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3487EB01-220F-4DC9-AEF6-7EE922119D12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Abfalldokumentation" sheetId="6" r:id="rId2"/>
    <sheet name="Tabelle4" sheetId="30" r:id="rId3"/>
    <sheet name="Tabelle2" sheetId="29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Tabelle3" sheetId="28" r:id="rId10"/>
    <sheet name="Artikel" sheetId="14" r:id="rId11"/>
    <sheet name="Tabelle1" sheetId="13" state="hidden" r:id="rId12"/>
  </sheets>
  <definedNames>
    <definedName name="ExterneDaten_1" localSheetId="7" hidden="1">Kennzahlen!$A$1:$H$49</definedName>
    <definedName name="ExterneDaten_2" localSheetId="7" hidden="1">Kennzahlen!$J$1:$L$48</definedName>
    <definedName name="ExterneDaten_3" localSheetId="7" hidden="1">Kennzahlen!$N$1:$Q$45</definedName>
    <definedName name="ExterneDaten_4" localSheetId="7" hidden="1">Kennzahlen!$S$1:$U$249</definedName>
  </definedNames>
  <calcPr calcId="191028"/>
  <pivotCaches>
    <pivotCache cacheId="13" r:id="rId13"/>
    <pivotCache cacheId="14" r:id="rId14"/>
    <pivotCache cacheId="1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553" i="6" l="1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V1630" i="6"/>
  <c r="V2" i="6"/>
  <c r="V3" i="6"/>
  <c r="V4" i="6"/>
  <c r="V5" i="6"/>
  <c r="V6" i="6"/>
  <c r="I6" i="6" s="1"/>
  <c r="V7" i="6"/>
  <c r="V8" i="6"/>
  <c r="V9" i="6"/>
  <c r="I9" i="6" s="1"/>
  <c r="V10" i="6"/>
  <c r="V11" i="6"/>
  <c r="V12" i="6"/>
  <c r="V13" i="6"/>
  <c r="V14" i="6"/>
  <c r="I14" i="6" s="1"/>
  <c r="V15" i="6"/>
  <c r="V16" i="6"/>
  <c r="V17" i="6"/>
  <c r="I17" i="6" s="1"/>
  <c r="V18" i="6"/>
  <c r="V19" i="6"/>
  <c r="V20" i="6"/>
  <c r="V21" i="6"/>
  <c r="V22" i="6"/>
  <c r="I22" i="6" s="1"/>
  <c r="V23" i="6"/>
  <c r="V24" i="6"/>
  <c r="V25" i="6"/>
  <c r="I25" i="6" s="1"/>
  <c r="V26" i="6"/>
  <c r="V27" i="6"/>
  <c r="V28" i="6"/>
  <c r="V29" i="6"/>
  <c r="V30" i="6"/>
  <c r="I30" i="6" s="1"/>
  <c r="V31" i="6"/>
  <c r="V32" i="6"/>
  <c r="V33" i="6"/>
  <c r="I33" i="6" s="1"/>
  <c r="V34" i="6"/>
  <c r="V35" i="6"/>
  <c r="V36" i="6"/>
  <c r="V37" i="6"/>
  <c r="V38" i="6"/>
  <c r="V39" i="6"/>
  <c r="V40" i="6"/>
  <c r="V41" i="6"/>
  <c r="I41" i="6" s="1"/>
  <c r="V42" i="6"/>
  <c r="V43" i="6"/>
  <c r="V44" i="6"/>
  <c r="V45" i="6"/>
  <c r="V46" i="6"/>
  <c r="I46" i="6" s="1"/>
  <c r="V47" i="6"/>
  <c r="V48" i="6"/>
  <c r="V49" i="6"/>
  <c r="I49" i="6" s="1"/>
  <c r="V50" i="6"/>
  <c r="V51" i="6"/>
  <c r="V52" i="6"/>
  <c r="V53" i="6"/>
  <c r="V54" i="6"/>
  <c r="I54" i="6" s="1"/>
  <c r="V55" i="6"/>
  <c r="V56" i="6"/>
  <c r="V57" i="6"/>
  <c r="I57" i="6" s="1"/>
  <c r="V58" i="6"/>
  <c r="V59" i="6"/>
  <c r="V60" i="6"/>
  <c r="V61" i="6"/>
  <c r="V62" i="6"/>
  <c r="V63" i="6"/>
  <c r="V64" i="6"/>
  <c r="V65" i="6"/>
  <c r="I65" i="6" s="1"/>
  <c r="V66" i="6"/>
  <c r="V67" i="6"/>
  <c r="V68" i="6"/>
  <c r="V69" i="6"/>
  <c r="V70" i="6"/>
  <c r="I70" i="6" s="1"/>
  <c r="V71" i="6"/>
  <c r="V72" i="6"/>
  <c r="V73" i="6"/>
  <c r="I73" i="6" s="1"/>
  <c r="V74" i="6"/>
  <c r="V75" i="6"/>
  <c r="V76" i="6"/>
  <c r="V77" i="6"/>
  <c r="V78" i="6"/>
  <c r="I78" i="6" s="1"/>
  <c r="V79" i="6"/>
  <c r="V80" i="6"/>
  <c r="V81" i="6"/>
  <c r="I81" i="6" s="1"/>
  <c r="V82" i="6"/>
  <c r="V83" i="6"/>
  <c r="V84" i="6"/>
  <c r="V85" i="6"/>
  <c r="V86" i="6"/>
  <c r="I86" i="6" s="1"/>
  <c r="V87" i="6"/>
  <c r="V88" i="6"/>
  <c r="V89" i="6"/>
  <c r="I89" i="6" s="1"/>
  <c r="V90" i="6"/>
  <c r="V91" i="6"/>
  <c r="V92" i="6"/>
  <c r="V93" i="6"/>
  <c r="V94" i="6"/>
  <c r="I94" i="6" s="1"/>
  <c r="V95" i="6"/>
  <c r="V96" i="6"/>
  <c r="V97" i="6"/>
  <c r="I97" i="6" s="1"/>
  <c r="V98" i="6"/>
  <c r="V99" i="6"/>
  <c r="V100" i="6"/>
  <c r="V101" i="6"/>
  <c r="V102" i="6"/>
  <c r="V103" i="6"/>
  <c r="V104" i="6"/>
  <c r="V105" i="6"/>
  <c r="I105" i="6" s="1"/>
  <c r="V106" i="6"/>
  <c r="V107" i="6"/>
  <c r="V108" i="6"/>
  <c r="V109" i="6"/>
  <c r="V110" i="6"/>
  <c r="I110" i="6" s="1"/>
  <c r="V111" i="6"/>
  <c r="V112" i="6"/>
  <c r="V113" i="6"/>
  <c r="I113" i="6" s="1"/>
  <c r="V114" i="6"/>
  <c r="V115" i="6"/>
  <c r="V116" i="6"/>
  <c r="V117" i="6"/>
  <c r="V118" i="6"/>
  <c r="I118" i="6" s="1"/>
  <c r="V119" i="6"/>
  <c r="V120" i="6"/>
  <c r="V121" i="6"/>
  <c r="I121" i="6" s="1"/>
  <c r="V122" i="6"/>
  <c r="V123" i="6"/>
  <c r="V124" i="6"/>
  <c r="V125" i="6"/>
  <c r="V126" i="6"/>
  <c r="V127" i="6"/>
  <c r="V128" i="6"/>
  <c r="V129" i="6"/>
  <c r="I129" i="6" s="1"/>
  <c r="V130" i="6"/>
  <c r="V131" i="6"/>
  <c r="V132" i="6"/>
  <c r="V133" i="6"/>
  <c r="V134" i="6"/>
  <c r="V135" i="6"/>
  <c r="V136" i="6"/>
  <c r="V137" i="6"/>
  <c r="I137" i="6" s="1"/>
  <c r="V138" i="6"/>
  <c r="V139" i="6"/>
  <c r="V140" i="6"/>
  <c r="V141" i="6"/>
  <c r="V142" i="6"/>
  <c r="I142" i="6" s="1"/>
  <c r="V143" i="6"/>
  <c r="V144" i="6"/>
  <c r="V145" i="6"/>
  <c r="I145" i="6" s="1"/>
  <c r="V146" i="6"/>
  <c r="V147" i="6"/>
  <c r="V148" i="6"/>
  <c r="V149" i="6"/>
  <c r="V150" i="6"/>
  <c r="I150" i="6" s="1"/>
  <c r="V151" i="6"/>
  <c r="V152" i="6"/>
  <c r="V153" i="6"/>
  <c r="I153" i="6" s="1"/>
  <c r="V154" i="6"/>
  <c r="V155" i="6"/>
  <c r="V156" i="6"/>
  <c r="V157" i="6"/>
  <c r="V158" i="6"/>
  <c r="I158" i="6" s="1"/>
  <c r="V159" i="6"/>
  <c r="V160" i="6"/>
  <c r="V161" i="6"/>
  <c r="I161" i="6" s="1"/>
  <c r="V162" i="6"/>
  <c r="V163" i="6"/>
  <c r="V164" i="6"/>
  <c r="V165" i="6"/>
  <c r="V166" i="6"/>
  <c r="V167" i="6"/>
  <c r="V168" i="6"/>
  <c r="V169" i="6"/>
  <c r="I169" i="6" s="1"/>
  <c r="V170" i="6"/>
  <c r="V171" i="6"/>
  <c r="V172" i="6"/>
  <c r="V173" i="6"/>
  <c r="V174" i="6"/>
  <c r="I174" i="6" s="1"/>
  <c r="V175" i="6"/>
  <c r="V176" i="6"/>
  <c r="V177" i="6"/>
  <c r="I177" i="6" s="1"/>
  <c r="V178" i="6"/>
  <c r="V179" i="6"/>
  <c r="V180" i="6"/>
  <c r="V181" i="6"/>
  <c r="V182" i="6"/>
  <c r="I182" i="6" s="1"/>
  <c r="V183" i="6"/>
  <c r="V184" i="6"/>
  <c r="V185" i="6"/>
  <c r="I185" i="6" s="1"/>
  <c r="V186" i="6"/>
  <c r="V187" i="6"/>
  <c r="V188" i="6"/>
  <c r="V189" i="6"/>
  <c r="V190" i="6"/>
  <c r="V191" i="6"/>
  <c r="V192" i="6"/>
  <c r="V193" i="6"/>
  <c r="I193" i="6" s="1"/>
  <c r="V194" i="6"/>
  <c r="V195" i="6"/>
  <c r="V196" i="6"/>
  <c r="V197" i="6"/>
  <c r="V198" i="6"/>
  <c r="V199" i="6"/>
  <c r="V200" i="6"/>
  <c r="V201" i="6"/>
  <c r="I201" i="6" s="1"/>
  <c r="V202" i="6"/>
  <c r="V203" i="6"/>
  <c r="V204" i="6"/>
  <c r="V205" i="6"/>
  <c r="V206" i="6"/>
  <c r="I206" i="6" s="1"/>
  <c r="V207" i="6"/>
  <c r="V208" i="6"/>
  <c r="V209" i="6"/>
  <c r="I209" i="6" s="1"/>
  <c r="V210" i="6"/>
  <c r="V211" i="6"/>
  <c r="V212" i="6"/>
  <c r="V213" i="6"/>
  <c r="V214" i="6"/>
  <c r="I214" i="6" s="1"/>
  <c r="V215" i="6"/>
  <c r="V216" i="6"/>
  <c r="V217" i="6"/>
  <c r="I217" i="6" s="1"/>
  <c r="V218" i="6"/>
  <c r="V219" i="6"/>
  <c r="V220" i="6"/>
  <c r="V221" i="6"/>
  <c r="V222" i="6"/>
  <c r="I222" i="6" s="1"/>
  <c r="V223" i="6"/>
  <c r="V224" i="6"/>
  <c r="V225" i="6"/>
  <c r="I225" i="6" s="1"/>
  <c r="V226" i="6"/>
  <c r="V227" i="6"/>
  <c r="V228" i="6"/>
  <c r="V229" i="6"/>
  <c r="V230" i="6"/>
  <c r="V231" i="6"/>
  <c r="V232" i="6"/>
  <c r="V233" i="6"/>
  <c r="I233" i="6" s="1"/>
  <c r="V234" i="6"/>
  <c r="V235" i="6"/>
  <c r="V236" i="6"/>
  <c r="V237" i="6"/>
  <c r="V238" i="6"/>
  <c r="I238" i="6" s="1"/>
  <c r="V239" i="6"/>
  <c r="V240" i="6"/>
  <c r="V241" i="6"/>
  <c r="I241" i="6" s="1"/>
  <c r="V242" i="6"/>
  <c r="V243" i="6"/>
  <c r="V244" i="6"/>
  <c r="V245" i="6"/>
  <c r="V246" i="6"/>
  <c r="I246" i="6" s="1"/>
  <c r="V247" i="6"/>
  <c r="V248" i="6"/>
  <c r="V249" i="6"/>
  <c r="I249" i="6" s="1"/>
  <c r="V250" i="6"/>
  <c r="V251" i="6"/>
  <c r="V252" i="6"/>
  <c r="V253" i="6"/>
  <c r="V254" i="6"/>
  <c r="V255" i="6"/>
  <c r="V256" i="6"/>
  <c r="V257" i="6"/>
  <c r="I257" i="6" s="1"/>
  <c r="V258" i="6"/>
  <c r="V259" i="6"/>
  <c r="V260" i="6"/>
  <c r="V261" i="6"/>
  <c r="V262" i="6"/>
  <c r="V263" i="6"/>
  <c r="V264" i="6"/>
  <c r="V265" i="6"/>
  <c r="I265" i="6" s="1"/>
  <c r="V266" i="6"/>
  <c r="V267" i="6"/>
  <c r="V268" i="6"/>
  <c r="V269" i="6"/>
  <c r="V270" i="6"/>
  <c r="I270" i="6" s="1"/>
  <c r="V271" i="6"/>
  <c r="V272" i="6"/>
  <c r="V273" i="6"/>
  <c r="I273" i="6" s="1"/>
  <c r="V274" i="6"/>
  <c r="V275" i="6"/>
  <c r="V276" i="6"/>
  <c r="V277" i="6"/>
  <c r="V278" i="6"/>
  <c r="I278" i="6" s="1"/>
  <c r="V279" i="6"/>
  <c r="V280" i="6"/>
  <c r="V281" i="6"/>
  <c r="I281" i="6" s="1"/>
  <c r="V282" i="6"/>
  <c r="V283" i="6"/>
  <c r="V284" i="6"/>
  <c r="V285" i="6"/>
  <c r="V286" i="6"/>
  <c r="I286" i="6" s="1"/>
  <c r="V287" i="6"/>
  <c r="V288" i="6"/>
  <c r="V289" i="6"/>
  <c r="I289" i="6" s="1"/>
  <c r="V290" i="6"/>
  <c r="V291" i="6"/>
  <c r="V292" i="6"/>
  <c r="V293" i="6"/>
  <c r="V294" i="6"/>
  <c r="V295" i="6"/>
  <c r="V296" i="6"/>
  <c r="V297" i="6"/>
  <c r="I297" i="6" s="1"/>
  <c r="V298" i="6"/>
  <c r="V299" i="6"/>
  <c r="V300" i="6"/>
  <c r="V301" i="6"/>
  <c r="V302" i="6"/>
  <c r="I302" i="6" s="1"/>
  <c r="V303" i="6"/>
  <c r="V304" i="6"/>
  <c r="V305" i="6"/>
  <c r="I305" i="6" s="1"/>
  <c r="V306" i="6"/>
  <c r="V307" i="6"/>
  <c r="V308" i="6"/>
  <c r="V309" i="6"/>
  <c r="V310" i="6"/>
  <c r="I310" i="6" s="1"/>
  <c r="V311" i="6"/>
  <c r="V312" i="6"/>
  <c r="V313" i="6"/>
  <c r="I313" i="6" s="1"/>
  <c r="V314" i="6"/>
  <c r="V315" i="6"/>
  <c r="V316" i="6"/>
  <c r="V317" i="6"/>
  <c r="V318" i="6"/>
  <c r="V319" i="6"/>
  <c r="V320" i="6"/>
  <c r="V321" i="6"/>
  <c r="I321" i="6" s="1"/>
  <c r="V322" i="6"/>
  <c r="V323" i="6"/>
  <c r="V324" i="6"/>
  <c r="V325" i="6"/>
  <c r="V326" i="6"/>
  <c r="V327" i="6"/>
  <c r="V328" i="6"/>
  <c r="V329" i="6"/>
  <c r="I329" i="6" s="1"/>
  <c r="V330" i="6"/>
  <c r="V331" i="6"/>
  <c r="V332" i="6"/>
  <c r="V333" i="6"/>
  <c r="V334" i="6"/>
  <c r="I334" i="6" s="1"/>
  <c r="V335" i="6"/>
  <c r="V336" i="6"/>
  <c r="V337" i="6"/>
  <c r="I337" i="6" s="1"/>
  <c r="V338" i="6"/>
  <c r="V339" i="6"/>
  <c r="V340" i="6"/>
  <c r="V341" i="6"/>
  <c r="V342" i="6"/>
  <c r="I342" i="6" s="1"/>
  <c r="V343" i="6"/>
  <c r="V344" i="6"/>
  <c r="V345" i="6"/>
  <c r="I345" i="6" s="1"/>
  <c r="V346" i="6"/>
  <c r="V347" i="6"/>
  <c r="V348" i="6"/>
  <c r="V349" i="6"/>
  <c r="V350" i="6"/>
  <c r="I350" i="6" s="1"/>
  <c r="V351" i="6"/>
  <c r="V352" i="6"/>
  <c r="V353" i="6"/>
  <c r="I353" i="6" s="1"/>
  <c r="V354" i="6"/>
  <c r="V355" i="6"/>
  <c r="V356" i="6"/>
  <c r="V357" i="6"/>
  <c r="V358" i="6"/>
  <c r="V359" i="6"/>
  <c r="V360" i="6"/>
  <c r="V361" i="6"/>
  <c r="I361" i="6" s="1"/>
  <c r="V362" i="6"/>
  <c r="V363" i="6"/>
  <c r="V364" i="6"/>
  <c r="V365" i="6"/>
  <c r="V366" i="6"/>
  <c r="I366" i="6" s="1"/>
  <c r="V367" i="6"/>
  <c r="V368" i="6"/>
  <c r="V369" i="6"/>
  <c r="I369" i="6" s="1"/>
  <c r="V370" i="6"/>
  <c r="V371" i="6"/>
  <c r="V372" i="6"/>
  <c r="V373" i="6"/>
  <c r="V374" i="6"/>
  <c r="I374" i="6" s="1"/>
  <c r="V375" i="6"/>
  <c r="V376" i="6"/>
  <c r="V377" i="6"/>
  <c r="I377" i="6" s="1"/>
  <c r="V378" i="6"/>
  <c r="V379" i="6"/>
  <c r="V380" i="6"/>
  <c r="V381" i="6"/>
  <c r="V382" i="6"/>
  <c r="V383" i="6"/>
  <c r="V384" i="6"/>
  <c r="V385" i="6"/>
  <c r="I385" i="6" s="1"/>
  <c r="V386" i="6"/>
  <c r="V387" i="6"/>
  <c r="V388" i="6"/>
  <c r="V389" i="6"/>
  <c r="V390" i="6"/>
  <c r="V391" i="6"/>
  <c r="V392" i="6"/>
  <c r="V393" i="6"/>
  <c r="I393" i="6" s="1"/>
  <c r="V394" i="6"/>
  <c r="V395" i="6"/>
  <c r="V396" i="6"/>
  <c r="V397" i="6"/>
  <c r="V398" i="6"/>
  <c r="I398" i="6" s="1"/>
  <c r="V399" i="6"/>
  <c r="V400" i="6"/>
  <c r="V401" i="6"/>
  <c r="I401" i="6" s="1"/>
  <c r="V402" i="6"/>
  <c r="V403" i="6"/>
  <c r="V404" i="6"/>
  <c r="V405" i="6"/>
  <c r="V406" i="6"/>
  <c r="I406" i="6" s="1"/>
  <c r="V407" i="6"/>
  <c r="V408" i="6"/>
  <c r="V409" i="6"/>
  <c r="I409" i="6" s="1"/>
  <c r="V410" i="6"/>
  <c r="V411" i="6"/>
  <c r="V412" i="6"/>
  <c r="V413" i="6"/>
  <c r="V414" i="6"/>
  <c r="I414" i="6" s="1"/>
  <c r="V415" i="6"/>
  <c r="V416" i="6"/>
  <c r="V417" i="6"/>
  <c r="I417" i="6" s="1"/>
  <c r="V418" i="6"/>
  <c r="V419" i="6"/>
  <c r="V420" i="6"/>
  <c r="V421" i="6"/>
  <c r="V422" i="6"/>
  <c r="V423" i="6"/>
  <c r="V424" i="6"/>
  <c r="V425" i="6"/>
  <c r="I425" i="6" s="1"/>
  <c r="V426" i="6"/>
  <c r="V427" i="6"/>
  <c r="V428" i="6"/>
  <c r="V429" i="6"/>
  <c r="V430" i="6"/>
  <c r="I430" i="6" s="1"/>
  <c r="V431" i="6"/>
  <c r="V432" i="6"/>
  <c r="V433" i="6"/>
  <c r="I433" i="6" s="1"/>
  <c r="V434" i="6"/>
  <c r="V435" i="6"/>
  <c r="V436" i="6"/>
  <c r="V437" i="6"/>
  <c r="V438" i="6"/>
  <c r="I438" i="6" s="1"/>
  <c r="V439" i="6"/>
  <c r="V440" i="6"/>
  <c r="V441" i="6"/>
  <c r="I441" i="6" s="1"/>
  <c r="V442" i="6"/>
  <c r="V443" i="6"/>
  <c r="V444" i="6"/>
  <c r="V445" i="6"/>
  <c r="V446" i="6"/>
  <c r="V447" i="6"/>
  <c r="V448" i="6"/>
  <c r="V449" i="6"/>
  <c r="I449" i="6" s="1"/>
  <c r="V450" i="6"/>
  <c r="V451" i="6"/>
  <c r="V452" i="6"/>
  <c r="V453" i="6"/>
  <c r="V454" i="6"/>
  <c r="V455" i="6"/>
  <c r="V456" i="6"/>
  <c r="V457" i="6"/>
  <c r="I457" i="6" s="1"/>
  <c r="V458" i="6"/>
  <c r="V459" i="6"/>
  <c r="V460" i="6"/>
  <c r="V461" i="6"/>
  <c r="V462" i="6"/>
  <c r="I462" i="6" s="1"/>
  <c r="V463" i="6"/>
  <c r="V464" i="6"/>
  <c r="V465" i="6"/>
  <c r="I465" i="6" s="1"/>
  <c r="V466" i="6"/>
  <c r="V467" i="6"/>
  <c r="V468" i="6"/>
  <c r="V469" i="6"/>
  <c r="V470" i="6"/>
  <c r="I470" i="6" s="1"/>
  <c r="V471" i="6"/>
  <c r="V472" i="6"/>
  <c r="V473" i="6"/>
  <c r="I473" i="6" s="1"/>
  <c r="V474" i="6"/>
  <c r="V475" i="6"/>
  <c r="V476" i="6"/>
  <c r="V477" i="6"/>
  <c r="V478" i="6"/>
  <c r="I478" i="6" s="1"/>
  <c r="V479" i="6"/>
  <c r="V480" i="6"/>
  <c r="V481" i="6"/>
  <c r="I481" i="6" s="1"/>
  <c r="V482" i="6"/>
  <c r="V483" i="6"/>
  <c r="V484" i="6"/>
  <c r="V485" i="6"/>
  <c r="V486" i="6"/>
  <c r="V487" i="6"/>
  <c r="V488" i="6"/>
  <c r="V489" i="6"/>
  <c r="I489" i="6" s="1"/>
  <c r="V490" i="6"/>
  <c r="V491" i="6"/>
  <c r="V492" i="6"/>
  <c r="V493" i="6"/>
  <c r="V494" i="6"/>
  <c r="I494" i="6" s="1"/>
  <c r="V495" i="6"/>
  <c r="V496" i="6"/>
  <c r="V497" i="6"/>
  <c r="I497" i="6" s="1"/>
  <c r="V498" i="6"/>
  <c r="V499" i="6"/>
  <c r="V500" i="6"/>
  <c r="V501" i="6"/>
  <c r="V502" i="6"/>
  <c r="I502" i="6" s="1"/>
  <c r="V503" i="6"/>
  <c r="V504" i="6"/>
  <c r="V505" i="6"/>
  <c r="I505" i="6" s="1"/>
  <c r="V506" i="6"/>
  <c r="V507" i="6"/>
  <c r="V508" i="6"/>
  <c r="V509" i="6"/>
  <c r="V510" i="6"/>
  <c r="V511" i="6"/>
  <c r="V512" i="6"/>
  <c r="V513" i="6"/>
  <c r="I513" i="6" s="1"/>
  <c r="V514" i="6"/>
  <c r="V515" i="6"/>
  <c r="V516" i="6"/>
  <c r="V517" i="6"/>
  <c r="V518" i="6"/>
  <c r="V519" i="6"/>
  <c r="V520" i="6"/>
  <c r="V521" i="6"/>
  <c r="I521" i="6" s="1"/>
  <c r="V522" i="6"/>
  <c r="V523" i="6"/>
  <c r="V524" i="6"/>
  <c r="V525" i="6"/>
  <c r="V526" i="6"/>
  <c r="I526" i="6" s="1"/>
  <c r="V527" i="6"/>
  <c r="V528" i="6"/>
  <c r="V529" i="6"/>
  <c r="I529" i="6" s="1"/>
  <c r="V530" i="6"/>
  <c r="V531" i="6"/>
  <c r="V532" i="6"/>
  <c r="V533" i="6"/>
  <c r="V534" i="6"/>
  <c r="I534" i="6" s="1"/>
  <c r="V535" i="6"/>
  <c r="V536" i="6"/>
  <c r="V537" i="6"/>
  <c r="I537" i="6" s="1"/>
  <c r="V538" i="6"/>
  <c r="V539" i="6"/>
  <c r="V540" i="6"/>
  <c r="V541" i="6"/>
  <c r="V542" i="6"/>
  <c r="I542" i="6" s="1"/>
  <c r="V543" i="6"/>
  <c r="V544" i="6"/>
  <c r="V545" i="6"/>
  <c r="I545" i="6" s="1"/>
  <c r="V546" i="6"/>
  <c r="V547" i="6"/>
  <c r="V548" i="6"/>
  <c r="V549" i="6"/>
  <c r="V550" i="6"/>
  <c r="V551" i="6"/>
  <c r="V552" i="6"/>
  <c r="V553" i="6"/>
  <c r="I553" i="6" s="1"/>
  <c r="V554" i="6"/>
  <c r="V555" i="6"/>
  <c r="V556" i="6"/>
  <c r="V557" i="6"/>
  <c r="V558" i="6"/>
  <c r="I558" i="6" s="1"/>
  <c r="V559" i="6"/>
  <c r="V560" i="6"/>
  <c r="V561" i="6"/>
  <c r="I561" i="6" s="1"/>
  <c r="V562" i="6"/>
  <c r="V563" i="6"/>
  <c r="V564" i="6"/>
  <c r="V565" i="6"/>
  <c r="V566" i="6"/>
  <c r="I566" i="6" s="1"/>
  <c r="V567" i="6"/>
  <c r="V568" i="6"/>
  <c r="V569" i="6"/>
  <c r="I569" i="6" s="1"/>
  <c r="V570" i="6"/>
  <c r="V571" i="6"/>
  <c r="V572" i="6"/>
  <c r="V573" i="6"/>
  <c r="V574" i="6"/>
  <c r="V575" i="6"/>
  <c r="V576" i="6"/>
  <c r="V577" i="6"/>
  <c r="I577" i="6" s="1"/>
  <c r="V578" i="6"/>
  <c r="V579" i="6"/>
  <c r="V580" i="6"/>
  <c r="V581" i="6"/>
  <c r="V582" i="6"/>
  <c r="V583" i="6"/>
  <c r="V584" i="6"/>
  <c r="V585" i="6"/>
  <c r="I585" i="6" s="1"/>
  <c r="V586" i="6"/>
  <c r="V587" i="6"/>
  <c r="V588" i="6"/>
  <c r="V589" i="6"/>
  <c r="V590" i="6"/>
  <c r="I590" i="6" s="1"/>
  <c r="V591" i="6"/>
  <c r="V592" i="6"/>
  <c r="V593" i="6"/>
  <c r="I593" i="6" s="1"/>
  <c r="V594" i="6"/>
  <c r="V595" i="6"/>
  <c r="V596" i="6"/>
  <c r="V597" i="6"/>
  <c r="V598" i="6"/>
  <c r="I598" i="6" s="1"/>
  <c r="V599" i="6"/>
  <c r="V600" i="6"/>
  <c r="V601" i="6"/>
  <c r="I601" i="6" s="1"/>
  <c r="V602" i="6"/>
  <c r="V603" i="6"/>
  <c r="V604" i="6"/>
  <c r="V605" i="6"/>
  <c r="V606" i="6"/>
  <c r="I606" i="6" s="1"/>
  <c r="V607" i="6"/>
  <c r="V608" i="6"/>
  <c r="V609" i="6"/>
  <c r="I609" i="6" s="1"/>
  <c r="V610" i="6"/>
  <c r="V611" i="6"/>
  <c r="V612" i="6"/>
  <c r="V613" i="6"/>
  <c r="V614" i="6"/>
  <c r="V615" i="6"/>
  <c r="V616" i="6"/>
  <c r="V617" i="6"/>
  <c r="I617" i="6" s="1"/>
  <c r="V618" i="6"/>
  <c r="V619" i="6"/>
  <c r="V620" i="6"/>
  <c r="V621" i="6"/>
  <c r="V622" i="6"/>
  <c r="I622" i="6" s="1"/>
  <c r="V623" i="6"/>
  <c r="V624" i="6"/>
  <c r="V625" i="6"/>
  <c r="I625" i="6" s="1"/>
  <c r="V626" i="6"/>
  <c r="V627" i="6"/>
  <c r="V628" i="6"/>
  <c r="V629" i="6"/>
  <c r="V630" i="6"/>
  <c r="I630" i="6" s="1"/>
  <c r="V631" i="6"/>
  <c r="V632" i="6"/>
  <c r="V633" i="6"/>
  <c r="I633" i="6" s="1"/>
  <c r="V634" i="6"/>
  <c r="V635" i="6"/>
  <c r="V636" i="6"/>
  <c r="V637" i="6"/>
  <c r="V638" i="6"/>
  <c r="V639" i="6"/>
  <c r="V640" i="6"/>
  <c r="V641" i="6"/>
  <c r="I641" i="6" s="1"/>
  <c r="V642" i="6"/>
  <c r="V643" i="6"/>
  <c r="V644" i="6"/>
  <c r="V645" i="6"/>
  <c r="V646" i="6"/>
  <c r="V647" i="6"/>
  <c r="V648" i="6"/>
  <c r="V649" i="6"/>
  <c r="I649" i="6" s="1"/>
  <c r="V650" i="6"/>
  <c r="V651" i="6"/>
  <c r="V652" i="6"/>
  <c r="V653" i="6"/>
  <c r="V654" i="6"/>
  <c r="I654" i="6" s="1"/>
  <c r="V655" i="6"/>
  <c r="V656" i="6"/>
  <c r="V657" i="6"/>
  <c r="I657" i="6" s="1"/>
  <c r="V658" i="6"/>
  <c r="V659" i="6"/>
  <c r="V660" i="6"/>
  <c r="V661" i="6"/>
  <c r="V662" i="6"/>
  <c r="I662" i="6" s="1"/>
  <c r="V663" i="6"/>
  <c r="V664" i="6"/>
  <c r="V665" i="6"/>
  <c r="I665" i="6" s="1"/>
  <c r="V666" i="6"/>
  <c r="V667" i="6"/>
  <c r="V668" i="6"/>
  <c r="V669" i="6"/>
  <c r="V670" i="6"/>
  <c r="I670" i="6" s="1"/>
  <c r="V671" i="6"/>
  <c r="V672" i="6"/>
  <c r="V673" i="6"/>
  <c r="I673" i="6" s="1"/>
  <c r="V674" i="6"/>
  <c r="V675" i="6"/>
  <c r="V676" i="6"/>
  <c r="V677" i="6"/>
  <c r="V678" i="6"/>
  <c r="V679" i="6"/>
  <c r="V680" i="6"/>
  <c r="V681" i="6"/>
  <c r="I681" i="6" s="1"/>
  <c r="V682" i="6"/>
  <c r="V683" i="6"/>
  <c r="V684" i="6"/>
  <c r="V685" i="6"/>
  <c r="V686" i="6"/>
  <c r="I686" i="6" s="1"/>
  <c r="V687" i="6"/>
  <c r="V688" i="6"/>
  <c r="V689" i="6"/>
  <c r="I689" i="6" s="1"/>
  <c r="V690" i="6"/>
  <c r="V691" i="6"/>
  <c r="V692" i="6"/>
  <c r="V693" i="6"/>
  <c r="V694" i="6"/>
  <c r="I694" i="6" s="1"/>
  <c r="V695" i="6"/>
  <c r="V696" i="6"/>
  <c r="V697" i="6"/>
  <c r="I697" i="6" s="1"/>
  <c r="V698" i="6"/>
  <c r="V699" i="6"/>
  <c r="V700" i="6"/>
  <c r="V701" i="6"/>
  <c r="V702" i="6"/>
  <c r="V703" i="6"/>
  <c r="V704" i="6"/>
  <c r="V705" i="6"/>
  <c r="I705" i="6" s="1"/>
  <c r="V706" i="6"/>
  <c r="V707" i="6"/>
  <c r="V708" i="6"/>
  <c r="V709" i="6"/>
  <c r="V710" i="6"/>
  <c r="V711" i="6"/>
  <c r="V712" i="6"/>
  <c r="V713" i="6"/>
  <c r="I713" i="6" s="1"/>
  <c r="V714" i="6"/>
  <c r="V715" i="6"/>
  <c r="V716" i="6"/>
  <c r="V717" i="6"/>
  <c r="V718" i="6"/>
  <c r="I718" i="6" s="1"/>
  <c r="V719" i="6"/>
  <c r="V720" i="6"/>
  <c r="V721" i="6"/>
  <c r="I721" i="6" s="1"/>
  <c r="V722" i="6"/>
  <c r="V723" i="6"/>
  <c r="V724" i="6"/>
  <c r="V725" i="6"/>
  <c r="V726" i="6"/>
  <c r="I726" i="6" s="1"/>
  <c r="V727" i="6"/>
  <c r="V728" i="6"/>
  <c r="V729" i="6"/>
  <c r="I729" i="6" s="1"/>
  <c r="V730" i="6"/>
  <c r="V731" i="6"/>
  <c r="V732" i="6"/>
  <c r="V733" i="6"/>
  <c r="V734" i="6"/>
  <c r="I734" i="6" s="1"/>
  <c r="V735" i="6"/>
  <c r="V736" i="6"/>
  <c r="V737" i="6"/>
  <c r="I737" i="6" s="1"/>
  <c r="V738" i="6"/>
  <c r="V739" i="6"/>
  <c r="V740" i="6"/>
  <c r="V741" i="6"/>
  <c r="V742" i="6"/>
  <c r="V743" i="6"/>
  <c r="V744" i="6"/>
  <c r="V745" i="6"/>
  <c r="I745" i="6" s="1"/>
  <c r="V746" i="6"/>
  <c r="V747" i="6"/>
  <c r="V748" i="6"/>
  <c r="V749" i="6"/>
  <c r="V750" i="6"/>
  <c r="I750" i="6" s="1"/>
  <c r="V751" i="6"/>
  <c r="V752" i="6"/>
  <c r="V753" i="6"/>
  <c r="I753" i="6" s="1"/>
  <c r="V754" i="6"/>
  <c r="V755" i="6"/>
  <c r="V756" i="6"/>
  <c r="V757" i="6"/>
  <c r="V758" i="6"/>
  <c r="I758" i="6" s="1"/>
  <c r="V759" i="6"/>
  <c r="V760" i="6"/>
  <c r="V761" i="6"/>
  <c r="I761" i="6" s="1"/>
  <c r="V762" i="6"/>
  <c r="V763" i="6"/>
  <c r="V764" i="6"/>
  <c r="V765" i="6"/>
  <c r="V766" i="6"/>
  <c r="V767" i="6"/>
  <c r="V768" i="6"/>
  <c r="V769" i="6"/>
  <c r="I769" i="6" s="1"/>
  <c r="V770" i="6"/>
  <c r="V771" i="6"/>
  <c r="V772" i="6"/>
  <c r="V773" i="6"/>
  <c r="V774" i="6"/>
  <c r="V775" i="6"/>
  <c r="V776" i="6"/>
  <c r="V777" i="6"/>
  <c r="I777" i="6" s="1"/>
  <c r="V778" i="6"/>
  <c r="V779" i="6"/>
  <c r="V780" i="6"/>
  <c r="V781" i="6"/>
  <c r="V782" i="6"/>
  <c r="I782" i="6" s="1"/>
  <c r="V783" i="6"/>
  <c r="V784" i="6"/>
  <c r="V785" i="6"/>
  <c r="I785" i="6" s="1"/>
  <c r="V786" i="6"/>
  <c r="V787" i="6"/>
  <c r="V788" i="6"/>
  <c r="V789" i="6"/>
  <c r="V790" i="6"/>
  <c r="I790" i="6" s="1"/>
  <c r="V791" i="6"/>
  <c r="V792" i="6"/>
  <c r="V793" i="6"/>
  <c r="I793" i="6" s="1"/>
  <c r="V794" i="6"/>
  <c r="V795" i="6"/>
  <c r="V796" i="6"/>
  <c r="V797" i="6"/>
  <c r="V798" i="6"/>
  <c r="I798" i="6" s="1"/>
  <c r="V799" i="6"/>
  <c r="V800" i="6"/>
  <c r="V801" i="6"/>
  <c r="I801" i="6" s="1"/>
  <c r="V802" i="6"/>
  <c r="V803" i="6"/>
  <c r="V804" i="6"/>
  <c r="V805" i="6"/>
  <c r="V806" i="6"/>
  <c r="V807" i="6"/>
  <c r="V808" i="6"/>
  <c r="V809" i="6"/>
  <c r="I809" i="6" s="1"/>
  <c r="V810" i="6"/>
  <c r="V811" i="6"/>
  <c r="V812" i="6"/>
  <c r="V813" i="6"/>
  <c r="V814" i="6"/>
  <c r="I814" i="6" s="1"/>
  <c r="V815" i="6"/>
  <c r="V816" i="6"/>
  <c r="V817" i="6"/>
  <c r="I817" i="6" s="1"/>
  <c r="V818" i="6"/>
  <c r="V819" i="6"/>
  <c r="V820" i="6"/>
  <c r="V821" i="6"/>
  <c r="V822" i="6"/>
  <c r="I822" i="6" s="1"/>
  <c r="V823" i="6"/>
  <c r="V824" i="6"/>
  <c r="V825" i="6"/>
  <c r="I825" i="6" s="1"/>
  <c r="V826" i="6"/>
  <c r="V827" i="6"/>
  <c r="V828" i="6"/>
  <c r="V829" i="6"/>
  <c r="V830" i="6"/>
  <c r="V831" i="6"/>
  <c r="V832" i="6"/>
  <c r="V833" i="6"/>
  <c r="I833" i="6" s="1"/>
  <c r="V834" i="6"/>
  <c r="V835" i="6"/>
  <c r="V836" i="6"/>
  <c r="V837" i="6"/>
  <c r="V838" i="6"/>
  <c r="V839" i="6"/>
  <c r="V840" i="6"/>
  <c r="V841" i="6"/>
  <c r="I841" i="6" s="1"/>
  <c r="V842" i="6"/>
  <c r="V843" i="6"/>
  <c r="V844" i="6"/>
  <c r="V845" i="6"/>
  <c r="V846" i="6"/>
  <c r="I846" i="6" s="1"/>
  <c r="V847" i="6"/>
  <c r="V848" i="6"/>
  <c r="V849" i="6"/>
  <c r="I849" i="6" s="1"/>
  <c r="V850" i="6"/>
  <c r="V851" i="6"/>
  <c r="V852" i="6"/>
  <c r="V853" i="6"/>
  <c r="V854" i="6"/>
  <c r="I854" i="6" s="1"/>
  <c r="V855" i="6"/>
  <c r="V856" i="6"/>
  <c r="V857" i="6"/>
  <c r="I857" i="6" s="1"/>
  <c r="V858" i="6"/>
  <c r="V859" i="6"/>
  <c r="V860" i="6"/>
  <c r="V861" i="6"/>
  <c r="V862" i="6"/>
  <c r="I862" i="6" s="1"/>
  <c r="V863" i="6"/>
  <c r="V864" i="6"/>
  <c r="V865" i="6"/>
  <c r="I865" i="6" s="1"/>
  <c r="V866" i="6"/>
  <c r="V867" i="6"/>
  <c r="V868" i="6"/>
  <c r="V869" i="6"/>
  <c r="V870" i="6"/>
  <c r="V871" i="6"/>
  <c r="V872" i="6"/>
  <c r="V873" i="6"/>
  <c r="I873" i="6" s="1"/>
  <c r="V874" i="6"/>
  <c r="V875" i="6"/>
  <c r="V876" i="6"/>
  <c r="V877" i="6"/>
  <c r="V878" i="6"/>
  <c r="I878" i="6" s="1"/>
  <c r="V879" i="6"/>
  <c r="V880" i="6"/>
  <c r="V881" i="6"/>
  <c r="I881" i="6" s="1"/>
  <c r="V882" i="6"/>
  <c r="V883" i="6"/>
  <c r="V884" i="6"/>
  <c r="V885" i="6"/>
  <c r="V886" i="6"/>
  <c r="I886" i="6" s="1"/>
  <c r="V887" i="6"/>
  <c r="V888" i="6"/>
  <c r="V889" i="6"/>
  <c r="I889" i="6" s="1"/>
  <c r="V890" i="6"/>
  <c r="V891" i="6"/>
  <c r="V892" i="6"/>
  <c r="V893" i="6"/>
  <c r="V894" i="6"/>
  <c r="V895" i="6"/>
  <c r="V896" i="6"/>
  <c r="V897" i="6"/>
  <c r="I897" i="6" s="1"/>
  <c r="V898" i="6"/>
  <c r="V899" i="6"/>
  <c r="V900" i="6"/>
  <c r="V901" i="6"/>
  <c r="V902" i="6"/>
  <c r="V903" i="6"/>
  <c r="V904" i="6"/>
  <c r="V905" i="6"/>
  <c r="I905" i="6" s="1"/>
  <c r="V906" i="6"/>
  <c r="V907" i="6"/>
  <c r="V908" i="6"/>
  <c r="V909" i="6"/>
  <c r="V910" i="6"/>
  <c r="I910" i="6" s="1"/>
  <c r="V911" i="6"/>
  <c r="V912" i="6"/>
  <c r="V913" i="6"/>
  <c r="I913" i="6" s="1"/>
  <c r="V914" i="6"/>
  <c r="V915" i="6"/>
  <c r="V916" i="6"/>
  <c r="V917" i="6"/>
  <c r="V918" i="6"/>
  <c r="I918" i="6" s="1"/>
  <c r="V919" i="6"/>
  <c r="V920" i="6"/>
  <c r="V921" i="6"/>
  <c r="I921" i="6" s="1"/>
  <c r="V922" i="6"/>
  <c r="V923" i="6"/>
  <c r="V924" i="6"/>
  <c r="V925" i="6"/>
  <c r="V926" i="6"/>
  <c r="I926" i="6" s="1"/>
  <c r="V927" i="6"/>
  <c r="V928" i="6"/>
  <c r="V929" i="6"/>
  <c r="I929" i="6" s="1"/>
  <c r="V930" i="6"/>
  <c r="V931" i="6"/>
  <c r="V932" i="6"/>
  <c r="V933" i="6"/>
  <c r="V934" i="6"/>
  <c r="V935" i="6"/>
  <c r="V936" i="6"/>
  <c r="V937" i="6"/>
  <c r="I937" i="6" s="1"/>
  <c r="V938" i="6"/>
  <c r="V939" i="6"/>
  <c r="V940" i="6"/>
  <c r="V941" i="6"/>
  <c r="V942" i="6"/>
  <c r="I942" i="6" s="1"/>
  <c r="V943" i="6"/>
  <c r="V944" i="6"/>
  <c r="V945" i="6"/>
  <c r="I945" i="6" s="1"/>
  <c r="V946" i="6"/>
  <c r="V947" i="6"/>
  <c r="V948" i="6"/>
  <c r="V949" i="6"/>
  <c r="V950" i="6"/>
  <c r="I950" i="6" s="1"/>
  <c r="V951" i="6"/>
  <c r="V952" i="6"/>
  <c r="V953" i="6"/>
  <c r="I953" i="6" s="1"/>
  <c r="V954" i="6"/>
  <c r="V955" i="6"/>
  <c r="V956" i="6"/>
  <c r="V957" i="6"/>
  <c r="V958" i="6"/>
  <c r="V959" i="6"/>
  <c r="V960" i="6"/>
  <c r="V961" i="6"/>
  <c r="I961" i="6" s="1"/>
  <c r="V962" i="6"/>
  <c r="V963" i="6"/>
  <c r="V964" i="6"/>
  <c r="V965" i="6"/>
  <c r="V966" i="6"/>
  <c r="V967" i="6"/>
  <c r="V968" i="6"/>
  <c r="V969" i="6"/>
  <c r="I969" i="6" s="1"/>
  <c r="V970" i="6"/>
  <c r="V971" i="6"/>
  <c r="V972" i="6"/>
  <c r="V973" i="6"/>
  <c r="V974" i="6"/>
  <c r="I974" i="6" s="1"/>
  <c r="V975" i="6"/>
  <c r="V976" i="6"/>
  <c r="V977" i="6"/>
  <c r="I977" i="6" s="1"/>
  <c r="V978" i="6"/>
  <c r="V979" i="6"/>
  <c r="V980" i="6"/>
  <c r="V981" i="6"/>
  <c r="V982" i="6"/>
  <c r="I982" i="6" s="1"/>
  <c r="V983" i="6"/>
  <c r="V984" i="6"/>
  <c r="V985" i="6"/>
  <c r="I985" i="6" s="1"/>
  <c r="V986" i="6"/>
  <c r="V987" i="6"/>
  <c r="V988" i="6"/>
  <c r="V989" i="6"/>
  <c r="V990" i="6"/>
  <c r="I990" i="6" s="1"/>
  <c r="V991" i="6"/>
  <c r="V992" i="6"/>
  <c r="V993" i="6"/>
  <c r="I993" i="6" s="1"/>
  <c r="V994" i="6"/>
  <c r="V995" i="6"/>
  <c r="V996" i="6"/>
  <c r="V997" i="6"/>
  <c r="V998" i="6"/>
  <c r="V999" i="6"/>
  <c r="V1000" i="6"/>
  <c r="V1001" i="6"/>
  <c r="I1001" i="6" s="1"/>
  <c r="V1002" i="6"/>
  <c r="V1003" i="6"/>
  <c r="V1004" i="6"/>
  <c r="V1005" i="6"/>
  <c r="V1006" i="6"/>
  <c r="I1006" i="6" s="1"/>
  <c r="V1007" i="6"/>
  <c r="V1008" i="6"/>
  <c r="V1009" i="6"/>
  <c r="I1009" i="6" s="1"/>
  <c r="V1010" i="6"/>
  <c r="V1011" i="6"/>
  <c r="V1012" i="6"/>
  <c r="V1013" i="6"/>
  <c r="V1014" i="6"/>
  <c r="I1014" i="6" s="1"/>
  <c r="V1015" i="6"/>
  <c r="V1016" i="6"/>
  <c r="V1017" i="6"/>
  <c r="I1017" i="6" s="1"/>
  <c r="V1018" i="6"/>
  <c r="V1019" i="6"/>
  <c r="V1020" i="6"/>
  <c r="V1021" i="6"/>
  <c r="V1022" i="6"/>
  <c r="V1023" i="6"/>
  <c r="V1024" i="6"/>
  <c r="V1025" i="6"/>
  <c r="I1025" i="6" s="1"/>
  <c r="V1026" i="6"/>
  <c r="V1027" i="6"/>
  <c r="V1028" i="6"/>
  <c r="V1029" i="6"/>
  <c r="V1030" i="6"/>
  <c r="V1031" i="6"/>
  <c r="V1032" i="6"/>
  <c r="V1033" i="6"/>
  <c r="I1033" i="6" s="1"/>
  <c r="V1034" i="6"/>
  <c r="V1035" i="6"/>
  <c r="V1036" i="6"/>
  <c r="V1037" i="6"/>
  <c r="V1038" i="6"/>
  <c r="I1038" i="6" s="1"/>
  <c r="V1039" i="6"/>
  <c r="V1040" i="6"/>
  <c r="V1041" i="6"/>
  <c r="I1041" i="6" s="1"/>
  <c r="V1042" i="6"/>
  <c r="V1043" i="6"/>
  <c r="V1044" i="6"/>
  <c r="V1045" i="6"/>
  <c r="V1046" i="6"/>
  <c r="I1046" i="6" s="1"/>
  <c r="V1047" i="6"/>
  <c r="V1048" i="6"/>
  <c r="V1049" i="6"/>
  <c r="I1049" i="6" s="1"/>
  <c r="V1050" i="6"/>
  <c r="V1051" i="6"/>
  <c r="V1052" i="6"/>
  <c r="V1053" i="6"/>
  <c r="V1054" i="6"/>
  <c r="I1054" i="6" s="1"/>
  <c r="V1055" i="6"/>
  <c r="V1056" i="6"/>
  <c r="V1057" i="6"/>
  <c r="I1057" i="6" s="1"/>
  <c r="V1058" i="6"/>
  <c r="V1059" i="6"/>
  <c r="V1060" i="6"/>
  <c r="V1061" i="6"/>
  <c r="V1062" i="6"/>
  <c r="V1063" i="6"/>
  <c r="V1064" i="6"/>
  <c r="V1065" i="6"/>
  <c r="I1065" i="6" s="1"/>
  <c r="V1066" i="6"/>
  <c r="V1067" i="6"/>
  <c r="V1068" i="6"/>
  <c r="V1069" i="6"/>
  <c r="V1070" i="6"/>
  <c r="I1070" i="6" s="1"/>
  <c r="V1071" i="6"/>
  <c r="V1072" i="6"/>
  <c r="V1073" i="6"/>
  <c r="I1073" i="6" s="1"/>
  <c r="V1074" i="6"/>
  <c r="V1075" i="6"/>
  <c r="V1076" i="6"/>
  <c r="V1077" i="6"/>
  <c r="V1078" i="6"/>
  <c r="I1078" i="6" s="1"/>
  <c r="V1079" i="6"/>
  <c r="V1080" i="6"/>
  <c r="V1081" i="6"/>
  <c r="I1081" i="6" s="1"/>
  <c r="V1082" i="6"/>
  <c r="V1083" i="6"/>
  <c r="V1084" i="6"/>
  <c r="V1085" i="6"/>
  <c r="V1086" i="6"/>
  <c r="V1087" i="6"/>
  <c r="V1088" i="6"/>
  <c r="V1089" i="6"/>
  <c r="I1089" i="6" s="1"/>
  <c r="V1090" i="6"/>
  <c r="V1091" i="6"/>
  <c r="V1092" i="6"/>
  <c r="V1093" i="6"/>
  <c r="V1094" i="6"/>
  <c r="V1095" i="6"/>
  <c r="V1096" i="6"/>
  <c r="V1097" i="6"/>
  <c r="I1097" i="6" s="1"/>
  <c r="V1098" i="6"/>
  <c r="V1099" i="6"/>
  <c r="V1100" i="6"/>
  <c r="V1101" i="6"/>
  <c r="V1102" i="6"/>
  <c r="I1102" i="6" s="1"/>
  <c r="V1103" i="6"/>
  <c r="V1104" i="6"/>
  <c r="V1105" i="6"/>
  <c r="I1105" i="6" s="1"/>
  <c r="V1106" i="6"/>
  <c r="V1107" i="6"/>
  <c r="V1108" i="6"/>
  <c r="V1109" i="6"/>
  <c r="V1110" i="6"/>
  <c r="I1110" i="6" s="1"/>
  <c r="V1111" i="6"/>
  <c r="V1112" i="6"/>
  <c r="V1113" i="6"/>
  <c r="I1113" i="6" s="1"/>
  <c r="V1114" i="6"/>
  <c r="V1115" i="6"/>
  <c r="V1116" i="6"/>
  <c r="V1117" i="6"/>
  <c r="V1118" i="6"/>
  <c r="I1118" i="6" s="1"/>
  <c r="V1119" i="6"/>
  <c r="V1120" i="6"/>
  <c r="V1121" i="6"/>
  <c r="I1121" i="6" s="1"/>
  <c r="V1122" i="6"/>
  <c r="V1123" i="6"/>
  <c r="V1124" i="6"/>
  <c r="V1125" i="6"/>
  <c r="V1126" i="6"/>
  <c r="V1127" i="6"/>
  <c r="V1128" i="6"/>
  <c r="V1129" i="6"/>
  <c r="I1129" i="6" s="1"/>
  <c r="V1130" i="6"/>
  <c r="V1131" i="6"/>
  <c r="V1132" i="6"/>
  <c r="V1133" i="6"/>
  <c r="V1134" i="6"/>
  <c r="I1134" i="6" s="1"/>
  <c r="V1135" i="6"/>
  <c r="V1136" i="6"/>
  <c r="V1137" i="6"/>
  <c r="I1137" i="6" s="1"/>
  <c r="V1138" i="6"/>
  <c r="V1139" i="6"/>
  <c r="V1140" i="6"/>
  <c r="V1141" i="6"/>
  <c r="V1142" i="6"/>
  <c r="I1142" i="6" s="1"/>
  <c r="V1143" i="6"/>
  <c r="V1144" i="6"/>
  <c r="V1145" i="6"/>
  <c r="I1145" i="6" s="1"/>
  <c r="V1146" i="6"/>
  <c r="V1147" i="6"/>
  <c r="V1148" i="6"/>
  <c r="V1149" i="6"/>
  <c r="V1150" i="6"/>
  <c r="V1151" i="6"/>
  <c r="V1152" i="6"/>
  <c r="V1153" i="6"/>
  <c r="I1153" i="6" s="1"/>
  <c r="V1154" i="6"/>
  <c r="V1155" i="6"/>
  <c r="V1156" i="6"/>
  <c r="V1157" i="6"/>
  <c r="V1158" i="6"/>
  <c r="V1159" i="6"/>
  <c r="V1160" i="6"/>
  <c r="V1161" i="6"/>
  <c r="I1161" i="6" s="1"/>
  <c r="V1162" i="6"/>
  <c r="V1163" i="6"/>
  <c r="V1164" i="6"/>
  <c r="V1165" i="6"/>
  <c r="V1166" i="6"/>
  <c r="I1166" i="6" s="1"/>
  <c r="V1167" i="6"/>
  <c r="V1168" i="6"/>
  <c r="V1169" i="6"/>
  <c r="I1169" i="6" s="1"/>
  <c r="V1170" i="6"/>
  <c r="V1171" i="6"/>
  <c r="V1172" i="6"/>
  <c r="V1173" i="6"/>
  <c r="V1174" i="6"/>
  <c r="I1174" i="6" s="1"/>
  <c r="V1175" i="6"/>
  <c r="V1176" i="6"/>
  <c r="V1177" i="6"/>
  <c r="I1177" i="6" s="1"/>
  <c r="V1178" i="6"/>
  <c r="V1179" i="6"/>
  <c r="V1180" i="6"/>
  <c r="V1181" i="6"/>
  <c r="V1182" i="6"/>
  <c r="I1182" i="6" s="1"/>
  <c r="V1183" i="6"/>
  <c r="V1184" i="6"/>
  <c r="V1185" i="6"/>
  <c r="I1185" i="6" s="1"/>
  <c r="V1186" i="6"/>
  <c r="V1187" i="6"/>
  <c r="V1188" i="6"/>
  <c r="V1189" i="6"/>
  <c r="V1190" i="6"/>
  <c r="V1191" i="6"/>
  <c r="V1192" i="6"/>
  <c r="V1193" i="6"/>
  <c r="I1193" i="6" s="1"/>
  <c r="V1194" i="6"/>
  <c r="V1195" i="6"/>
  <c r="V1196" i="6"/>
  <c r="V1197" i="6"/>
  <c r="V1198" i="6"/>
  <c r="I1198" i="6" s="1"/>
  <c r="V1199" i="6"/>
  <c r="V1200" i="6"/>
  <c r="V1201" i="6"/>
  <c r="I1201" i="6" s="1"/>
  <c r="V1202" i="6"/>
  <c r="V1203" i="6"/>
  <c r="V1204" i="6"/>
  <c r="V1205" i="6"/>
  <c r="V1206" i="6"/>
  <c r="I1206" i="6" s="1"/>
  <c r="V1207" i="6"/>
  <c r="V1208" i="6"/>
  <c r="V1209" i="6"/>
  <c r="I1209" i="6" s="1"/>
  <c r="V1210" i="6"/>
  <c r="V1211" i="6"/>
  <c r="V1212" i="6"/>
  <c r="V1213" i="6"/>
  <c r="V1214" i="6"/>
  <c r="V1215" i="6"/>
  <c r="V1216" i="6"/>
  <c r="V1217" i="6"/>
  <c r="I1217" i="6" s="1"/>
  <c r="V1218" i="6"/>
  <c r="V1219" i="6"/>
  <c r="V1220" i="6"/>
  <c r="V1221" i="6"/>
  <c r="V1222" i="6"/>
  <c r="V1223" i="6"/>
  <c r="V1224" i="6"/>
  <c r="V1225" i="6"/>
  <c r="I1225" i="6" s="1"/>
  <c r="V1226" i="6"/>
  <c r="V1227" i="6"/>
  <c r="V1228" i="6"/>
  <c r="V1229" i="6"/>
  <c r="V1230" i="6"/>
  <c r="I1230" i="6" s="1"/>
  <c r="V1231" i="6"/>
  <c r="V1232" i="6"/>
  <c r="V1233" i="6"/>
  <c r="I1233" i="6" s="1"/>
  <c r="V1234" i="6"/>
  <c r="V1235" i="6"/>
  <c r="V1236" i="6"/>
  <c r="V1237" i="6"/>
  <c r="V1238" i="6"/>
  <c r="I1238" i="6" s="1"/>
  <c r="V1239" i="6"/>
  <c r="V1240" i="6"/>
  <c r="V1241" i="6"/>
  <c r="I1241" i="6" s="1"/>
  <c r="V1242" i="6"/>
  <c r="V1243" i="6"/>
  <c r="V1244" i="6"/>
  <c r="V1245" i="6"/>
  <c r="V1246" i="6"/>
  <c r="I1246" i="6" s="1"/>
  <c r="V1247" i="6"/>
  <c r="V1248" i="6"/>
  <c r="V1249" i="6"/>
  <c r="I1249" i="6" s="1"/>
  <c r="V1250" i="6"/>
  <c r="V1251" i="6"/>
  <c r="V1252" i="6"/>
  <c r="V1253" i="6"/>
  <c r="V1254" i="6"/>
  <c r="V1255" i="6"/>
  <c r="V1256" i="6"/>
  <c r="V1257" i="6"/>
  <c r="I1257" i="6" s="1"/>
  <c r="V1258" i="6"/>
  <c r="V1259" i="6"/>
  <c r="V1260" i="6"/>
  <c r="V1261" i="6"/>
  <c r="V1262" i="6"/>
  <c r="I1262" i="6" s="1"/>
  <c r="V1263" i="6"/>
  <c r="V1264" i="6"/>
  <c r="V1265" i="6"/>
  <c r="I1265" i="6" s="1"/>
  <c r="V1266" i="6"/>
  <c r="V1267" i="6"/>
  <c r="V1268" i="6"/>
  <c r="V1269" i="6"/>
  <c r="V1270" i="6"/>
  <c r="I1270" i="6" s="1"/>
  <c r="V1271" i="6"/>
  <c r="V1272" i="6"/>
  <c r="V1273" i="6"/>
  <c r="I1273" i="6" s="1"/>
  <c r="V1274" i="6"/>
  <c r="V1275" i="6"/>
  <c r="V1276" i="6"/>
  <c r="V1277" i="6"/>
  <c r="V1278" i="6"/>
  <c r="V1279" i="6"/>
  <c r="V1280" i="6"/>
  <c r="V1281" i="6"/>
  <c r="I1281" i="6" s="1"/>
  <c r="V1282" i="6"/>
  <c r="V1283" i="6"/>
  <c r="V1284" i="6"/>
  <c r="V1285" i="6"/>
  <c r="V1286" i="6"/>
  <c r="V1287" i="6"/>
  <c r="V1288" i="6"/>
  <c r="V1289" i="6"/>
  <c r="I1289" i="6" s="1"/>
  <c r="V1290" i="6"/>
  <c r="V1291" i="6"/>
  <c r="V1292" i="6"/>
  <c r="V1293" i="6"/>
  <c r="V1294" i="6"/>
  <c r="I1294" i="6" s="1"/>
  <c r="V1295" i="6"/>
  <c r="V1296" i="6"/>
  <c r="V1297" i="6"/>
  <c r="I1297" i="6" s="1"/>
  <c r="V1298" i="6"/>
  <c r="V1299" i="6"/>
  <c r="V1300" i="6"/>
  <c r="V1301" i="6"/>
  <c r="V1302" i="6"/>
  <c r="I1302" i="6" s="1"/>
  <c r="V1303" i="6"/>
  <c r="V1304" i="6"/>
  <c r="V1305" i="6"/>
  <c r="I1305" i="6" s="1"/>
  <c r="V1306" i="6"/>
  <c r="V1307" i="6"/>
  <c r="V1308" i="6"/>
  <c r="V1309" i="6"/>
  <c r="V1310" i="6"/>
  <c r="I1310" i="6" s="1"/>
  <c r="V1311" i="6"/>
  <c r="V1312" i="6"/>
  <c r="V1313" i="6"/>
  <c r="I1313" i="6" s="1"/>
  <c r="V1314" i="6"/>
  <c r="V1315" i="6"/>
  <c r="V1316" i="6"/>
  <c r="V1317" i="6"/>
  <c r="V1318" i="6"/>
  <c r="V1319" i="6"/>
  <c r="V1320" i="6"/>
  <c r="V1321" i="6"/>
  <c r="I1321" i="6" s="1"/>
  <c r="V1322" i="6"/>
  <c r="V1323" i="6"/>
  <c r="V1324" i="6"/>
  <c r="V1325" i="6"/>
  <c r="V1326" i="6"/>
  <c r="I1326" i="6" s="1"/>
  <c r="V1327" i="6"/>
  <c r="V1328" i="6"/>
  <c r="V1329" i="6"/>
  <c r="I1329" i="6" s="1"/>
  <c r="V1330" i="6"/>
  <c r="V1331" i="6"/>
  <c r="V1332" i="6"/>
  <c r="V1333" i="6"/>
  <c r="V1334" i="6"/>
  <c r="I1334" i="6" s="1"/>
  <c r="V1335" i="6"/>
  <c r="V1336" i="6"/>
  <c r="V1337" i="6"/>
  <c r="I1337" i="6" s="1"/>
  <c r="V1338" i="6"/>
  <c r="V1339" i="6"/>
  <c r="V1340" i="6"/>
  <c r="V1341" i="6"/>
  <c r="V1342" i="6"/>
  <c r="V1343" i="6"/>
  <c r="V1344" i="6"/>
  <c r="V1345" i="6"/>
  <c r="I1345" i="6" s="1"/>
  <c r="V1346" i="6"/>
  <c r="V1347" i="6"/>
  <c r="V1348" i="6"/>
  <c r="V1349" i="6"/>
  <c r="V1350" i="6"/>
  <c r="V1351" i="6"/>
  <c r="V1352" i="6"/>
  <c r="V1353" i="6"/>
  <c r="I1353" i="6" s="1"/>
  <c r="V1354" i="6"/>
  <c r="V1355" i="6"/>
  <c r="V1356" i="6"/>
  <c r="V1357" i="6"/>
  <c r="V1358" i="6"/>
  <c r="I1358" i="6" s="1"/>
  <c r="V1359" i="6"/>
  <c r="V1360" i="6"/>
  <c r="V1361" i="6"/>
  <c r="I1361" i="6" s="1"/>
  <c r="V1362" i="6"/>
  <c r="V1363" i="6"/>
  <c r="V1364" i="6"/>
  <c r="V1365" i="6"/>
  <c r="V1366" i="6"/>
  <c r="I1366" i="6" s="1"/>
  <c r="V1367" i="6"/>
  <c r="V1368" i="6"/>
  <c r="V1369" i="6"/>
  <c r="I1369" i="6" s="1"/>
  <c r="V1370" i="6"/>
  <c r="V1371" i="6"/>
  <c r="V1372" i="6"/>
  <c r="V1373" i="6"/>
  <c r="V1374" i="6"/>
  <c r="I1374" i="6" s="1"/>
  <c r="V1375" i="6"/>
  <c r="V1376" i="6"/>
  <c r="V1377" i="6"/>
  <c r="I1377" i="6" s="1"/>
  <c r="V1378" i="6"/>
  <c r="V1379" i="6"/>
  <c r="V1380" i="6"/>
  <c r="V1381" i="6"/>
  <c r="V1382" i="6"/>
  <c r="V1383" i="6"/>
  <c r="V1384" i="6"/>
  <c r="V1385" i="6"/>
  <c r="I1385" i="6" s="1"/>
  <c r="V1386" i="6"/>
  <c r="V1387" i="6"/>
  <c r="V1388" i="6"/>
  <c r="V1389" i="6"/>
  <c r="V1390" i="6"/>
  <c r="I1390" i="6" s="1"/>
  <c r="V1391" i="6"/>
  <c r="V1392" i="6"/>
  <c r="V1393" i="6"/>
  <c r="I1393" i="6" s="1"/>
  <c r="V1394" i="6"/>
  <c r="V1395" i="6"/>
  <c r="V1396" i="6"/>
  <c r="V1397" i="6"/>
  <c r="V1398" i="6"/>
  <c r="I1398" i="6" s="1"/>
  <c r="V1399" i="6"/>
  <c r="V1400" i="6"/>
  <c r="V1401" i="6"/>
  <c r="I1401" i="6" s="1"/>
  <c r="V1402" i="6"/>
  <c r="V1403" i="6"/>
  <c r="V1404" i="6"/>
  <c r="V1405" i="6"/>
  <c r="V1406" i="6"/>
  <c r="V1407" i="6"/>
  <c r="V1408" i="6"/>
  <c r="V1409" i="6"/>
  <c r="I1409" i="6" s="1"/>
  <c r="V1410" i="6"/>
  <c r="V1411" i="6"/>
  <c r="V1412" i="6"/>
  <c r="V1413" i="6"/>
  <c r="V1414" i="6"/>
  <c r="V1415" i="6"/>
  <c r="V1416" i="6"/>
  <c r="V1417" i="6"/>
  <c r="I1417" i="6" s="1"/>
  <c r="V1418" i="6"/>
  <c r="V1419" i="6"/>
  <c r="V1420" i="6"/>
  <c r="V1421" i="6"/>
  <c r="V1422" i="6"/>
  <c r="I1422" i="6" s="1"/>
  <c r="V1423" i="6"/>
  <c r="V1424" i="6"/>
  <c r="V1425" i="6"/>
  <c r="I1425" i="6" s="1"/>
  <c r="V1426" i="6"/>
  <c r="V1427" i="6"/>
  <c r="V1428" i="6"/>
  <c r="V1429" i="6"/>
  <c r="V1430" i="6"/>
  <c r="I1430" i="6" s="1"/>
  <c r="V1431" i="6"/>
  <c r="V1432" i="6"/>
  <c r="V1433" i="6"/>
  <c r="I1433" i="6" s="1"/>
  <c r="V1434" i="6"/>
  <c r="V1435" i="6"/>
  <c r="V1436" i="6"/>
  <c r="V1437" i="6"/>
  <c r="V1438" i="6"/>
  <c r="I1438" i="6" s="1"/>
  <c r="V1439" i="6"/>
  <c r="V1440" i="6"/>
  <c r="V1441" i="6"/>
  <c r="I1441" i="6" s="1"/>
  <c r="V1442" i="6"/>
  <c r="V1443" i="6"/>
  <c r="V1444" i="6"/>
  <c r="V1445" i="6"/>
  <c r="V1446" i="6"/>
  <c r="V1447" i="6"/>
  <c r="V1448" i="6"/>
  <c r="V1449" i="6"/>
  <c r="I1449" i="6" s="1"/>
  <c r="V1450" i="6"/>
  <c r="V1451" i="6"/>
  <c r="V1452" i="6"/>
  <c r="V1453" i="6"/>
  <c r="V1454" i="6"/>
  <c r="I1454" i="6" s="1"/>
  <c r="V1455" i="6"/>
  <c r="V1456" i="6"/>
  <c r="V1457" i="6"/>
  <c r="I1457" i="6" s="1"/>
  <c r="V1458" i="6"/>
  <c r="V1459" i="6"/>
  <c r="V1460" i="6"/>
  <c r="V1461" i="6"/>
  <c r="V1462" i="6"/>
  <c r="I1462" i="6" s="1"/>
  <c r="V1463" i="6"/>
  <c r="V1464" i="6"/>
  <c r="V1465" i="6"/>
  <c r="I1465" i="6" s="1"/>
  <c r="V1466" i="6"/>
  <c r="V1467" i="6"/>
  <c r="V1468" i="6"/>
  <c r="V1469" i="6"/>
  <c r="V1470" i="6"/>
  <c r="V1471" i="6"/>
  <c r="V1472" i="6"/>
  <c r="V1473" i="6"/>
  <c r="I1473" i="6" s="1"/>
  <c r="V1474" i="6"/>
  <c r="V1475" i="6"/>
  <c r="V1476" i="6"/>
  <c r="V1477" i="6"/>
  <c r="V1478" i="6"/>
  <c r="V1479" i="6"/>
  <c r="V1480" i="6"/>
  <c r="V1481" i="6"/>
  <c r="I1481" i="6" s="1"/>
  <c r="V1482" i="6"/>
  <c r="V1483" i="6"/>
  <c r="V1484" i="6"/>
  <c r="V1485" i="6"/>
  <c r="V1486" i="6"/>
  <c r="I1486" i="6" s="1"/>
  <c r="V1487" i="6"/>
  <c r="V1488" i="6"/>
  <c r="V1489" i="6"/>
  <c r="I1489" i="6" s="1"/>
  <c r="V1490" i="6"/>
  <c r="V1491" i="6"/>
  <c r="V1492" i="6"/>
  <c r="V1493" i="6"/>
  <c r="V1494" i="6"/>
  <c r="I1494" i="6" s="1"/>
  <c r="V1495" i="6"/>
  <c r="V1496" i="6"/>
  <c r="V1497" i="6"/>
  <c r="I1497" i="6" s="1"/>
  <c r="V1498" i="6"/>
  <c r="V1499" i="6"/>
  <c r="V1500" i="6"/>
  <c r="V1501" i="6"/>
  <c r="V1502" i="6"/>
  <c r="I1502" i="6" s="1"/>
  <c r="V1503" i="6"/>
  <c r="V1504" i="6"/>
  <c r="V1505" i="6"/>
  <c r="I1505" i="6" s="1"/>
  <c r="V1506" i="6"/>
  <c r="V1507" i="6"/>
  <c r="V1508" i="6"/>
  <c r="V1509" i="6"/>
  <c r="V1510" i="6"/>
  <c r="V1511" i="6"/>
  <c r="V1512" i="6"/>
  <c r="V1513" i="6"/>
  <c r="I1513" i="6" s="1"/>
  <c r="V1514" i="6"/>
  <c r="V1515" i="6"/>
  <c r="V1516" i="6"/>
  <c r="V1517" i="6"/>
  <c r="V1518" i="6"/>
  <c r="I1518" i="6" s="1"/>
  <c r="V1519" i="6"/>
  <c r="V1520" i="6"/>
  <c r="V1521" i="6"/>
  <c r="I1521" i="6" s="1"/>
  <c r="V1522" i="6"/>
  <c r="V1523" i="6"/>
  <c r="V1524" i="6"/>
  <c r="V1525" i="6"/>
  <c r="V1526" i="6"/>
  <c r="I1526" i="6" s="1"/>
  <c r="V1527" i="6"/>
  <c r="V1528" i="6"/>
  <c r="V1529" i="6"/>
  <c r="I1529" i="6" s="1"/>
  <c r="V1530" i="6"/>
  <c r="V1531" i="6"/>
  <c r="V1532" i="6"/>
  <c r="V1533" i="6"/>
  <c r="V1534" i="6"/>
  <c r="V1535" i="6"/>
  <c r="V1536" i="6"/>
  <c r="V1537" i="6"/>
  <c r="I1537" i="6" s="1"/>
  <c r="V1538" i="6"/>
  <c r="V1539" i="6"/>
  <c r="V1540" i="6"/>
  <c r="V1541" i="6"/>
  <c r="V1542" i="6"/>
  <c r="V1543" i="6"/>
  <c r="V1544" i="6"/>
  <c r="V1545" i="6"/>
  <c r="I1545" i="6" s="1"/>
  <c r="V1546" i="6"/>
  <c r="V1547" i="6"/>
  <c r="V1548" i="6"/>
  <c r="V1549" i="6"/>
  <c r="V1550" i="6"/>
  <c r="V1551" i="6"/>
  <c r="V1552" i="6"/>
  <c r="V1553" i="6"/>
  <c r="I1553" i="6" s="1"/>
  <c r="V1554" i="6"/>
  <c r="V1555" i="6"/>
  <c r="I1555" i="6" s="1"/>
  <c r="L1555" i="6" s="1"/>
  <c r="V1556" i="6"/>
  <c r="V1557" i="6"/>
  <c r="V1558" i="6"/>
  <c r="I1558" i="6" s="1"/>
  <c r="V1559" i="6"/>
  <c r="V1560" i="6"/>
  <c r="V1561" i="6"/>
  <c r="I1561" i="6" s="1"/>
  <c r="L1561" i="6" s="1"/>
  <c r="V1562" i="6"/>
  <c r="V1563" i="6"/>
  <c r="I1563" i="6" s="1"/>
  <c r="L1563" i="6" s="1"/>
  <c r="V1564" i="6"/>
  <c r="V1565" i="6"/>
  <c r="V1566" i="6"/>
  <c r="I1566" i="6" s="1"/>
  <c r="V1567" i="6"/>
  <c r="V1568" i="6"/>
  <c r="V1569" i="6"/>
  <c r="I1569" i="6" s="1"/>
  <c r="L1569" i="6" s="1"/>
  <c r="V1570" i="6"/>
  <c r="V1571" i="6"/>
  <c r="I1571" i="6" s="1"/>
  <c r="L1571" i="6" s="1"/>
  <c r="V1572" i="6"/>
  <c r="V1573" i="6"/>
  <c r="V1574" i="6"/>
  <c r="I1574" i="6" s="1"/>
  <c r="V1575" i="6"/>
  <c r="V1576" i="6"/>
  <c r="V1577" i="6"/>
  <c r="I1577" i="6" s="1"/>
  <c r="L1577" i="6" s="1"/>
  <c r="V1578" i="6"/>
  <c r="V1579" i="6"/>
  <c r="I1579" i="6" s="1"/>
  <c r="L1579" i="6" s="1"/>
  <c r="V1580" i="6"/>
  <c r="V1581" i="6"/>
  <c r="V1582" i="6"/>
  <c r="I1582" i="6" s="1"/>
  <c r="V1583" i="6"/>
  <c r="V1584" i="6"/>
  <c r="V1585" i="6"/>
  <c r="I1585" i="6" s="1"/>
  <c r="L1585" i="6" s="1"/>
  <c r="V1586" i="6"/>
  <c r="V1587" i="6"/>
  <c r="I1587" i="6" s="1"/>
  <c r="L1587" i="6" s="1"/>
  <c r="V1588" i="6"/>
  <c r="V1589" i="6"/>
  <c r="V1590" i="6"/>
  <c r="I1590" i="6" s="1"/>
  <c r="V1591" i="6"/>
  <c r="V1592" i="6"/>
  <c r="V1593" i="6"/>
  <c r="I1593" i="6" s="1"/>
  <c r="L1593" i="6" s="1"/>
  <c r="V1594" i="6"/>
  <c r="V1595" i="6"/>
  <c r="I1595" i="6" s="1"/>
  <c r="L1595" i="6" s="1"/>
  <c r="V1596" i="6"/>
  <c r="V1597" i="6"/>
  <c r="V1598" i="6"/>
  <c r="I1598" i="6" s="1"/>
  <c r="V1599" i="6"/>
  <c r="V1600" i="6"/>
  <c r="V1601" i="6"/>
  <c r="I1601" i="6" s="1"/>
  <c r="L1601" i="6" s="1"/>
  <c r="V1602" i="6"/>
  <c r="V1603" i="6"/>
  <c r="I1603" i="6" s="1"/>
  <c r="L1603" i="6" s="1"/>
  <c r="V1604" i="6"/>
  <c r="V1605" i="6"/>
  <c r="V1606" i="6"/>
  <c r="I1606" i="6" s="1"/>
  <c r="V1607" i="6"/>
  <c r="V1608" i="6"/>
  <c r="V1609" i="6"/>
  <c r="I1609" i="6" s="1"/>
  <c r="L1609" i="6" s="1"/>
  <c r="V1610" i="6"/>
  <c r="V1611" i="6"/>
  <c r="I1611" i="6" s="1"/>
  <c r="L1611" i="6" s="1"/>
  <c r="V1612" i="6"/>
  <c r="V1613" i="6"/>
  <c r="V1614" i="6"/>
  <c r="I1614" i="6" s="1"/>
  <c r="V1615" i="6"/>
  <c r="V1616" i="6"/>
  <c r="V1617" i="6"/>
  <c r="I1617" i="6" s="1"/>
  <c r="L1617" i="6" s="1"/>
  <c r="V1618" i="6"/>
  <c r="V1619" i="6"/>
  <c r="I1619" i="6" s="1"/>
  <c r="L1619" i="6" s="1"/>
  <c r="V1620" i="6"/>
  <c r="V1621" i="6"/>
  <c r="V1622" i="6"/>
  <c r="I1622" i="6" s="1"/>
  <c r="V1623" i="6"/>
  <c r="V1624" i="6"/>
  <c r="V1625" i="6"/>
  <c r="I1625" i="6" s="1"/>
  <c r="L1625" i="6" s="1"/>
  <c r="V1626" i="6"/>
  <c r="V1627" i="6"/>
  <c r="I1627" i="6" s="1"/>
  <c r="L1627" i="6" s="1"/>
  <c r="V1628" i="6"/>
  <c r="V1629" i="6"/>
  <c r="V1631" i="6"/>
  <c r="I1631" i="6" s="1"/>
  <c r="L1631" i="6" s="1"/>
  <c r="V1632" i="6"/>
  <c r="V1633" i="6"/>
  <c r="I1633" i="6" s="1"/>
  <c r="L1633" i="6" s="1"/>
  <c r="V1634" i="6"/>
  <c r="I1634" i="6" s="1"/>
  <c r="L1634" i="6" s="1"/>
  <c r="V1635" i="6"/>
  <c r="I1635" i="6" s="1"/>
  <c r="L1635" i="6" s="1"/>
  <c r="V1636" i="6"/>
  <c r="V1637" i="6"/>
  <c r="I2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N1550" i="6"/>
  <c r="N1551" i="6"/>
  <c r="N1552" i="6"/>
  <c r="O1550" i="6"/>
  <c r="O1551" i="6"/>
  <c r="O1552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X1550" i="6"/>
  <c r="X1551" i="6"/>
  <c r="X1552" i="6"/>
  <c r="X1553" i="6"/>
  <c r="O1553" i="6" s="1"/>
  <c r="X1554" i="6"/>
  <c r="O1554" i="6" s="1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I1550" i="6"/>
  <c r="L1550" i="6" s="1"/>
  <c r="I1551" i="6"/>
  <c r="L1551" i="6" s="1"/>
  <c r="I1552" i="6"/>
  <c r="L1552" i="6" s="1"/>
  <c r="I1554" i="6"/>
  <c r="I1556" i="6"/>
  <c r="L1556" i="6" s="1"/>
  <c r="I1557" i="6"/>
  <c r="L1557" i="6" s="1"/>
  <c r="I1559" i="6"/>
  <c r="L1559" i="6" s="1"/>
  <c r="I1560" i="6"/>
  <c r="I1562" i="6"/>
  <c r="L1562" i="6" s="1"/>
  <c r="I1564" i="6"/>
  <c r="L1564" i="6" s="1"/>
  <c r="I1565" i="6"/>
  <c r="L1565" i="6" s="1"/>
  <c r="I1567" i="6"/>
  <c r="L1567" i="6" s="1"/>
  <c r="I1568" i="6"/>
  <c r="I1570" i="6"/>
  <c r="L1570" i="6" s="1"/>
  <c r="I1572" i="6"/>
  <c r="L1572" i="6" s="1"/>
  <c r="I1573" i="6"/>
  <c r="L1573" i="6" s="1"/>
  <c r="I1575" i="6"/>
  <c r="L1575" i="6" s="1"/>
  <c r="I1576" i="6"/>
  <c r="I1578" i="6"/>
  <c r="L1578" i="6" s="1"/>
  <c r="I1580" i="6"/>
  <c r="L1580" i="6" s="1"/>
  <c r="I1581" i="6"/>
  <c r="L1581" i="6" s="1"/>
  <c r="I1583" i="6"/>
  <c r="L1583" i="6" s="1"/>
  <c r="I1584" i="6"/>
  <c r="I1586" i="6"/>
  <c r="L1586" i="6" s="1"/>
  <c r="I1588" i="6"/>
  <c r="L1588" i="6" s="1"/>
  <c r="I1589" i="6"/>
  <c r="L1589" i="6" s="1"/>
  <c r="I1591" i="6"/>
  <c r="L1591" i="6" s="1"/>
  <c r="I1592" i="6"/>
  <c r="I1594" i="6"/>
  <c r="L1594" i="6" s="1"/>
  <c r="I1596" i="6"/>
  <c r="L1596" i="6" s="1"/>
  <c r="I1597" i="6"/>
  <c r="L1597" i="6" s="1"/>
  <c r="I1599" i="6"/>
  <c r="L1599" i="6" s="1"/>
  <c r="I1600" i="6"/>
  <c r="L1600" i="6" s="1"/>
  <c r="I1602" i="6"/>
  <c r="L1602" i="6" s="1"/>
  <c r="I1604" i="6"/>
  <c r="L1604" i="6" s="1"/>
  <c r="I1605" i="6"/>
  <c r="L1605" i="6" s="1"/>
  <c r="I1607" i="6"/>
  <c r="L1607" i="6" s="1"/>
  <c r="I1608" i="6"/>
  <c r="I1610" i="6"/>
  <c r="L1610" i="6" s="1"/>
  <c r="I1612" i="6"/>
  <c r="L1612" i="6" s="1"/>
  <c r="I1613" i="6"/>
  <c r="L1613" i="6" s="1"/>
  <c r="I1615" i="6"/>
  <c r="L1615" i="6" s="1"/>
  <c r="I1616" i="6"/>
  <c r="L1616" i="6" s="1"/>
  <c r="I1618" i="6"/>
  <c r="L1618" i="6" s="1"/>
  <c r="I1620" i="6"/>
  <c r="L1620" i="6" s="1"/>
  <c r="I1621" i="6"/>
  <c r="L1621" i="6" s="1"/>
  <c r="I1623" i="6"/>
  <c r="L1623" i="6" s="1"/>
  <c r="I1624" i="6"/>
  <c r="I1626" i="6"/>
  <c r="L1626" i="6" s="1"/>
  <c r="I1628" i="6"/>
  <c r="L1628" i="6" s="1"/>
  <c r="I1629" i="6"/>
  <c r="L1629" i="6" s="1"/>
  <c r="I1630" i="6"/>
  <c r="I1632" i="6"/>
  <c r="I1636" i="6"/>
  <c r="L1636" i="6" s="1"/>
  <c r="I1637" i="6"/>
  <c r="L1637" i="6" s="1"/>
  <c r="H1661" i="6"/>
  <c r="H1658" i="6"/>
  <c r="H1659" i="6"/>
  <c r="H1660" i="6"/>
  <c r="H1647" i="6"/>
  <c r="H1648" i="6"/>
  <c r="H1649" i="6"/>
  <c r="H1650" i="6"/>
  <c r="H1651" i="6"/>
  <c r="H1652" i="6"/>
  <c r="H1653" i="6"/>
  <c r="H1654" i="6"/>
  <c r="H1655" i="6"/>
  <c r="H1656" i="6"/>
  <c r="H1657" i="6"/>
  <c r="H1641" i="6"/>
  <c r="H1642" i="6"/>
  <c r="H1643" i="6"/>
  <c r="H1644" i="6"/>
  <c r="H1645" i="6"/>
  <c r="H1646" i="6"/>
  <c r="H1631" i="6"/>
  <c r="H1632" i="6"/>
  <c r="H1633" i="6"/>
  <c r="H1634" i="6"/>
  <c r="H1635" i="6"/>
  <c r="H1636" i="6"/>
  <c r="H1637" i="6"/>
  <c r="H1638" i="6"/>
  <c r="H1639" i="6"/>
  <c r="H1640" i="6"/>
  <c r="H1630" i="6"/>
  <c r="H1629" i="6"/>
  <c r="H1627" i="6"/>
  <c r="H1628" i="6"/>
  <c r="H1626" i="6"/>
  <c r="H1624" i="6"/>
  <c r="H1625" i="6"/>
  <c r="H1622" i="6"/>
  <c r="H1623" i="6"/>
  <c r="H1621" i="6"/>
  <c r="H1620" i="6"/>
  <c r="H1615" i="6"/>
  <c r="H1616" i="6"/>
  <c r="H1617" i="6"/>
  <c r="H1618" i="6"/>
  <c r="H1619" i="6"/>
  <c r="H1606" i="6"/>
  <c r="H1607" i="6"/>
  <c r="H1608" i="6"/>
  <c r="H1609" i="6"/>
  <c r="H1610" i="6"/>
  <c r="H1611" i="6"/>
  <c r="H1612" i="6"/>
  <c r="H1613" i="6"/>
  <c r="H1614" i="6"/>
  <c r="H1602" i="6"/>
  <c r="H1603" i="6"/>
  <c r="H1604" i="6"/>
  <c r="H1605" i="6"/>
  <c r="H1591" i="6"/>
  <c r="H1592" i="6"/>
  <c r="H1593" i="6"/>
  <c r="H1594" i="6"/>
  <c r="H1595" i="6"/>
  <c r="H1596" i="6"/>
  <c r="H1597" i="6"/>
  <c r="H1598" i="6"/>
  <c r="H1599" i="6"/>
  <c r="H1600" i="6"/>
  <c r="H1601" i="6"/>
  <c r="H1580" i="6"/>
  <c r="H1581" i="6"/>
  <c r="H1582" i="6"/>
  <c r="H1583" i="6"/>
  <c r="H1584" i="6"/>
  <c r="H1585" i="6"/>
  <c r="H1586" i="6"/>
  <c r="H1587" i="6"/>
  <c r="H1588" i="6"/>
  <c r="H1589" i="6"/>
  <c r="H1590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50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Q2" i="6"/>
  <c r="X3" i="6"/>
  <c r="X4" i="6"/>
  <c r="X5" i="6"/>
  <c r="O5" i="6" s="1"/>
  <c r="X6" i="6"/>
  <c r="X7" i="6"/>
  <c r="X8" i="6"/>
  <c r="X9" i="6"/>
  <c r="O9" i="6" s="1"/>
  <c r="X10" i="6"/>
  <c r="X11" i="6"/>
  <c r="X12" i="6"/>
  <c r="X13" i="6"/>
  <c r="X14" i="6"/>
  <c r="X15" i="6"/>
  <c r="X16" i="6"/>
  <c r="X17" i="6"/>
  <c r="O17" i="6" s="1"/>
  <c r="X18" i="6"/>
  <c r="X19" i="6"/>
  <c r="X20" i="6"/>
  <c r="X21" i="6"/>
  <c r="O21" i="6" s="1"/>
  <c r="X22" i="6"/>
  <c r="X23" i="6"/>
  <c r="X24" i="6"/>
  <c r="X25" i="6"/>
  <c r="X26" i="6"/>
  <c r="X27" i="6"/>
  <c r="X28" i="6"/>
  <c r="X29" i="6"/>
  <c r="X30" i="6"/>
  <c r="X31" i="6"/>
  <c r="X32" i="6"/>
  <c r="X33" i="6"/>
  <c r="O33" i="6" s="1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X117" i="6"/>
  <c r="X118" i="6"/>
  <c r="X119" i="6"/>
  <c r="O119" i="6" s="1"/>
  <c r="X120" i="6"/>
  <c r="O120" i="6" s="1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X163" i="6"/>
  <c r="X164" i="6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X263" i="6"/>
  <c r="O263" i="6" s="1"/>
  <c r="X264" i="6"/>
  <c r="O264" i="6" s="1"/>
  <c r="X265" i="6"/>
  <c r="O265" i="6" s="1"/>
  <c r="X266" i="6"/>
  <c r="X267" i="6"/>
  <c r="X268" i="6"/>
  <c r="X269" i="6"/>
  <c r="O269" i="6" s="1"/>
  <c r="X270" i="6"/>
  <c r="X271" i="6"/>
  <c r="X272" i="6"/>
  <c r="O272" i="6" s="1"/>
  <c r="X273" i="6"/>
  <c r="X274" i="6"/>
  <c r="X275" i="6"/>
  <c r="X276" i="6"/>
  <c r="X277" i="6"/>
  <c r="O277" i="6" s="1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O317" i="6" s="1"/>
  <c r="X318" i="6"/>
  <c r="X319" i="6"/>
  <c r="O319" i="6" s="1"/>
  <c r="X320" i="6"/>
  <c r="X321" i="6"/>
  <c r="X322" i="6"/>
  <c r="X323" i="6"/>
  <c r="X324" i="6"/>
  <c r="X325" i="6"/>
  <c r="X326" i="6"/>
  <c r="X327" i="6"/>
  <c r="X328" i="6"/>
  <c r="O328" i="6" s="1"/>
  <c r="X329" i="6"/>
  <c r="O329" i="6" s="1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X371" i="6"/>
  <c r="X372" i="6"/>
  <c r="X373" i="6"/>
  <c r="X374" i="6"/>
  <c r="X375" i="6"/>
  <c r="X376" i="6"/>
  <c r="X377" i="6"/>
  <c r="O377" i="6" s="1"/>
  <c r="X378" i="6"/>
  <c r="X379" i="6"/>
  <c r="X380" i="6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X399" i="6"/>
  <c r="X400" i="6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O549" i="6" s="1"/>
  <c r="X550" i="6"/>
  <c r="X551" i="6"/>
  <c r="O551" i="6" s="1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O593" i="6" s="1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O615" i="6" s="1"/>
  <c r="X616" i="6"/>
  <c r="X617" i="6"/>
  <c r="O617" i="6" s="1"/>
  <c r="X618" i="6"/>
  <c r="X619" i="6"/>
  <c r="X620" i="6"/>
  <c r="X621" i="6"/>
  <c r="O621" i="6" s="1"/>
  <c r="X622" i="6"/>
  <c r="X623" i="6"/>
  <c r="X624" i="6"/>
  <c r="X625" i="6"/>
  <c r="X626" i="6"/>
  <c r="X627" i="6"/>
  <c r="X628" i="6"/>
  <c r="X629" i="6"/>
  <c r="O629" i="6" s="1"/>
  <c r="X630" i="6"/>
  <c r="X631" i="6"/>
  <c r="O631" i="6" s="1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X655" i="6"/>
  <c r="X656" i="6"/>
  <c r="O656" i="6" s="1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O671" i="6" s="1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O701" i="6" s="1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X727" i="6"/>
  <c r="X728" i="6"/>
  <c r="X729" i="6"/>
  <c r="O729" i="6" s="1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O749" i="6" s="1"/>
  <c r="X750" i="6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X762" i="6"/>
  <c r="X763" i="6"/>
  <c r="X764" i="6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X779" i="6"/>
  <c r="X780" i="6"/>
  <c r="X781" i="6"/>
  <c r="X782" i="6"/>
  <c r="X783" i="6"/>
  <c r="X784" i="6"/>
  <c r="O784" i="6" s="1"/>
  <c r="X785" i="6"/>
  <c r="X786" i="6"/>
  <c r="X787" i="6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X813" i="6"/>
  <c r="O813" i="6" s="1"/>
  <c r="X814" i="6"/>
  <c r="X815" i="6"/>
  <c r="O815" i="6" s="1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O831" i="6" s="1"/>
  <c r="X832" i="6"/>
  <c r="O832" i="6" s="1"/>
  <c r="X833" i="6"/>
  <c r="X834" i="6"/>
  <c r="X835" i="6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O873" i="6" s="1"/>
  <c r="X874" i="6"/>
  <c r="X875" i="6"/>
  <c r="X876" i="6"/>
  <c r="X877" i="6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X955" i="6"/>
  <c r="X956" i="6"/>
  <c r="X957" i="6"/>
  <c r="O957" i="6" s="1"/>
  <c r="X958" i="6"/>
  <c r="X959" i="6"/>
  <c r="O959" i="6" s="1"/>
  <c r="X960" i="6"/>
  <c r="O960" i="6" s="1"/>
  <c r="X961" i="6"/>
  <c r="O961" i="6" s="1"/>
  <c r="X962" i="6"/>
  <c r="X963" i="6"/>
  <c r="X964" i="6"/>
  <c r="X965" i="6"/>
  <c r="X966" i="6"/>
  <c r="X967" i="6"/>
  <c r="O967" i="6" s="1"/>
  <c r="X968" i="6"/>
  <c r="O968" i="6" s="1"/>
  <c r="X969" i="6"/>
  <c r="X970" i="6"/>
  <c r="X971" i="6"/>
  <c r="X972" i="6"/>
  <c r="X973" i="6"/>
  <c r="O973" i="6" s="1"/>
  <c r="X974" i="6"/>
  <c r="X975" i="6"/>
  <c r="O975" i="6" s="1"/>
  <c r="X976" i="6"/>
  <c r="X977" i="6"/>
  <c r="X978" i="6"/>
  <c r="X979" i="6"/>
  <c r="X980" i="6"/>
  <c r="X981" i="6"/>
  <c r="O981" i="6" s="1"/>
  <c r="X982" i="6"/>
  <c r="X983" i="6"/>
  <c r="O983" i="6" s="1"/>
  <c r="X984" i="6"/>
  <c r="O984" i="6" s="1"/>
  <c r="X985" i="6"/>
  <c r="O985" i="6" s="1"/>
  <c r="X986" i="6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X995" i="6"/>
  <c r="X996" i="6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X1011" i="6"/>
  <c r="X1012" i="6"/>
  <c r="X1013" i="6"/>
  <c r="X1014" i="6"/>
  <c r="X1015" i="6"/>
  <c r="O1015" i="6" s="1"/>
  <c r="X1016" i="6"/>
  <c r="X1017" i="6"/>
  <c r="X1018" i="6"/>
  <c r="X1019" i="6"/>
  <c r="X1020" i="6"/>
  <c r="X1021" i="6"/>
  <c r="O1021" i="6" s="1"/>
  <c r="X1022" i="6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X1037" i="6"/>
  <c r="X1038" i="6"/>
  <c r="X1039" i="6"/>
  <c r="O1039" i="6" s="1"/>
  <c r="X1040" i="6"/>
  <c r="X1041" i="6"/>
  <c r="O1041" i="6" s="1"/>
  <c r="X1042" i="6"/>
  <c r="X1043" i="6"/>
  <c r="X1044" i="6"/>
  <c r="X1045" i="6"/>
  <c r="O1045" i="6" s="1"/>
  <c r="X1046" i="6"/>
  <c r="X1047" i="6"/>
  <c r="O1047" i="6" s="1"/>
  <c r="X1048" i="6"/>
  <c r="O1048" i="6" s="1"/>
  <c r="X1049" i="6"/>
  <c r="X1050" i="6"/>
  <c r="X1051" i="6"/>
  <c r="X1052" i="6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X1075" i="6"/>
  <c r="X1076" i="6"/>
  <c r="X1077" i="6"/>
  <c r="O1077" i="6" s="1"/>
  <c r="X1078" i="6"/>
  <c r="X1079" i="6"/>
  <c r="O1079" i="6" s="1"/>
  <c r="X1080" i="6"/>
  <c r="O1080" i="6" s="1"/>
  <c r="X1081" i="6"/>
  <c r="O1081" i="6" s="1"/>
  <c r="X1082" i="6"/>
  <c r="X1083" i="6"/>
  <c r="X1084" i="6"/>
  <c r="X1085" i="6"/>
  <c r="X1086" i="6"/>
  <c r="X1087" i="6"/>
  <c r="X1088" i="6"/>
  <c r="O1088" i="6" s="1"/>
  <c r="X1089" i="6"/>
  <c r="X1090" i="6"/>
  <c r="X1091" i="6"/>
  <c r="X1092" i="6"/>
  <c r="X1093" i="6"/>
  <c r="O1093" i="6" s="1"/>
  <c r="X1094" i="6"/>
  <c r="X1095" i="6"/>
  <c r="O1095" i="6" s="1"/>
  <c r="X1096" i="6"/>
  <c r="O1096" i="6" s="1"/>
  <c r="X1097" i="6"/>
  <c r="X1098" i="6"/>
  <c r="X1099" i="6"/>
  <c r="X1100" i="6"/>
  <c r="X1101" i="6"/>
  <c r="O1101" i="6" s="1"/>
  <c r="X1102" i="6"/>
  <c r="X1103" i="6"/>
  <c r="O1103" i="6" s="1"/>
  <c r="X1104" i="6"/>
  <c r="O1104" i="6" s="1"/>
  <c r="X1105" i="6"/>
  <c r="O1105" i="6" s="1"/>
  <c r="X1106" i="6"/>
  <c r="X1107" i="6"/>
  <c r="X1108" i="6"/>
  <c r="X1109" i="6"/>
  <c r="O1109" i="6" s="1"/>
  <c r="X1110" i="6"/>
  <c r="X1111" i="6"/>
  <c r="O1111" i="6" s="1"/>
  <c r="X1112" i="6"/>
  <c r="O1112" i="6" s="1"/>
  <c r="X1113" i="6"/>
  <c r="O1113" i="6" s="1"/>
  <c r="X1114" i="6"/>
  <c r="X1115" i="6"/>
  <c r="X1116" i="6"/>
  <c r="X1117" i="6"/>
  <c r="O1117" i="6" s="1"/>
  <c r="X1118" i="6"/>
  <c r="X1119" i="6"/>
  <c r="O1119" i="6" s="1"/>
  <c r="X1120" i="6"/>
  <c r="O1120" i="6" s="1"/>
  <c r="X1121" i="6"/>
  <c r="X1122" i="6"/>
  <c r="X1123" i="6"/>
  <c r="X1124" i="6"/>
  <c r="X1125" i="6"/>
  <c r="O1125" i="6" s="1"/>
  <c r="X1126" i="6"/>
  <c r="X1127" i="6"/>
  <c r="O1127" i="6" s="1"/>
  <c r="X1128" i="6"/>
  <c r="O1128" i="6" s="1"/>
  <c r="X1129" i="6"/>
  <c r="X1130" i="6"/>
  <c r="X1131" i="6"/>
  <c r="X1132" i="6"/>
  <c r="X1133" i="6"/>
  <c r="O1133" i="6" s="1"/>
  <c r="X1134" i="6"/>
  <c r="X1135" i="6"/>
  <c r="O1135" i="6" s="1"/>
  <c r="X1136" i="6"/>
  <c r="O1136" i="6" s="1"/>
  <c r="X1137" i="6"/>
  <c r="O1137" i="6" s="1"/>
  <c r="X1138" i="6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X1148" i="6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X1157" i="6"/>
  <c r="O1157" i="6" s="1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O1191" i="6" s="1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O1208" i="6" s="1"/>
  <c r="X1209" i="6"/>
  <c r="X1210" i="6"/>
  <c r="X1211" i="6"/>
  <c r="X1212" i="6"/>
  <c r="X1213" i="6"/>
  <c r="O1213" i="6" s="1"/>
  <c r="X1214" i="6"/>
  <c r="X1215" i="6"/>
  <c r="O1215" i="6" s="1"/>
  <c r="X1216" i="6"/>
  <c r="O1216" i="6" s="1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O1233" i="6" s="1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O1293" i="6" s="1"/>
  <c r="X1294" i="6"/>
  <c r="X1295" i="6"/>
  <c r="O1295" i="6" s="1"/>
  <c r="X1296" i="6"/>
  <c r="O1296" i="6" s="1"/>
  <c r="X1297" i="6"/>
  <c r="O1297" i="6" s="1"/>
  <c r="X1298" i="6"/>
  <c r="X1299" i="6"/>
  <c r="X1300" i="6"/>
  <c r="X1301" i="6"/>
  <c r="O1301" i="6" s="1"/>
  <c r="X1302" i="6"/>
  <c r="X1303" i="6"/>
  <c r="O1303" i="6" s="1"/>
  <c r="X1304" i="6"/>
  <c r="X1305" i="6"/>
  <c r="X1306" i="6"/>
  <c r="X1307" i="6"/>
  <c r="X1308" i="6"/>
  <c r="X1309" i="6"/>
  <c r="O1309" i="6" s="1"/>
  <c r="X1310" i="6"/>
  <c r="X1311" i="6"/>
  <c r="O1311" i="6" s="1"/>
  <c r="X1312" i="6"/>
  <c r="O1312" i="6" s="1"/>
  <c r="X1313" i="6"/>
  <c r="O1313" i="6" s="1"/>
  <c r="X1314" i="6"/>
  <c r="X1315" i="6"/>
  <c r="X1316" i="6"/>
  <c r="X1317" i="6"/>
  <c r="X1318" i="6"/>
  <c r="X1319" i="6"/>
  <c r="O1319" i="6" s="1"/>
  <c r="X1320" i="6"/>
  <c r="O1320" i="6" s="1"/>
  <c r="X1321" i="6"/>
  <c r="X1322" i="6"/>
  <c r="X1323" i="6"/>
  <c r="X1324" i="6"/>
  <c r="X1325" i="6"/>
  <c r="X1326" i="6"/>
  <c r="X1327" i="6"/>
  <c r="O1327" i="6" s="1"/>
  <c r="X1328" i="6"/>
  <c r="X1329" i="6"/>
  <c r="O1329" i="6" s="1"/>
  <c r="X1330" i="6"/>
  <c r="X1331" i="6"/>
  <c r="X1332" i="6"/>
  <c r="X1333" i="6"/>
  <c r="X1334" i="6"/>
  <c r="X1335" i="6"/>
  <c r="X1336" i="6"/>
  <c r="X1337" i="6"/>
  <c r="O1337" i="6" s="1"/>
  <c r="X1338" i="6"/>
  <c r="X1339" i="6"/>
  <c r="X1340" i="6"/>
  <c r="X1341" i="6"/>
  <c r="X1342" i="6"/>
  <c r="X1343" i="6"/>
  <c r="O1343" i="6" s="1"/>
  <c r="X1344" i="6"/>
  <c r="O1344" i="6" s="1"/>
  <c r="X1345" i="6"/>
  <c r="X1346" i="6"/>
  <c r="X1347" i="6"/>
  <c r="X1348" i="6"/>
  <c r="X1349" i="6"/>
  <c r="X1350" i="6"/>
  <c r="X1351" i="6"/>
  <c r="O1351" i="6" s="1"/>
  <c r="X1352" i="6"/>
  <c r="O1352" i="6" s="1"/>
  <c r="X1353" i="6"/>
  <c r="X1354" i="6"/>
  <c r="X1355" i="6"/>
  <c r="X1356" i="6"/>
  <c r="X1357" i="6"/>
  <c r="X1358" i="6"/>
  <c r="X1359" i="6"/>
  <c r="O1359" i="6" s="1"/>
  <c r="X1360" i="6"/>
  <c r="O1360" i="6" s="1"/>
  <c r="X1361" i="6"/>
  <c r="X1362" i="6"/>
  <c r="X1363" i="6"/>
  <c r="X1364" i="6"/>
  <c r="X1365" i="6"/>
  <c r="X1366" i="6"/>
  <c r="X1367" i="6"/>
  <c r="O1367" i="6" s="1"/>
  <c r="X1368" i="6"/>
  <c r="X1369" i="6"/>
  <c r="X1370" i="6"/>
  <c r="X1371" i="6"/>
  <c r="X1372" i="6"/>
  <c r="X1373" i="6"/>
  <c r="O1373" i="6" s="1"/>
  <c r="X1374" i="6"/>
  <c r="X1375" i="6"/>
  <c r="O1375" i="6" s="1"/>
  <c r="X1376" i="6"/>
  <c r="O1376" i="6" s="1"/>
  <c r="X1377" i="6"/>
  <c r="O1377" i="6" s="1"/>
  <c r="X1378" i="6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X1387" i="6"/>
  <c r="X1388" i="6"/>
  <c r="X1389" i="6"/>
  <c r="O1389" i="6" s="1"/>
  <c r="X1390" i="6"/>
  <c r="X1391" i="6"/>
  <c r="O1391" i="6" s="1"/>
  <c r="X1392" i="6"/>
  <c r="O1392" i="6" s="1"/>
  <c r="X1393" i="6"/>
  <c r="O1393" i="6" s="1"/>
  <c r="X1394" i="6"/>
  <c r="X1395" i="6"/>
  <c r="X1396" i="6"/>
  <c r="X1397" i="6"/>
  <c r="X1398" i="6"/>
  <c r="X1399" i="6"/>
  <c r="O1399" i="6" s="1"/>
  <c r="X1400" i="6"/>
  <c r="O1400" i="6" s="1"/>
  <c r="X1401" i="6"/>
  <c r="O1401" i="6" s="1"/>
  <c r="X1402" i="6"/>
  <c r="X1403" i="6"/>
  <c r="X1404" i="6"/>
  <c r="X1405" i="6"/>
  <c r="O1405" i="6" s="1"/>
  <c r="X1406" i="6"/>
  <c r="X1407" i="6"/>
  <c r="O1407" i="6" s="1"/>
  <c r="X1408" i="6"/>
  <c r="X1409" i="6"/>
  <c r="O1409" i="6" s="1"/>
  <c r="X1410" i="6"/>
  <c r="X1411" i="6"/>
  <c r="X1412" i="6"/>
  <c r="X1413" i="6"/>
  <c r="O1413" i="6" s="1"/>
  <c r="X1414" i="6"/>
  <c r="X1415" i="6"/>
  <c r="O1415" i="6" s="1"/>
  <c r="X1416" i="6"/>
  <c r="O1416" i="6" s="1"/>
  <c r="X1417" i="6"/>
  <c r="O1417" i="6" s="1"/>
  <c r="X1418" i="6"/>
  <c r="X1419" i="6"/>
  <c r="X1420" i="6"/>
  <c r="X1421" i="6"/>
  <c r="O1421" i="6" s="1"/>
  <c r="X1422" i="6"/>
  <c r="X1423" i="6"/>
  <c r="X1424" i="6"/>
  <c r="O1424" i="6" s="1"/>
  <c r="X1425" i="6"/>
  <c r="O1425" i="6" s="1"/>
  <c r="X1426" i="6"/>
  <c r="X1427" i="6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X1435" i="6"/>
  <c r="X1436" i="6"/>
  <c r="X1437" i="6"/>
  <c r="O1437" i="6" s="1"/>
  <c r="X1438" i="6"/>
  <c r="X1439" i="6"/>
  <c r="O1439" i="6" s="1"/>
  <c r="X1440" i="6"/>
  <c r="O1440" i="6" s="1"/>
  <c r="X1441" i="6"/>
  <c r="O1441" i="6" s="1"/>
  <c r="X1442" i="6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X1459" i="6"/>
  <c r="X1460" i="6"/>
  <c r="X1461" i="6"/>
  <c r="O1461" i="6" s="1"/>
  <c r="X1462" i="6"/>
  <c r="X1463" i="6"/>
  <c r="X1464" i="6"/>
  <c r="X1465" i="6"/>
  <c r="X1466" i="6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X1483" i="6"/>
  <c r="X1484" i="6"/>
  <c r="X1485" i="6"/>
  <c r="O1485" i="6" s="1"/>
  <c r="X1486" i="6"/>
  <c r="X1487" i="6"/>
  <c r="O1487" i="6" s="1"/>
  <c r="X1488" i="6"/>
  <c r="O1488" i="6" s="1"/>
  <c r="X1489" i="6"/>
  <c r="O1489" i="6" s="1"/>
  <c r="X1490" i="6"/>
  <c r="X1491" i="6"/>
  <c r="X1492" i="6"/>
  <c r="X1493" i="6"/>
  <c r="O1493" i="6" s="1"/>
  <c r="X1494" i="6"/>
  <c r="X1495" i="6"/>
  <c r="O1495" i="6" s="1"/>
  <c r="X1496" i="6"/>
  <c r="O1496" i="6" s="1"/>
  <c r="X1497" i="6"/>
  <c r="O1497" i="6" s="1"/>
  <c r="X1498" i="6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X1507" i="6"/>
  <c r="X1508" i="6"/>
  <c r="X1509" i="6"/>
  <c r="O1509" i="6" s="1"/>
  <c r="X1510" i="6"/>
  <c r="X1511" i="6"/>
  <c r="O1511" i="6" s="1"/>
  <c r="X1512" i="6"/>
  <c r="O1512" i="6" s="1"/>
  <c r="X1513" i="6"/>
  <c r="O1513" i="6" s="1"/>
  <c r="X1514" i="6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X1539" i="6"/>
  <c r="X1540" i="6"/>
  <c r="X1541" i="6"/>
  <c r="O1541" i="6" s="1"/>
  <c r="X1542" i="6"/>
  <c r="X1543" i="6"/>
  <c r="O1543" i="6" s="1"/>
  <c r="X1544" i="6"/>
  <c r="O1544" i="6" s="1"/>
  <c r="X1545" i="6"/>
  <c r="O1545" i="6" s="1"/>
  <c r="X1546" i="6"/>
  <c r="X1547" i="6"/>
  <c r="X1548" i="6"/>
  <c r="X1549" i="6"/>
  <c r="O1549" i="6" s="1"/>
  <c r="W3" i="6"/>
  <c r="W4" i="6"/>
  <c r="W5" i="6"/>
  <c r="W6" i="6"/>
  <c r="W7" i="6"/>
  <c r="W8" i="6"/>
  <c r="W9" i="6"/>
  <c r="W10" i="6"/>
  <c r="M10" i="6" s="1"/>
  <c r="W11" i="6"/>
  <c r="W12" i="6"/>
  <c r="W13" i="6"/>
  <c r="W14" i="6"/>
  <c r="W15" i="6"/>
  <c r="W16" i="6"/>
  <c r="W17" i="6"/>
  <c r="W18" i="6"/>
  <c r="M18" i="6" s="1"/>
  <c r="W19" i="6"/>
  <c r="W20" i="6"/>
  <c r="W21" i="6"/>
  <c r="W22" i="6"/>
  <c r="W23" i="6"/>
  <c r="W24" i="6"/>
  <c r="W25" i="6"/>
  <c r="W26" i="6"/>
  <c r="M26" i="6" s="1"/>
  <c r="W27" i="6"/>
  <c r="W28" i="6"/>
  <c r="W29" i="6"/>
  <c r="W30" i="6"/>
  <c r="W31" i="6"/>
  <c r="W32" i="6"/>
  <c r="W33" i="6"/>
  <c r="W34" i="6"/>
  <c r="M34" i="6" s="1"/>
  <c r="W35" i="6"/>
  <c r="W36" i="6"/>
  <c r="W37" i="6"/>
  <c r="W38" i="6"/>
  <c r="W39" i="6"/>
  <c r="W40" i="6"/>
  <c r="W41" i="6"/>
  <c r="W42" i="6"/>
  <c r="M42" i="6" s="1"/>
  <c r="W43" i="6"/>
  <c r="W44" i="6"/>
  <c r="W45" i="6"/>
  <c r="W46" i="6"/>
  <c r="W47" i="6"/>
  <c r="W48" i="6"/>
  <c r="W49" i="6"/>
  <c r="W50" i="6"/>
  <c r="M50" i="6" s="1"/>
  <c r="W51" i="6"/>
  <c r="W52" i="6"/>
  <c r="W53" i="6"/>
  <c r="W54" i="6"/>
  <c r="W55" i="6"/>
  <c r="W56" i="6"/>
  <c r="W57" i="6"/>
  <c r="W58" i="6"/>
  <c r="M58" i="6" s="1"/>
  <c r="W59" i="6"/>
  <c r="W60" i="6"/>
  <c r="W61" i="6"/>
  <c r="W62" i="6"/>
  <c r="W63" i="6"/>
  <c r="W64" i="6"/>
  <c r="W65" i="6"/>
  <c r="W66" i="6"/>
  <c r="M66" i="6" s="1"/>
  <c r="W67" i="6"/>
  <c r="W68" i="6"/>
  <c r="W69" i="6"/>
  <c r="W70" i="6"/>
  <c r="W71" i="6"/>
  <c r="W72" i="6"/>
  <c r="W73" i="6"/>
  <c r="W74" i="6"/>
  <c r="M74" i="6" s="1"/>
  <c r="W75" i="6"/>
  <c r="W76" i="6"/>
  <c r="W77" i="6"/>
  <c r="W78" i="6"/>
  <c r="W79" i="6"/>
  <c r="W80" i="6"/>
  <c r="W81" i="6"/>
  <c r="W82" i="6"/>
  <c r="M82" i="6" s="1"/>
  <c r="W83" i="6"/>
  <c r="W84" i="6"/>
  <c r="W85" i="6"/>
  <c r="W86" i="6"/>
  <c r="W87" i="6"/>
  <c r="W88" i="6"/>
  <c r="W89" i="6"/>
  <c r="W90" i="6"/>
  <c r="M90" i="6" s="1"/>
  <c r="W91" i="6"/>
  <c r="W92" i="6"/>
  <c r="W93" i="6"/>
  <c r="W94" i="6"/>
  <c r="W95" i="6"/>
  <c r="W96" i="6"/>
  <c r="W97" i="6"/>
  <c r="W98" i="6"/>
  <c r="M98" i="6" s="1"/>
  <c r="W99" i="6"/>
  <c r="W100" i="6"/>
  <c r="W101" i="6"/>
  <c r="W102" i="6"/>
  <c r="W103" i="6"/>
  <c r="W104" i="6"/>
  <c r="W105" i="6"/>
  <c r="W106" i="6"/>
  <c r="M106" i="6" s="1"/>
  <c r="W107" i="6"/>
  <c r="W108" i="6"/>
  <c r="W109" i="6"/>
  <c r="W110" i="6"/>
  <c r="W111" i="6"/>
  <c r="W112" i="6"/>
  <c r="W113" i="6"/>
  <c r="W114" i="6"/>
  <c r="M114" i="6" s="1"/>
  <c r="W115" i="6"/>
  <c r="W116" i="6"/>
  <c r="W117" i="6"/>
  <c r="W118" i="6"/>
  <c r="W119" i="6"/>
  <c r="W120" i="6"/>
  <c r="W121" i="6"/>
  <c r="W122" i="6"/>
  <c r="M122" i="6" s="1"/>
  <c r="W123" i="6"/>
  <c r="W124" i="6"/>
  <c r="W125" i="6"/>
  <c r="W126" i="6"/>
  <c r="W127" i="6"/>
  <c r="W128" i="6"/>
  <c r="W129" i="6"/>
  <c r="W130" i="6"/>
  <c r="M130" i="6" s="1"/>
  <c r="W131" i="6"/>
  <c r="W132" i="6"/>
  <c r="W133" i="6"/>
  <c r="W134" i="6"/>
  <c r="W135" i="6"/>
  <c r="W136" i="6"/>
  <c r="W137" i="6"/>
  <c r="W138" i="6"/>
  <c r="M138" i="6" s="1"/>
  <c r="W139" i="6"/>
  <c r="W140" i="6"/>
  <c r="W141" i="6"/>
  <c r="W142" i="6"/>
  <c r="W143" i="6"/>
  <c r="W144" i="6"/>
  <c r="W145" i="6"/>
  <c r="W146" i="6"/>
  <c r="M146" i="6" s="1"/>
  <c r="W147" i="6"/>
  <c r="W148" i="6"/>
  <c r="W149" i="6"/>
  <c r="W150" i="6"/>
  <c r="W151" i="6"/>
  <c r="W152" i="6"/>
  <c r="W153" i="6"/>
  <c r="W154" i="6"/>
  <c r="M154" i="6" s="1"/>
  <c r="W155" i="6"/>
  <c r="W156" i="6"/>
  <c r="W157" i="6"/>
  <c r="W158" i="6"/>
  <c r="W159" i="6"/>
  <c r="W160" i="6"/>
  <c r="W161" i="6"/>
  <c r="W162" i="6"/>
  <c r="M162" i="6" s="1"/>
  <c r="W163" i="6"/>
  <c r="W164" i="6"/>
  <c r="W165" i="6"/>
  <c r="W166" i="6"/>
  <c r="W167" i="6"/>
  <c r="W168" i="6"/>
  <c r="W169" i="6"/>
  <c r="W170" i="6"/>
  <c r="M170" i="6" s="1"/>
  <c r="W171" i="6"/>
  <c r="W172" i="6"/>
  <c r="W173" i="6"/>
  <c r="W174" i="6"/>
  <c r="W175" i="6"/>
  <c r="W176" i="6"/>
  <c r="W177" i="6"/>
  <c r="W178" i="6"/>
  <c r="M178" i="6" s="1"/>
  <c r="W179" i="6"/>
  <c r="W180" i="6"/>
  <c r="W181" i="6"/>
  <c r="W182" i="6"/>
  <c r="W183" i="6"/>
  <c r="W184" i="6"/>
  <c r="W185" i="6"/>
  <c r="W186" i="6"/>
  <c r="M186" i="6" s="1"/>
  <c r="W187" i="6"/>
  <c r="W188" i="6"/>
  <c r="W189" i="6"/>
  <c r="W190" i="6"/>
  <c r="W191" i="6"/>
  <c r="W192" i="6"/>
  <c r="W193" i="6"/>
  <c r="W194" i="6"/>
  <c r="M194" i="6" s="1"/>
  <c r="W195" i="6"/>
  <c r="W196" i="6"/>
  <c r="W197" i="6"/>
  <c r="W198" i="6"/>
  <c r="W199" i="6"/>
  <c r="W200" i="6"/>
  <c r="W201" i="6"/>
  <c r="W202" i="6"/>
  <c r="M202" i="6" s="1"/>
  <c r="W203" i="6"/>
  <c r="W204" i="6"/>
  <c r="W205" i="6"/>
  <c r="W206" i="6"/>
  <c r="W207" i="6"/>
  <c r="W208" i="6"/>
  <c r="W209" i="6"/>
  <c r="W210" i="6"/>
  <c r="M210" i="6" s="1"/>
  <c r="W211" i="6"/>
  <c r="W212" i="6"/>
  <c r="W213" i="6"/>
  <c r="W214" i="6"/>
  <c r="W215" i="6"/>
  <c r="W216" i="6"/>
  <c r="W217" i="6"/>
  <c r="W218" i="6"/>
  <c r="M218" i="6" s="1"/>
  <c r="W219" i="6"/>
  <c r="W220" i="6"/>
  <c r="W221" i="6"/>
  <c r="W222" i="6"/>
  <c r="W223" i="6"/>
  <c r="W224" i="6"/>
  <c r="W225" i="6"/>
  <c r="W226" i="6"/>
  <c r="M226" i="6" s="1"/>
  <c r="W227" i="6"/>
  <c r="W228" i="6"/>
  <c r="W229" i="6"/>
  <c r="W230" i="6"/>
  <c r="W231" i="6"/>
  <c r="W232" i="6"/>
  <c r="W233" i="6"/>
  <c r="W234" i="6"/>
  <c r="M234" i="6" s="1"/>
  <c r="W235" i="6"/>
  <c r="W236" i="6"/>
  <c r="W237" i="6"/>
  <c r="W238" i="6"/>
  <c r="W239" i="6"/>
  <c r="W240" i="6"/>
  <c r="W241" i="6"/>
  <c r="W242" i="6"/>
  <c r="M242" i="6" s="1"/>
  <c r="W243" i="6"/>
  <c r="W244" i="6"/>
  <c r="W245" i="6"/>
  <c r="W246" i="6"/>
  <c r="W247" i="6"/>
  <c r="W248" i="6"/>
  <c r="W249" i="6"/>
  <c r="W250" i="6"/>
  <c r="M250" i="6" s="1"/>
  <c r="W251" i="6"/>
  <c r="W252" i="6"/>
  <c r="W253" i="6"/>
  <c r="W254" i="6"/>
  <c r="W255" i="6"/>
  <c r="W256" i="6"/>
  <c r="W257" i="6"/>
  <c r="W258" i="6"/>
  <c r="M258" i="6" s="1"/>
  <c r="W259" i="6"/>
  <c r="W260" i="6"/>
  <c r="W261" i="6"/>
  <c r="W262" i="6"/>
  <c r="W263" i="6"/>
  <c r="W264" i="6"/>
  <c r="W265" i="6"/>
  <c r="W266" i="6"/>
  <c r="M266" i="6" s="1"/>
  <c r="W267" i="6"/>
  <c r="W268" i="6"/>
  <c r="W269" i="6"/>
  <c r="W270" i="6"/>
  <c r="W271" i="6"/>
  <c r="W272" i="6"/>
  <c r="W273" i="6"/>
  <c r="W274" i="6"/>
  <c r="M274" i="6" s="1"/>
  <c r="W275" i="6"/>
  <c r="W276" i="6"/>
  <c r="W277" i="6"/>
  <c r="W278" i="6"/>
  <c r="W279" i="6"/>
  <c r="W280" i="6"/>
  <c r="W281" i="6"/>
  <c r="W282" i="6"/>
  <c r="M282" i="6" s="1"/>
  <c r="W283" i="6"/>
  <c r="W284" i="6"/>
  <c r="W285" i="6"/>
  <c r="W286" i="6"/>
  <c r="W287" i="6"/>
  <c r="W288" i="6"/>
  <c r="W289" i="6"/>
  <c r="W290" i="6"/>
  <c r="M290" i="6" s="1"/>
  <c r="W291" i="6"/>
  <c r="W292" i="6"/>
  <c r="W293" i="6"/>
  <c r="W294" i="6"/>
  <c r="W295" i="6"/>
  <c r="W296" i="6"/>
  <c r="W297" i="6"/>
  <c r="W298" i="6"/>
  <c r="M298" i="6" s="1"/>
  <c r="W299" i="6"/>
  <c r="W300" i="6"/>
  <c r="W301" i="6"/>
  <c r="W302" i="6"/>
  <c r="W303" i="6"/>
  <c r="W304" i="6"/>
  <c r="W305" i="6"/>
  <c r="W306" i="6"/>
  <c r="M306" i="6" s="1"/>
  <c r="W307" i="6"/>
  <c r="W308" i="6"/>
  <c r="W309" i="6"/>
  <c r="W310" i="6"/>
  <c r="W311" i="6"/>
  <c r="W312" i="6"/>
  <c r="W313" i="6"/>
  <c r="W314" i="6"/>
  <c r="M314" i="6" s="1"/>
  <c r="W315" i="6"/>
  <c r="W316" i="6"/>
  <c r="W317" i="6"/>
  <c r="W318" i="6"/>
  <c r="W319" i="6"/>
  <c r="W320" i="6"/>
  <c r="W321" i="6"/>
  <c r="W322" i="6"/>
  <c r="M322" i="6" s="1"/>
  <c r="W323" i="6"/>
  <c r="W324" i="6"/>
  <c r="W325" i="6"/>
  <c r="W326" i="6"/>
  <c r="W327" i="6"/>
  <c r="W328" i="6"/>
  <c r="W329" i="6"/>
  <c r="W330" i="6"/>
  <c r="M330" i="6" s="1"/>
  <c r="W331" i="6"/>
  <c r="W332" i="6"/>
  <c r="W333" i="6"/>
  <c r="W334" i="6"/>
  <c r="W335" i="6"/>
  <c r="W336" i="6"/>
  <c r="W337" i="6"/>
  <c r="W338" i="6"/>
  <c r="M338" i="6" s="1"/>
  <c r="W339" i="6"/>
  <c r="W340" i="6"/>
  <c r="W341" i="6"/>
  <c r="W342" i="6"/>
  <c r="W343" i="6"/>
  <c r="W344" i="6"/>
  <c r="W345" i="6"/>
  <c r="W346" i="6"/>
  <c r="M346" i="6" s="1"/>
  <c r="W347" i="6"/>
  <c r="W348" i="6"/>
  <c r="W349" i="6"/>
  <c r="W350" i="6"/>
  <c r="W351" i="6"/>
  <c r="W352" i="6"/>
  <c r="W353" i="6"/>
  <c r="W354" i="6"/>
  <c r="M354" i="6" s="1"/>
  <c r="W355" i="6"/>
  <c r="W356" i="6"/>
  <c r="W357" i="6"/>
  <c r="W358" i="6"/>
  <c r="W359" i="6"/>
  <c r="W360" i="6"/>
  <c r="W361" i="6"/>
  <c r="W362" i="6"/>
  <c r="M362" i="6" s="1"/>
  <c r="W363" i="6"/>
  <c r="W364" i="6"/>
  <c r="W365" i="6"/>
  <c r="W366" i="6"/>
  <c r="W367" i="6"/>
  <c r="W368" i="6"/>
  <c r="W369" i="6"/>
  <c r="W370" i="6"/>
  <c r="M370" i="6" s="1"/>
  <c r="W371" i="6"/>
  <c r="W372" i="6"/>
  <c r="W373" i="6"/>
  <c r="W374" i="6"/>
  <c r="W375" i="6"/>
  <c r="W376" i="6"/>
  <c r="W377" i="6"/>
  <c r="W378" i="6"/>
  <c r="M378" i="6" s="1"/>
  <c r="W379" i="6"/>
  <c r="W380" i="6"/>
  <c r="W381" i="6"/>
  <c r="W382" i="6"/>
  <c r="W383" i="6"/>
  <c r="W384" i="6"/>
  <c r="W385" i="6"/>
  <c r="W386" i="6"/>
  <c r="M386" i="6" s="1"/>
  <c r="W387" i="6"/>
  <c r="W388" i="6"/>
  <c r="W389" i="6"/>
  <c r="W390" i="6"/>
  <c r="W391" i="6"/>
  <c r="W392" i="6"/>
  <c r="W393" i="6"/>
  <c r="W394" i="6"/>
  <c r="M394" i="6" s="1"/>
  <c r="W395" i="6"/>
  <c r="W396" i="6"/>
  <c r="W397" i="6"/>
  <c r="W398" i="6"/>
  <c r="W399" i="6"/>
  <c r="W400" i="6"/>
  <c r="W401" i="6"/>
  <c r="W402" i="6"/>
  <c r="M402" i="6" s="1"/>
  <c r="W403" i="6"/>
  <c r="W404" i="6"/>
  <c r="W405" i="6"/>
  <c r="W406" i="6"/>
  <c r="W407" i="6"/>
  <c r="W408" i="6"/>
  <c r="W409" i="6"/>
  <c r="W410" i="6"/>
  <c r="M410" i="6" s="1"/>
  <c r="W411" i="6"/>
  <c r="W412" i="6"/>
  <c r="W413" i="6"/>
  <c r="W414" i="6"/>
  <c r="W415" i="6"/>
  <c r="W416" i="6"/>
  <c r="W417" i="6"/>
  <c r="W418" i="6"/>
  <c r="M418" i="6" s="1"/>
  <c r="W419" i="6"/>
  <c r="W420" i="6"/>
  <c r="W421" i="6"/>
  <c r="W422" i="6"/>
  <c r="W423" i="6"/>
  <c r="W424" i="6"/>
  <c r="W425" i="6"/>
  <c r="W426" i="6"/>
  <c r="M426" i="6" s="1"/>
  <c r="W427" i="6"/>
  <c r="W428" i="6"/>
  <c r="W429" i="6"/>
  <c r="W430" i="6"/>
  <c r="W431" i="6"/>
  <c r="W432" i="6"/>
  <c r="W433" i="6"/>
  <c r="W434" i="6"/>
  <c r="M434" i="6" s="1"/>
  <c r="W435" i="6"/>
  <c r="W436" i="6"/>
  <c r="W437" i="6"/>
  <c r="W438" i="6"/>
  <c r="W439" i="6"/>
  <c r="W440" i="6"/>
  <c r="W441" i="6"/>
  <c r="W442" i="6"/>
  <c r="M442" i="6" s="1"/>
  <c r="W443" i="6"/>
  <c r="W444" i="6"/>
  <c r="W445" i="6"/>
  <c r="W446" i="6"/>
  <c r="W447" i="6"/>
  <c r="W448" i="6"/>
  <c r="W449" i="6"/>
  <c r="W450" i="6"/>
  <c r="M450" i="6" s="1"/>
  <c r="W451" i="6"/>
  <c r="W452" i="6"/>
  <c r="W453" i="6"/>
  <c r="W454" i="6"/>
  <c r="W455" i="6"/>
  <c r="W456" i="6"/>
  <c r="W457" i="6"/>
  <c r="W458" i="6"/>
  <c r="M458" i="6" s="1"/>
  <c r="W459" i="6"/>
  <c r="W460" i="6"/>
  <c r="W461" i="6"/>
  <c r="W462" i="6"/>
  <c r="W463" i="6"/>
  <c r="W464" i="6"/>
  <c r="W465" i="6"/>
  <c r="W466" i="6"/>
  <c r="M466" i="6" s="1"/>
  <c r="W467" i="6"/>
  <c r="W468" i="6"/>
  <c r="W469" i="6"/>
  <c r="W470" i="6"/>
  <c r="W471" i="6"/>
  <c r="W472" i="6"/>
  <c r="W473" i="6"/>
  <c r="W474" i="6"/>
  <c r="M474" i="6" s="1"/>
  <c r="W475" i="6"/>
  <c r="W476" i="6"/>
  <c r="W477" i="6"/>
  <c r="W478" i="6"/>
  <c r="W479" i="6"/>
  <c r="W480" i="6"/>
  <c r="W481" i="6"/>
  <c r="W482" i="6"/>
  <c r="M482" i="6" s="1"/>
  <c r="W483" i="6"/>
  <c r="W484" i="6"/>
  <c r="W485" i="6"/>
  <c r="W486" i="6"/>
  <c r="W487" i="6"/>
  <c r="W488" i="6"/>
  <c r="W489" i="6"/>
  <c r="W490" i="6"/>
  <c r="M490" i="6" s="1"/>
  <c r="W491" i="6"/>
  <c r="W492" i="6"/>
  <c r="W493" i="6"/>
  <c r="W494" i="6"/>
  <c r="W495" i="6"/>
  <c r="W496" i="6"/>
  <c r="W497" i="6"/>
  <c r="W498" i="6"/>
  <c r="M498" i="6" s="1"/>
  <c r="W499" i="6"/>
  <c r="W500" i="6"/>
  <c r="W501" i="6"/>
  <c r="W502" i="6"/>
  <c r="W503" i="6"/>
  <c r="W504" i="6"/>
  <c r="W505" i="6"/>
  <c r="W506" i="6"/>
  <c r="M506" i="6" s="1"/>
  <c r="W507" i="6"/>
  <c r="W508" i="6"/>
  <c r="W509" i="6"/>
  <c r="W510" i="6"/>
  <c r="W511" i="6"/>
  <c r="W512" i="6"/>
  <c r="W513" i="6"/>
  <c r="W514" i="6"/>
  <c r="M514" i="6" s="1"/>
  <c r="W515" i="6"/>
  <c r="W516" i="6"/>
  <c r="W517" i="6"/>
  <c r="W518" i="6"/>
  <c r="W519" i="6"/>
  <c r="W520" i="6"/>
  <c r="W521" i="6"/>
  <c r="W522" i="6"/>
  <c r="M522" i="6" s="1"/>
  <c r="W523" i="6"/>
  <c r="W524" i="6"/>
  <c r="W525" i="6"/>
  <c r="W526" i="6"/>
  <c r="W527" i="6"/>
  <c r="W528" i="6"/>
  <c r="W529" i="6"/>
  <c r="W530" i="6"/>
  <c r="M530" i="6" s="1"/>
  <c r="W531" i="6"/>
  <c r="W532" i="6"/>
  <c r="W533" i="6"/>
  <c r="W534" i="6"/>
  <c r="W535" i="6"/>
  <c r="W536" i="6"/>
  <c r="W537" i="6"/>
  <c r="W538" i="6"/>
  <c r="M538" i="6" s="1"/>
  <c r="W539" i="6"/>
  <c r="W540" i="6"/>
  <c r="W541" i="6"/>
  <c r="W542" i="6"/>
  <c r="W543" i="6"/>
  <c r="W544" i="6"/>
  <c r="W545" i="6"/>
  <c r="W546" i="6"/>
  <c r="M546" i="6" s="1"/>
  <c r="W547" i="6"/>
  <c r="W548" i="6"/>
  <c r="W549" i="6"/>
  <c r="W550" i="6"/>
  <c r="W551" i="6"/>
  <c r="W552" i="6"/>
  <c r="W553" i="6"/>
  <c r="W554" i="6"/>
  <c r="M554" i="6" s="1"/>
  <c r="W555" i="6"/>
  <c r="W556" i="6"/>
  <c r="W557" i="6"/>
  <c r="W558" i="6"/>
  <c r="W559" i="6"/>
  <c r="W560" i="6"/>
  <c r="W561" i="6"/>
  <c r="W562" i="6"/>
  <c r="M562" i="6" s="1"/>
  <c r="W563" i="6"/>
  <c r="W564" i="6"/>
  <c r="W565" i="6"/>
  <c r="W566" i="6"/>
  <c r="W567" i="6"/>
  <c r="W568" i="6"/>
  <c r="W569" i="6"/>
  <c r="W570" i="6"/>
  <c r="M570" i="6" s="1"/>
  <c r="W571" i="6"/>
  <c r="W572" i="6"/>
  <c r="W573" i="6"/>
  <c r="W574" i="6"/>
  <c r="W575" i="6"/>
  <c r="W576" i="6"/>
  <c r="W577" i="6"/>
  <c r="W578" i="6"/>
  <c r="M578" i="6" s="1"/>
  <c r="W579" i="6"/>
  <c r="W580" i="6"/>
  <c r="W581" i="6"/>
  <c r="W582" i="6"/>
  <c r="W583" i="6"/>
  <c r="W584" i="6"/>
  <c r="W585" i="6"/>
  <c r="W586" i="6"/>
  <c r="M586" i="6" s="1"/>
  <c r="W587" i="6"/>
  <c r="W588" i="6"/>
  <c r="W589" i="6"/>
  <c r="W590" i="6"/>
  <c r="W591" i="6"/>
  <c r="W592" i="6"/>
  <c r="W593" i="6"/>
  <c r="W594" i="6"/>
  <c r="M594" i="6" s="1"/>
  <c r="W595" i="6"/>
  <c r="W596" i="6"/>
  <c r="W597" i="6"/>
  <c r="W598" i="6"/>
  <c r="W599" i="6"/>
  <c r="W600" i="6"/>
  <c r="W601" i="6"/>
  <c r="W602" i="6"/>
  <c r="M602" i="6" s="1"/>
  <c r="W603" i="6"/>
  <c r="W604" i="6"/>
  <c r="W605" i="6"/>
  <c r="W606" i="6"/>
  <c r="W607" i="6"/>
  <c r="W608" i="6"/>
  <c r="W609" i="6"/>
  <c r="W610" i="6"/>
  <c r="M610" i="6" s="1"/>
  <c r="W611" i="6"/>
  <c r="W612" i="6"/>
  <c r="W613" i="6"/>
  <c r="W614" i="6"/>
  <c r="W615" i="6"/>
  <c r="W616" i="6"/>
  <c r="W617" i="6"/>
  <c r="W618" i="6"/>
  <c r="M618" i="6" s="1"/>
  <c r="W619" i="6"/>
  <c r="W620" i="6"/>
  <c r="W621" i="6"/>
  <c r="W622" i="6"/>
  <c r="W623" i="6"/>
  <c r="W624" i="6"/>
  <c r="W625" i="6"/>
  <c r="W626" i="6"/>
  <c r="M626" i="6" s="1"/>
  <c r="W627" i="6"/>
  <c r="W628" i="6"/>
  <c r="W629" i="6"/>
  <c r="W630" i="6"/>
  <c r="W631" i="6"/>
  <c r="W632" i="6"/>
  <c r="W633" i="6"/>
  <c r="W634" i="6"/>
  <c r="M634" i="6" s="1"/>
  <c r="W635" i="6"/>
  <c r="W636" i="6"/>
  <c r="W637" i="6"/>
  <c r="W638" i="6"/>
  <c r="W639" i="6"/>
  <c r="W640" i="6"/>
  <c r="W641" i="6"/>
  <c r="W642" i="6"/>
  <c r="M642" i="6" s="1"/>
  <c r="W643" i="6"/>
  <c r="W644" i="6"/>
  <c r="W645" i="6"/>
  <c r="W646" i="6"/>
  <c r="W647" i="6"/>
  <c r="W648" i="6"/>
  <c r="W649" i="6"/>
  <c r="W650" i="6"/>
  <c r="M650" i="6" s="1"/>
  <c r="W651" i="6"/>
  <c r="W652" i="6"/>
  <c r="W653" i="6"/>
  <c r="W654" i="6"/>
  <c r="W655" i="6"/>
  <c r="W656" i="6"/>
  <c r="W657" i="6"/>
  <c r="W658" i="6"/>
  <c r="M658" i="6" s="1"/>
  <c r="W659" i="6"/>
  <c r="W660" i="6"/>
  <c r="W661" i="6"/>
  <c r="W662" i="6"/>
  <c r="W663" i="6"/>
  <c r="W664" i="6"/>
  <c r="W665" i="6"/>
  <c r="W666" i="6"/>
  <c r="M666" i="6" s="1"/>
  <c r="W667" i="6"/>
  <c r="W668" i="6"/>
  <c r="W669" i="6"/>
  <c r="W670" i="6"/>
  <c r="W671" i="6"/>
  <c r="W672" i="6"/>
  <c r="W673" i="6"/>
  <c r="W674" i="6"/>
  <c r="M674" i="6" s="1"/>
  <c r="W675" i="6"/>
  <c r="W676" i="6"/>
  <c r="W677" i="6"/>
  <c r="W678" i="6"/>
  <c r="W679" i="6"/>
  <c r="W680" i="6"/>
  <c r="W681" i="6"/>
  <c r="W682" i="6"/>
  <c r="M682" i="6" s="1"/>
  <c r="W683" i="6"/>
  <c r="W684" i="6"/>
  <c r="W685" i="6"/>
  <c r="W686" i="6"/>
  <c r="W687" i="6"/>
  <c r="W688" i="6"/>
  <c r="W689" i="6"/>
  <c r="W690" i="6"/>
  <c r="M690" i="6" s="1"/>
  <c r="W691" i="6"/>
  <c r="W692" i="6"/>
  <c r="W693" i="6"/>
  <c r="W694" i="6"/>
  <c r="W695" i="6"/>
  <c r="W696" i="6"/>
  <c r="W697" i="6"/>
  <c r="W698" i="6"/>
  <c r="M698" i="6" s="1"/>
  <c r="W699" i="6"/>
  <c r="W700" i="6"/>
  <c r="W701" i="6"/>
  <c r="W702" i="6"/>
  <c r="W703" i="6"/>
  <c r="W704" i="6"/>
  <c r="W705" i="6"/>
  <c r="W706" i="6"/>
  <c r="M706" i="6" s="1"/>
  <c r="W707" i="6"/>
  <c r="W708" i="6"/>
  <c r="W709" i="6"/>
  <c r="W710" i="6"/>
  <c r="W711" i="6"/>
  <c r="W712" i="6"/>
  <c r="W713" i="6"/>
  <c r="W714" i="6"/>
  <c r="M714" i="6" s="1"/>
  <c r="W715" i="6"/>
  <c r="W716" i="6"/>
  <c r="W717" i="6"/>
  <c r="W718" i="6"/>
  <c r="W719" i="6"/>
  <c r="W720" i="6"/>
  <c r="W721" i="6"/>
  <c r="W722" i="6"/>
  <c r="M722" i="6" s="1"/>
  <c r="W723" i="6"/>
  <c r="W724" i="6"/>
  <c r="W725" i="6"/>
  <c r="W726" i="6"/>
  <c r="W727" i="6"/>
  <c r="W728" i="6"/>
  <c r="W729" i="6"/>
  <c r="W730" i="6"/>
  <c r="M730" i="6" s="1"/>
  <c r="W731" i="6"/>
  <c r="W732" i="6"/>
  <c r="W733" i="6"/>
  <c r="W734" i="6"/>
  <c r="W735" i="6"/>
  <c r="W736" i="6"/>
  <c r="W737" i="6"/>
  <c r="W738" i="6"/>
  <c r="M738" i="6" s="1"/>
  <c r="W739" i="6"/>
  <c r="W740" i="6"/>
  <c r="W741" i="6"/>
  <c r="W742" i="6"/>
  <c r="W743" i="6"/>
  <c r="W744" i="6"/>
  <c r="W745" i="6"/>
  <c r="W746" i="6"/>
  <c r="M746" i="6" s="1"/>
  <c r="W747" i="6"/>
  <c r="W748" i="6"/>
  <c r="W749" i="6"/>
  <c r="W750" i="6"/>
  <c r="W751" i="6"/>
  <c r="W752" i="6"/>
  <c r="W753" i="6"/>
  <c r="W754" i="6"/>
  <c r="M754" i="6" s="1"/>
  <c r="W755" i="6"/>
  <c r="W756" i="6"/>
  <c r="W757" i="6"/>
  <c r="W758" i="6"/>
  <c r="W759" i="6"/>
  <c r="W760" i="6"/>
  <c r="W761" i="6"/>
  <c r="W762" i="6"/>
  <c r="M762" i="6" s="1"/>
  <c r="W763" i="6"/>
  <c r="W764" i="6"/>
  <c r="W765" i="6"/>
  <c r="W766" i="6"/>
  <c r="W767" i="6"/>
  <c r="W768" i="6"/>
  <c r="W769" i="6"/>
  <c r="W770" i="6"/>
  <c r="M770" i="6" s="1"/>
  <c r="W771" i="6"/>
  <c r="W772" i="6"/>
  <c r="W773" i="6"/>
  <c r="W774" i="6"/>
  <c r="W775" i="6"/>
  <c r="W776" i="6"/>
  <c r="W777" i="6"/>
  <c r="W778" i="6"/>
  <c r="M778" i="6" s="1"/>
  <c r="W779" i="6"/>
  <c r="W780" i="6"/>
  <c r="W781" i="6"/>
  <c r="W782" i="6"/>
  <c r="W783" i="6"/>
  <c r="W784" i="6"/>
  <c r="W785" i="6"/>
  <c r="W786" i="6"/>
  <c r="M786" i="6" s="1"/>
  <c r="W787" i="6"/>
  <c r="W788" i="6"/>
  <c r="W789" i="6"/>
  <c r="W790" i="6"/>
  <c r="W791" i="6"/>
  <c r="W792" i="6"/>
  <c r="W793" i="6"/>
  <c r="W794" i="6"/>
  <c r="M794" i="6" s="1"/>
  <c r="W795" i="6"/>
  <c r="W796" i="6"/>
  <c r="W797" i="6"/>
  <c r="W798" i="6"/>
  <c r="W799" i="6"/>
  <c r="W800" i="6"/>
  <c r="W801" i="6"/>
  <c r="W802" i="6"/>
  <c r="M802" i="6" s="1"/>
  <c r="W803" i="6"/>
  <c r="W804" i="6"/>
  <c r="W805" i="6"/>
  <c r="W806" i="6"/>
  <c r="W807" i="6"/>
  <c r="W808" i="6"/>
  <c r="W809" i="6"/>
  <c r="W810" i="6"/>
  <c r="M810" i="6" s="1"/>
  <c r="W811" i="6"/>
  <c r="W812" i="6"/>
  <c r="W813" i="6"/>
  <c r="W814" i="6"/>
  <c r="W815" i="6"/>
  <c r="W816" i="6"/>
  <c r="W817" i="6"/>
  <c r="W818" i="6"/>
  <c r="M818" i="6" s="1"/>
  <c r="W819" i="6"/>
  <c r="W820" i="6"/>
  <c r="W821" i="6"/>
  <c r="W822" i="6"/>
  <c r="W823" i="6"/>
  <c r="W824" i="6"/>
  <c r="W825" i="6"/>
  <c r="W826" i="6"/>
  <c r="M826" i="6" s="1"/>
  <c r="W827" i="6"/>
  <c r="W828" i="6"/>
  <c r="W829" i="6"/>
  <c r="W830" i="6"/>
  <c r="W831" i="6"/>
  <c r="W832" i="6"/>
  <c r="W833" i="6"/>
  <c r="W834" i="6"/>
  <c r="M834" i="6" s="1"/>
  <c r="W835" i="6"/>
  <c r="W836" i="6"/>
  <c r="W837" i="6"/>
  <c r="W838" i="6"/>
  <c r="W839" i="6"/>
  <c r="W840" i="6"/>
  <c r="W841" i="6"/>
  <c r="W842" i="6"/>
  <c r="M842" i="6" s="1"/>
  <c r="W843" i="6"/>
  <c r="W844" i="6"/>
  <c r="W845" i="6"/>
  <c r="W846" i="6"/>
  <c r="W847" i="6"/>
  <c r="W848" i="6"/>
  <c r="W849" i="6"/>
  <c r="W850" i="6"/>
  <c r="M850" i="6" s="1"/>
  <c r="W851" i="6"/>
  <c r="W852" i="6"/>
  <c r="W853" i="6"/>
  <c r="W854" i="6"/>
  <c r="W855" i="6"/>
  <c r="W856" i="6"/>
  <c r="W857" i="6"/>
  <c r="W858" i="6"/>
  <c r="M858" i="6" s="1"/>
  <c r="W859" i="6"/>
  <c r="W860" i="6"/>
  <c r="W861" i="6"/>
  <c r="W862" i="6"/>
  <c r="W863" i="6"/>
  <c r="W864" i="6"/>
  <c r="W865" i="6"/>
  <c r="W866" i="6"/>
  <c r="M866" i="6" s="1"/>
  <c r="W867" i="6"/>
  <c r="W868" i="6"/>
  <c r="W869" i="6"/>
  <c r="W870" i="6"/>
  <c r="W871" i="6"/>
  <c r="W872" i="6"/>
  <c r="W873" i="6"/>
  <c r="W874" i="6"/>
  <c r="M874" i="6" s="1"/>
  <c r="W875" i="6"/>
  <c r="W876" i="6"/>
  <c r="W877" i="6"/>
  <c r="W878" i="6"/>
  <c r="W879" i="6"/>
  <c r="W880" i="6"/>
  <c r="W881" i="6"/>
  <c r="W882" i="6"/>
  <c r="M882" i="6" s="1"/>
  <c r="W883" i="6"/>
  <c r="W884" i="6"/>
  <c r="W885" i="6"/>
  <c r="W886" i="6"/>
  <c r="W887" i="6"/>
  <c r="W888" i="6"/>
  <c r="W889" i="6"/>
  <c r="W890" i="6"/>
  <c r="M890" i="6" s="1"/>
  <c r="W891" i="6"/>
  <c r="W892" i="6"/>
  <c r="W893" i="6"/>
  <c r="W894" i="6"/>
  <c r="W895" i="6"/>
  <c r="W896" i="6"/>
  <c r="W897" i="6"/>
  <c r="W898" i="6"/>
  <c r="M898" i="6" s="1"/>
  <c r="W899" i="6"/>
  <c r="W900" i="6"/>
  <c r="W901" i="6"/>
  <c r="W902" i="6"/>
  <c r="W903" i="6"/>
  <c r="W904" i="6"/>
  <c r="W905" i="6"/>
  <c r="W906" i="6"/>
  <c r="M906" i="6" s="1"/>
  <c r="W907" i="6"/>
  <c r="W908" i="6"/>
  <c r="W909" i="6"/>
  <c r="W910" i="6"/>
  <c r="W911" i="6"/>
  <c r="W912" i="6"/>
  <c r="W913" i="6"/>
  <c r="W914" i="6"/>
  <c r="M914" i="6" s="1"/>
  <c r="W915" i="6"/>
  <c r="W916" i="6"/>
  <c r="W917" i="6"/>
  <c r="W918" i="6"/>
  <c r="W919" i="6"/>
  <c r="W920" i="6"/>
  <c r="W921" i="6"/>
  <c r="W922" i="6"/>
  <c r="M922" i="6" s="1"/>
  <c r="W923" i="6"/>
  <c r="W924" i="6"/>
  <c r="W925" i="6"/>
  <c r="W926" i="6"/>
  <c r="W927" i="6"/>
  <c r="W928" i="6"/>
  <c r="W929" i="6"/>
  <c r="W930" i="6"/>
  <c r="M930" i="6" s="1"/>
  <c r="W931" i="6"/>
  <c r="W932" i="6"/>
  <c r="W933" i="6"/>
  <c r="W934" i="6"/>
  <c r="W935" i="6"/>
  <c r="W936" i="6"/>
  <c r="W937" i="6"/>
  <c r="W938" i="6"/>
  <c r="M938" i="6" s="1"/>
  <c r="W939" i="6"/>
  <c r="W940" i="6"/>
  <c r="W941" i="6"/>
  <c r="W942" i="6"/>
  <c r="W943" i="6"/>
  <c r="W944" i="6"/>
  <c r="W945" i="6"/>
  <c r="W946" i="6"/>
  <c r="M946" i="6" s="1"/>
  <c r="W947" i="6"/>
  <c r="W948" i="6"/>
  <c r="W949" i="6"/>
  <c r="W950" i="6"/>
  <c r="W951" i="6"/>
  <c r="W952" i="6"/>
  <c r="W953" i="6"/>
  <c r="W954" i="6"/>
  <c r="M954" i="6" s="1"/>
  <c r="W955" i="6"/>
  <c r="W956" i="6"/>
  <c r="W957" i="6"/>
  <c r="W958" i="6"/>
  <c r="W959" i="6"/>
  <c r="W960" i="6"/>
  <c r="W961" i="6"/>
  <c r="W962" i="6"/>
  <c r="M962" i="6" s="1"/>
  <c r="W963" i="6"/>
  <c r="W964" i="6"/>
  <c r="W965" i="6"/>
  <c r="W966" i="6"/>
  <c r="W967" i="6"/>
  <c r="W968" i="6"/>
  <c r="W969" i="6"/>
  <c r="W970" i="6"/>
  <c r="M970" i="6" s="1"/>
  <c r="W971" i="6"/>
  <c r="W972" i="6"/>
  <c r="W973" i="6"/>
  <c r="W974" i="6"/>
  <c r="W975" i="6"/>
  <c r="W976" i="6"/>
  <c r="W977" i="6"/>
  <c r="W978" i="6"/>
  <c r="M978" i="6" s="1"/>
  <c r="W979" i="6"/>
  <c r="W980" i="6"/>
  <c r="W981" i="6"/>
  <c r="W982" i="6"/>
  <c r="W983" i="6"/>
  <c r="W984" i="6"/>
  <c r="W985" i="6"/>
  <c r="W986" i="6"/>
  <c r="M986" i="6" s="1"/>
  <c r="W987" i="6"/>
  <c r="W988" i="6"/>
  <c r="W989" i="6"/>
  <c r="W990" i="6"/>
  <c r="W991" i="6"/>
  <c r="W992" i="6"/>
  <c r="W993" i="6"/>
  <c r="W994" i="6"/>
  <c r="M994" i="6" s="1"/>
  <c r="W995" i="6"/>
  <c r="W996" i="6"/>
  <c r="W997" i="6"/>
  <c r="W998" i="6"/>
  <c r="W999" i="6"/>
  <c r="W1000" i="6"/>
  <c r="W1001" i="6"/>
  <c r="W1002" i="6"/>
  <c r="M1002" i="6" s="1"/>
  <c r="W1003" i="6"/>
  <c r="W1004" i="6"/>
  <c r="W1005" i="6"/>
  <c r="W1006" i="6"/>
  <c r="W1007" i="6"/>
  <c r="W1008" i="6"/>
  <c r="W1009" i="6"/>
  <c r="W1010" i="6"/>
  <c r="M1010" i="6" s="1"/>
  <c r="W1011" i="6"/>
  <c r="W1012" i="6"/>
  <c r="W1013" i="6"/>
  <c r="W1014" i="6"/>
  <c r="W1015" i="6"/>
  <c r="W1016" i="6"/>
  <c r="W1017" i="6"/>
  <c r="W1018" i="6"/>
  <c r="M1018" i="6" s="1"/>
  <c r="W1019" i="6"/>
  <c r="W1020" i="6"/>
  <c r="W1021" i="6"/>
  <c r="W1022" i="6"/>
  <c r="W1023" i="6"/>
  <c r="W1024" i="6"/>
  <c r="W1025" i="6"/>
  <c r="W1026" i="6"/>
  <c r="M1026" i="6" s="1"/>
  <c r="W1027" i="6"/>
  <c r="W1028" i="6"/>
  <c r="W1029" i="6"/>
  <c r="W1030" i="6"/>
  <c r="W1031" i="6"/>
  <c r="W1032" i="6"/>
  <c r="W1033" i="6"/>
  <c r="W1034" i="6"/>
  <c r="M1034" i="6" s="1"/>
  <c r="W1035" i="6"/>
  <c r="W1036" i="6"/>
  <c r="W1037" i="6"/>
  <c r="W1038" i="6"/>
  <c r="W1039" i="6"/>
  <c r="W1040" i="6"/>
  <c r="W1041" i="6"/>
  <c r="W1042" i="6"/>
  <c r="M1042" i="6" s="1"/>
  <c r="W1043" i="6"/>
  <c r="W1044" i="6"/>
  <c r="W1045" i="6"/>
  <c r="W1046" i="6"/>
  <c r="W1047" i="6"/>
  <c r="W1048" i="6"/>
  <c r="W1049" i="6"/>
  <c r="W1050" i="6"/>
  <c r="M1050" i="6" s="1"/>
  <c r="W1051" i="6"/>
  <c r="W1052" i="6"/>
  <c r="W1053" i="6"/>
  <c r="W1054" i="6"/>
  <c r="W1055" i="6"/>
  <c r="W1056" i="6"/>
  <c r="W1057" i="6"/>
  <c r="W1058" i="6"/>
  <c r="M1058" i="6" s="1"/>
  <c r="W1059" i="6"/>
  <c r="W1060" i="6"/>
  <c r="W1061" i="6"/>
  <c r="W1062" i="6"/>
  <c r="W1063" i="6"/>
  <c r="W1064" i="6"/>
  <c r="W1065" i="6"/>
  <c r="W1066" i="6"/>
  <c r="M1066" i="6" s="1"/>
  <c r="W1067" i="6"/>
  <c r="W1068" i="6"/>
  <c r="W1069" i="6"/>
  <c r="W1070" i="6"/>
  <c r="W1071" i="6"/>
  <c r="W1072" i="6"/>
  <c r="W1073" i="6"/>
  <c r="W1074" i="6"/>
  <c r="M1074" i="6" s="1"/>
  <c r="W1075" i="6"/>
  <c r="W1076" i="6"/>
  <c r="W1077" i="6"/>
  <c r="W1078" i="6"/>
  <c r="W1079" i="6"/>
  <c r="W1080" i="6"/>
  <c r="W1081" i="6"/>
  <c r="W1082" i="6"/>
  <c r="M1082" i="6" s="1"/>
  <c r="W1083" i="6"/>
  <c r="W1084" i="6"/>
  <c r="W1085" i="6"/>
  <c r="W1086" i="6"/>
  <c r="W1087" i="6"/>
  <c r="W1088" i="6"/>
  <c r="W1089" i="6"/>
  <c r="W1090" i="6"/>
  <c r="M1090" i="6" s="1"/>
  <c r="W1091" i="6"/>
  <c r="W1092" i="6"/>
  <c r="W1093" i="6"/>
  <c r="W1094" i="6"/>
  <c r="W1095" i="6"/>
  <c r="W1096" i="6"/>
  <c r="W1097" i="6"/>
  <c r="W1098" i="6"/>
  <c r="M1098" i="6" s="1"/>
  <c r="W1099" i="6"/>
  <c r="W1100" i="6"/>
  <c r="W1101" i="6"/>
  <c r="W1102" i="6"/>
  <c r="W1103" i="6"/>
  <c r="W1104" i="6"/>
  <c r="W1105" i="6"/>
  <c r="W1106" i="6"/>
  <c r="M1106" i="6" s="1"/>
  <c r="W1107" i="6"/>
  <c r="W1108" i="6"/>
  <c r="W1109" i="6"/>
  <c r="W1110" i="6"/>
  <c r="W1111" i="6"/>
  <c r="W1112" i="6"/>
  <c r="W1113" i="6"/>
  <c r="W1114" i="6"/>
  <c r="M1114" i="6" s="1"/>
  <c r="W1115" i="6"/>
  <c r="W1116" i="6"/>
  <c r="W1117" i="6"/>
  <c r="W1118" i="6"/>
  <c r="W1119" i="6"/>
  <c r="W1120" i="6"/>
  <c r="W1121" i="6"/>
  <c r="W1122" i="6"/>
  <c r="M1122" i="6" s="1"/>
  <c r="W1123" i="6"/>
  <c r="W1124" i="6"/>
  <c r="W1125" i="6"/>
  <c r="W1126" i="6"/>
  <c r="W1127" i="6"/>
  <c r="W1128" i="6"/>
  <c r="W1129" i="6"/>
  <c r="W1130" i="6"/>
  <c r="M1130" i="6" s="1"/>
  <c r="W1131" i="6"/>
  <c r="W1132" i="6"/>
  <c r="W1133" i="6"/>
  <c r="W1134" i="6"/>
  <c r="W1135" i="6"/>
  <c r="W1136" i="6"/>
  <c r="W1137" i="6"/>
  <c r="W1138" i="6"/>
  <c r="M1138" i="6" s="1"/>
  <c r="W1139" i="6"/>
  <c r="W1140" i="6"/>
  <c r="W1141" i="6"/>
  <c r="W1142" i="6"/>
  <c r="W1143" i="6"/>
  <c r="W1144" i="6"/>
  <c r="W1145" i="6"/>
  <c r="W1146" i="6"/>
  <c r="M1146" i="6" s="1"/>
  <c r="W1147" i="6"/>
  <c r="W1148" i="6"/>
  <c r="W1149" i="6"/>
  <c r="W1150" i="6"/>
  <c r="W1151" i="6"/>
  <c r="W1152" i="6"/>
  <c r="W1153" i="6"/>
  <c r="W1154" i="6"/>
  <c r="M1154" i="6" s="1"/>
  <c r="W1155" i="6"/>
  <c r="W1156" i="6"/>
  <c r="W1157" i="6"/>
  <c r="W1158" i="6"/>
  <c r="W1159" i="6"/>
  <c r="W1160" i="6"/>
  <c r="W1161" i="6"/>
  <c r="W1162" i="6"/>
  <c r="M1162" i="6" s="1"/>
  <c r="W1163" i="6"/>
  <c r="W1164" i="6"/>
  <c r="W1165" i="6"/>
  <c r="W1166" i="6"/>
  <c r="W1167" i="6"/>
  <c r="W1168" i="6"/>
  <c r="W1169" i="6"/>
  <c r="W1170" i="6"/>
  <c r="M1170" i="6" s="1"/>
  <c r="W1171" i="6"/>
  <c r="W1172" i="6"/>
  <c r="W1173" i="6"/>
  <c r="W1174" i="6"/>
  <c r="W1175" i="6"/>
  <c r="W1176" i="6"/>
  <c r="W1177" i="6"/>
  <c r="W1178" i="6"/>
  <c r="M1178" i="6" s="1"/>
  <c r="W1179" i="6"/>
  <c r="W1180" i="6"/>
  <c r="W1181" i="6"/>
  <c r="W1182" i="6"/>
  <c r="W1183" i="6"/>
  <c r="W1184" i="6"/>
  <c r="W1185" i="6"/>
  <c r="W1186" i="6"/>
  <c r="M1186" i="6" s="1"/>
  <c r="W1187" i="6"/>
  <c r="W1188" i="6"/>
  <c r="W1189" i="6"/>
  <c r="W1190" i="6"/>
  <c r="W1191" i="6"/>
  <c r="W1192" i="6"/>
  <c r="W1193" i="6"/>
  <c r="W1194" i="6"/>
  <c r="M1194" i="6" s="1"/>
  <c r="W1195" i="6"/>
  <c r="W1196" i="6"/>
  <c r="W1197" i="6"/>
  <c r="W1198" i="6"/>
  <c r="W1199" i="6"/>
  <c r="W1200" i="6"/>
  <c r="W1201" i="6"/>
  <c r="W1202" i="6"/>
  <c r="M1202" i="6" s="1"/>
  <c r="W1203" i="6"/>
  <c r="W1204" i="6"/>
  <c r="W1205" i="6"/>
  <c r="W1206" i="6"/>
  <c r="W1207" i="6"/>
  <c r="W1208" i="6"/>
  <c r="W1209" i="6"/>
  <c r="W1210" i="6"/>
  <c r="M1210" i="6" s="1"/>
  <c r="W1211" i="6"/>
  <c r="W1212" i="6"/>
  <c r="W1213" i="6"/>
  <c r="W1214" i="6"/>
  <c r="W1215" i="6"/>
  <c r="W1216" i="6"/>
  <c r="W1217" i="6"/>
  <c r="W1218" i="6"/>
  <c r="M1218" i="6" s="1"/>
  <c r="W1219" i="6"/>
  <c r="W1220" i="6"/>
  <c r="W1221" i="6"/>
  <c r="W1222" i="6"/>
  <c r="W1223" i="6"/>
  <c r="W1224" i="6"/>
  <c r="W1225" i="6"/>
  <c r="W1226" i="6"/>
  <c r="M1226" i="6" s="1"/>
  <c r="W1227" i="6"/>
  <c r="W1228" i="6"/>
  <c r="W1229" i="6"/>
  <c r="W1230" i="6"/>
  <c r="W1231" i="6"/>
  <c r="W1232" i="6"/>
  <c r="W1233" i="6"/>
  <c r="W1234" i="6"/>
  <c r="M1234" i="6" s="1"/>
  <c r="W1235" i="6"/>
  <c r="W1236" i="6"/>
  <c r="W1237" i="6"/>
  <c r="W1238" i="6"/>
  <c r="W1239" i="6"/>
  <c r="W1240" i="6"/>
  <c r="W1241" i="6"/>
  <c r="W1242" i="6"/>
  <c r="M1242" i="6" s="1"/>
  <c r="W1243" i="6"/>
  <c r="W1244" i="6"/>
  <c r="W1245" i="6"/>
  <c r="W1246" i="6"/>
  <c r="W1247" i="6"/>
  <c r="W1248" i="6"/>
  <c r="W1249" i="6"/>
  <c r="W1250" i="6"/>
  <c r="M1250" i="6" s="1"/>
  <c r="W1251" i="6"/>
  <c r="W1252" i="6"/>
  <c r="W1253" i="6"/>
  <c r="W1254" i="6"/>
  <c r="W1255" i="6"/>
  <c r="W1256" i="6"/>
  <c r="W1257" i="6"/>
  <c r="W1258" i="6"/>
  <c r="M1258" i="6" s="1"/>
  <c r="W1259" i="6"/>
  <c r="W1260" i="6"/>
  <c r="W1261" i="6"/>
  <c r="W1262" i="6"/>
  <c r="W1263" i="6"/>
  <c r="W1264" i="6"/>
  <c r="W1265" i="6"/>
  <c r="W1266" i="6"/>
  <c r="M1266" i="6" s="1"/>
  <c r="W1267" i="6"/>
  <c r="W1268" i="6"/>
  <c r="W1269" i="6"/>
  <c r="W1270" i="6"/>
  <c r="W1271" i="6"/>
  <c r="W1272" i="6"/>
  <c r="W1273" i="6"/>
  <c r="W1274" i="6"/>
  <c r="M1274" i="6" s="1"/>
  <c r="W1275" i="6"/>
  <c r="W1276" i="6"/>
  <c r="W1277" i="6"/>
  <c r="W1278" i="6"/>
  <c r="W1279" i="6"/>
  <c r="W1280" i="6"/>
  <c r="W1281" i="6"/>
  <c r="W1282" i="6"/>
  <c r="M1282" i="6" s="1"/>
  <c r="W1283" i="6"/>
  <c r="W1284" i="6"/>
  <c r="W1285" i="6"/>
  <c r="W1286" i="6"/>
  <c r="W1287" i="6"/>
  <c r="W1288" i="6"/>
  <c r="W1289" i="6"/>
  <c r="W1290" i="6"/>
  <c r="M1290" i="6" s="1"/>
  <c r="W1291" i="6"/>
  <c r="W1292" i="6"/>
  <c r="W1293" i="6"/>
  <c r="W1294" i="6"/>
  <c r="W1295" i="6"/>
  <c r="W1296" i="6"/>
  <c r="W1297" i="6"/>
  <c r="W1298" i="6"/>
  <c r="M1298" i="6" s="1"/>
  <c r="W1299" i="6"/>
  <c r="W1300" i="6"/>
  <c r="W1301" i="6"/>
  <c r="W1302" i="6"/>
  <c r="W1303" i="6"/>
  <c r="W1304" i="6"/>
  <c r="W1305" i="6"/>
  <c r="W1306" i="6"/>
  <c r="M1306" i="6" s="1"/>
  <c r="W1307" i="6"/>
  <c r="W1308" i="6"/>
  <c r="W1309" i="6"/>
  <c r="W1310" i="6"/>
  <c r="W1311" i="6"/>
  <c r="W1312" i="6"/>
  <c r="W1313" i="6"/>
  <c r="W1314" i="6"/>
  <c r="M1314" i="6" s="1"/>
  <c r="W1315" i="6"/>
  <c r="W1316" i="6"/>
  <c r="W1317" i="6"/>
  <c r="W1318" i="6"/>
  <c r="W1319" i="6"/>
  <c r="W1320" i="6"/>
  <c r="W1321" i="6"/>
  <c r="W1322" i="6"/>
  <c r="M1322" i="6" s="1"/>
  <c r="W1323" i="6"/>
  <c r="W1324" i="6"/>
  <c r="W1325" i="6"/>
  <c r="W1326" i="6"/>
  <c r="W1327" i="6"/>
  <c r="W1328" i="6"/>
  <c r="W1329" i="6"/>
  <c r="W1330" i="6"/>
  <c r="M1330" i="6" s="1"/>
  <c r="W1331" i="6"/>
  <c r="W1332" i="6"/>
  <c r="W1333" i="6"/>
  <c r="W1334" i="6"/>
  <c r="W1335" i="6"/>
  <c r="W1336" i="6"/>
  <c r="W1337" i="6"/>
  <c r="W1338" i="6"/>
  <c r="M1338" i="6" s="1"/>
  <c r="W1339" i="6"/>
  <c r="W1340" i="6"/>
  <c r="W1341" i="6"/>
  <c r="W1342" i="6"/>
  <c r="W1343" i="6"/>
  <c r="W1344" i="6"/>
  <c r="W1345" i="6"/>
  <c r="W1346" i="6"/>
  <c r="M1346" i="6" s="1"/>
  <c r="W1347" i="6"/>
  <c r="W1348" i="6"/>
  <c r="W1349" i="6"/>
  <c r="W1350" i="6"/>
  <c r="W1351" i="6"/>
  <c r="W1352" i="6"/>
  <c r="W1353" i="6"/>
  <c r="W1354" i="6"/>
  <c r="M1354" i="6" s="1"/>
  <c r="W1355" i="6"/>
  <c r="W1356" i="6"/>
  <c r="W1357" i="6"/>
  <c r="W1358" i="6"/>
  <c r="W1359" i="6"/>
  <c r="W1360" i="6"/>
  <c r="W1361" i="6"/>
  <c r="W1362" i="6"/>
  <c r="M1362" i="6" s="1"/>
  <c r="W1363" i="6"/>
  <c r="W1364" i="6"/>
  <c r="W1365" i="6"/>
  <c r="W1366" i="6"/>
  <c r="W1367" i="6"/>
  <c r="W1368" i="6"/>
  <c r="W1369" i="6"/>
  <c r="W1370" i="6"/>
  <c r="M1370" i="6" s="1"/>
  <c r="W1371" i="6"/>
  <c r="W1372" i="6"/>
  <c r="W1373" i="6"/>
  <c r="W1374" i="6"/>
  <c r="W1375" i="6"/>
  <c r="W1376" i="6"/>
  <c r="W1377" i="6"/>
  <c r="W1378" i="6"/>
  <c r="M1378" i="6" s="1"/>
  <c r="W1379" i="6"/>
  <c r="W1380" i="6"/>
  <c r="W1381" i="6"/>
  <c r="W1382" i="6"/>
  <c r="W1383" i="6"/>
  <c r="W1384" i="6"/>
  <c r="W1385" i="6"/>
  <c r="W1386" i="6"/>
  <c r="M1386" i="6" s="1"/>
  <c r="W1387" i="6"/>
  <c r="W1388" i="6"/>
  <c r="W1389" i="6"/>
  <c r="W1390" i="6"/>
  <c r="W1391" i="6"/>
  <c r="W1392" i="6"/>
  <c r="W1393" i="6"/>
  <c r="W1394" i="6"/>
  <c r="M1394" i="6" s="1"/>
  <c r="W1395" i="6"/>
  <c r="W1396" i="6"/>
  <c r="W1397" i="6"/>
  <c r="W1398" i="6"/>
  <c r="W1399" i="6"/>
  <c r="W1400" i="6"/>
  <c r="W1401" i="6"/>
  <c r="W1402" i="6"/>
  <c r="M1402" i="6" s="1"/>
  <c r="W1403" i="6"/>
  <c r="W1404" i="6"/>
  <c r="W1405" i="6"/>
  <c r="W1406" i="6"/>
  <c r="W1407" i="6"/>
  <c r="W1408" i="6"/>
  <c r="W1409" i="6"/>
  <c r="W1410" i="6"/>
  <c r="M1410" i="6" s="1"/>
  <c r="W1411" i="6"/>
  <c r="W1412" i="6"/>
  <c r="W1413" i="6"/>
  <c r="W1414" i="6"/>
  <c r="W1415" i="6"/>
  <c r="W1416" i="6"/>
  <c r="W1417" i="6"/>
  <c r="W1418" i="6"/>
  <c r="M1418" i="6" s="1"/>
  <c r="W1419" i="6"/>
  <c r="W1420" i="6"/>
  <c r="W1421" i="6"/>
  <c r="W1422" i="6"/>
  <c r="W1423" i="6"/>
  <c r="W1424" i="6"/>
  <c r="W1425" i="6"/>
  <c r="W1426" i="6"/>
  <c r="M1426" i="6" s="1"/>
  <c r="W1427" i="6"/>
  <c r="W1428" i="6"/>
  <c r="W1429" i="6"/>
  <c r="W1430" i="6"/>
  <c r="W1431" i="6"/>
  <c r="W1432" i="6"/>
  <c r="W1433" i="6"/>
  <c r="W1434" i="6"/>
  <c r="M1434" i="6" s="1"/>
  <c r="W1435" i="6"/>
  <c r="W1436" i="6"/>
  <c r="W1437" i="6"/>
  <c r="W1438" i="6"/>
  <c r="W1439" i="6"/>
  <c r="W1440" i="6"/>
  <c r="W1441" i="6"/>
  <c r="W1442" i="6"/>
  <c r="M1442" i="6" s="1"/>
  <c r="W1443" i="6"/>
  <c r="W1444" i="6"/>
  <c r="W1445" i="6"/>
  <c r="W1446" i="6"/>
  <c r="W1447" i="6"/>
  <c r="W1448" i="6"/>
  <c r="W1449" i="6"/>
  <c r="W1450" i="6"/>
  <c r="M1450" i="6" s="1"/>
  <c r="W1451" i="6"/>
  <c r="W1452" i="6"/>
  <c r="W1453" i="6"/>
  <c r="W1454" i="6"/>
  <c r="W1455" i="6"/>
  <c r="W1456" i="6"/>
  <c r="W1457" i="6"/>
  <c r="W1458" i="6"/>
  <c r="M1458" i="6" s="1"/>
  <c r="W1459" i="6"/>
  <c r="W1460" i="6"/>
  <c r="W1461" i="6"/>
  <c r="W1462" i="6"/>
  <c r="W1463" i="6"/>
  <c r="W1464" i="6"/>
  <c r="W1465" i="6"/>
  <c r="W1466" i="6"/>
  <c r="M1466" i="6" s="1"/>
  <c r="W1467" i="6"/>
  <c r="W1468" i="6"/>
  <c r="W1469" i="6"/>
  <c r="W1470" i="6"/>
  <c r="W1471" i="6"/>
  <c r="W1472" i="6"/>
  <c r="W1473" i="6"/>
  <c r="W1474" i="6"/>
  <c r="M1474" i="6" s="1"/>
  <c r="W1475" i="6"/>
  <c r="W1476" i="6"/>
  <c r="W1477" i="6"/>
  <c r="W1478" i="6"/>
  <c r="W1479" i="6"/>
  <c r="W1480" i="6"/>
  <c r="W1481" i="6"/>
  <c r="W1482" i="6"/>
  <c r="M1482" i="6" s="1"/>
  <c r="W1483" i="6"/>
  <c r="W1484" i="6"/>
  <c r="W1485" i="6"/>
  <c r="W1486" i="6"/>
  <c r="W1487" i="6"/>
  <c r="W1488" i="6"/>
  <c r="W1489" i="6"/>
  <c r="W1490" i="6"/>
  <c r="M1490" i="6" s="1"/>
  <c r="W1491" i="6"/>
  <c r="W1492" i="6"/>
  <c r="W1493" i="6"/>
  <c r="W1494" i="6"/>
  <c r="W1495" i="6"/>
  <c r="W1496" i="6"/>
  <c r="W1497" i="6"/>
  <c r="W1498" i="6"/>
  <c r="M1498" i="6" s="1"/>
  <c r="W1499" i="6"/>
  <c r="W1500" i="6"/>
  <c r="W1501" i="6"/>
  <c r="W1502" i="6"/>
  <c r="W1503" i="6"/>
  <c r="W1504" i="6"/>
  <c r="W1505" i="6"/>
  <c r="W1506" i="6"/>
  <c r="M1506" i="6" s="1"/>
  <c r="W1507" i="6"/>
  <c r="W1508" i="6"/>
  <c r="W1509" i="6"/>
  <c r="W1510" i="6"/>
  <c r="W1511" i="6"/>
  <c r="W1512" i="6"/>
  <c r="W1513" i="6"/>
  <c r="W1514" i="6"/>
  <c r="M1514" i="6" s="1"/>
  <c r="W1515" i="6"/>
  <c r="W1516" i="6"/>
  <c r="W1517" i="6"/>
  <c r="W1518" i="6"/>
  <c r="W1519" i="6"/>
  <c r="W1520" i="6"/>
  <c r="W1521" i="6"/>
  <c r="W1522" i="6"/>
  <c r="M1522" i="6" s="1"/>
  <c r="W1523" i="6"/>
  <c r="W1524" i="6"/>
  <c r="W1525" i="6"/>
  <c r="W1526" i="6"/>
  <c r="W1527" i="6"/>
  <c r="W1528" i="6"/>
  <c r="W1529" i="6"/>
  <c r="W1530" i="6"/>
  <c r="M1530" i="6" s="1"/>
  <c r="W1531" i="6"/>
  <c r="W1532" i="6"/>
  <c r="W1533" i="6"/>
  <c r="W1534" i="6"/>
  <c r="W1535" i="6"/>
  <c r="W1536" i="6"/>
  <c r="W1537" i="6"/>
  <c r="W1538" i="6"/>
  <c r="M1538" i="6" s="1"/>
  <c r="W1539" i="6"/>
  <c r="W1540" i="6"/>
  <c r="W1541" i="6"/>
  <c r="W1542" i="6"/>
  <c r="W1543" i="6"/>
  <c r="W1544" i="6"/>
  <c r="W1545" i="6"/>
  <c r="W1546" i="6"/>
  <c r="M1546" i="6" s="1"/>
  <c r="W1547" i="6"/>
  <c r="W1548" i="6"/>
  <c r="W1549" i="6"/>
  <c r="I3" i="6"/>
  <c r="I4" i="6"/>
  <c r="I5" i="6"/>
  <c r="I7" i="6"/>
  <c r="I8" i="6"/>
  <c r="I10" i="6"/>
  <c r="I11" i="6"/>
  <c r="I12" i="6"/>
  <c r="I13" i="6"/>
  <c r="I15" i="6"/>
  <c r="I16" i="6"/>
  <c r="I18" i="6"/>
  <c r="I19" i="6"/>
  <c r="I20" i="6"/>
  <c r="I21" i="6"/>
  <c r="I23" i="6"/>
  <c r="I24" i="6"/>
  <c r="I26" i="6"/>
  <c r="I27" i="6"/>
  <c r="I28" i="6"/>
  <c r="I29" i="6"/>
  <c r="I31" i="6"/>
  <c r="I32" i="6"/>
  <c r="I34" i="6"/>
  <c r="I35" i="6"/>
  <c r="I36" i="6"/>
  <c r="I37" i="6"/>
  <c r="I38" i="6"/>
  <c r="I39" i="6"/>
  <c r="I40" i="6"/>
  <c r="I42" i="6"/>
  <c r="I43" i="6"/>
  <c r="I44" i="6"/>
  <c r="I45" i="6"/>
  <c r="I47" i="6"/>
  <c r="I48" i="6"/>
  <c r="I50" i="6"/>
  <c r="I51" i="6"/>
  <c r="I52" i="6"/>
  <c r="I53" i="6"/>
  <c r="I55" i="6"/>
  <c r="I56" i="6"/>
  <c r="I58" i="6"/>
  <c r="I59" i="6"/>
  <c r="I60" i="6"/>
  <c r="I61" i="6"/>
  <c r="I62" i="6"/>
  <c r="I63" i="6"/>
  <c r="I64" i="6"/>
  <c r="I66" i="6"/>
  <c r="I67" i="6"/>
  <c r="I68" i="6"/>
  <c r="I69" i="6"/>
  <c r="I71" i="6"/>
  <c r="I72" i="6"/>
  <c r="I74" i="6"/>
  <c r="I75" i="6"/>
  <c r="I76" i="6"/>
  <c r="I77" i="6"/>
  <c r="I79" i="6"/>
  <c r="I80" i="6"/>
  <c r="I82" i="6"/>
  <c r="I83" i="6"/>
  <c r="I84" i="6"/>
  <c r="I85" i="6"/>
  <c r="I87" i="6"/>
  <c r="I88" i="6"/>
  <c r="I90" i="6"/>
  <c r="I91" i="6"/>
  <c r="I92" i="6"/>
  <c r="I93" i="6"/>
  <c r="I95" i="6"/>
  <c r="I96" i="6"/>
  <c r="I98" i="6"/>
  <c r="I99" i="6"/>
  <c r="I100" i="6"/>
  <c r="I101" i="6"/>
  <c r="I102" i="6"/>
  <c r="I103" i="6"/>
  <c r="I104" i="6"/>
  <c r="I106" i="6"/>
  <c r="I107" i="6"/>
  <c r="I108" i="6"/>
  <c r="I109" i="6"/>
  <c r="I111" i="6"/>
  <c r="I112" i="6"/>
  <c r="I114" i="6"/>
  <c r="I115" i="6"/>
  <c r="I116" i="6"/>
  <c r="I117" i="6"/>
  <c r="I119" i="6"/>
  <c r="I120" i="6"/>
  <c r="I122" i="6"/>
  <c r="I123" i="6"/>
  <c r="I124" i="6"/>
  <c r="I125" i="6"/>
  <c r="I126" i="6"/>
  <c r="I127" i="6"/>
  <c r="I128" i="6"/>
  <c r="I130" i="6"/>
  <c r="I131" i="6"/>
  <c r="I132" i="6"/>
  <c r="I133" i="6"/>
  <c r="I134" i="6"/>
  <c r="I135" i="6"/>
  <c r="I136" i="6"/>
  <c r="I138" i="6"/>
  <c r="I139" i="6"/>
  <c r="I140" i="6"/>
  <c r="I141" i="6"/>
  <c r="I143" i="6"/>
  <c r="I144" i="6"/>
  <c r="I146" i="6"/>
  <c r="I147" i="6"/>
  <c r="I148" i="6"/>
  <c r="I149" i="6"/>
  <c r="I151" i="6"/>
  <c r="I152" i="6"/>
  <c r="I154" i="6"/>
  <c r="I155" i="6"/>
  <c r="I156" i="6"/>
  <c r="I157" i="6"/>
  <c r="I159" i="6"/>
  <c r="I160" i="6"/>
  <c r="I162" i="6"/>
  <c r="I163" i="6"/>
  <c r="I164" i="6"/>
  <c r="I165" i="6"/>
  <c r="I166" i="6"/>
  <c r="I167" i="6"/>
  <c r="I168" i="6"/>
  <c r="I170" i="6"/>
  <c r="I171" i="6"/>
  <c r="I172" i="6"/>
  <c r="I173" i="6"/>
  <c r="I175" i="6"/>
  <c r="I176" i="6"/>
  <c r="I178" i="6"/>
  <c r="I179" i="6"/>
  <c r="I180" i="6"/>
  <c r="I181" i="6"/>
  <c r="I183" i="6"/>
  <c r="I184" i="6"/>
  <c r="I186" i="6"/>
  <c r="I187" i="6"/>
  <c r="I188" i="6"/>
  <c r="I189" i="6"/>
  <c r="I190" i="6"/>
  <c r="I191" i="6"/>
  <c r="I192" i="6"/>
  <c r="I194" i="6"/>
  <c r="I195" i="6"/>
  <c r="I196" i="6"/>
  <c r="I197" i="6"/>
  <c r="I198" i="6"/>
  <c r="I199" i="6"/>
  <c r="I200" i="6"/>
  <c r="I202" i="6"/>
  <c r="I203" i="6"/>
  <c r="I204" i="6"/>
  <c r="I205" i="6"/>
  <c r="I207" i="6"/>
  <c r="I208" i="6"/>
  <c r="I210" i="6"/>
  <c r="I211" i="6"/>
  <c r="I212" i="6"/>
  <c r="I213" i="6"/>
  <c r="I215" i="6"/>
  <c r="I216" i="6"/>
  <c r="I218" i="6"/>
  <c r="I219" i="6"/>
  <c r="I220" i="6"/>
  <c r="I221" i="6"/>
  <c r="I223" i="6"/>
  <c r="I224" i="6"/>
  <c r="I226" i="6"/>
  <c r="I227" i="6"/>
  <c r="I228" i="6"/>
  <c r="I229" i="6"/>
  <c r="I230" i="6"/>
  <c r="I231" i="6"/>
  <c r="I232" i="6"/>
  <c r="I234" i="6"/>
  <c r="I235" i="6"/>
  <c r="I236" i="6"/>
  <c r="I237" i="6"/>
  <c r="I239" i="6"/>
  <c r="I240" i="6"/>
  <c r="I242" i="6"/>
  <c r="I243" i="6"/>
  <c r="I244" i="6"/>
  <c r="I245" i="6"/>
  <c r="I247" i="6"/>
  <c r="I248" i="6"/>
  <c r="I250" i="6"/>
  <c r="I251" i="6"/>
  <c r="I252" i="6"/>
  <c r="I253" i="6"/>
  <c r="I254" i="6"/>
  <c r="I255" i="6"/>
  <c r="I256" i="6"/>
  <c r="I258" i="6"/>
  <c r="I259" i="6"/>
  <c r="I260" i="6"/>
  <c r="I261" i="6"/>
  <c r="I262" i="6"/>
  <c r="I263" i="6"/>
  <c r="I264" i="6"/>
  <c r="I266" i="6"/>
  <c r="I267" i="6"/>
  <c r="I268" i="6"/>
  <c r="I269" i="6"/>
  <c r="I271" i="6"/>
  <c r="I272" i="6"/>
  <c r="I274" i="6"/>
  <c r="I275" i="6"/>
  <c r="I276" i="6"/>
  <c r="I277" i="6"/>
  <c r="I279" i="6"/>
  <c r="I280" i="6"/>
  <c r="I282" i="6"/>
  <c r="I283" i="6"/>
  <c r="I284" i="6"/>
  <c r="I285" i="6"/>
  <c r="I287" i="6"/>
  <c r="I288" i="6"/>
  <c r="I290" i="6"/>
  <c r="I291" i="6"/>
  <c r="I292" i="6"/>
  <c r="I293" i="6"/>
  <c r="I294" i="6"/>
  <c r="I295" i="6"/>
  <c r="I296" i="6"/>
  <c r="I298" i="6"/>
  <c r="I299" i="6"/>
  <c r="I300" i="6"/>
  <c r="I301" i="6"/>
  <c r="I303" i="6"/>
  <c r="I304" i="6"/>
  <c r="I306" i="6"/>
  <c r="I307" i="6"/>
  <c r="I308" i="6"/>
  <c r="I309" i="6"/>
  <c r="I311" i="6"/>
  <c r="I312" i="6"/>
  <c r="I314" i="6"/>
  <c r="I315" i="6"/>
  <c r="I316" i="6"/>
  <c r="I317" i="6"/>
  <c r="I318" i="6"/>
  <c r="I319" i="6"/>
  <c r="I320" i="6"/>
  <c r="I322" i="6"/>
  <c r="I323" i="6"/>
  <c r="I324" i="6"/>
  <c r="I325" i="6"/>
  <c r="I326" i="6"/>
  <c r="I327" i="6"/>
  <c r="I328" i="6"/>
  <c r="I330" i="6"/>
  <c r="I331" i="6"/>
  <c r="I332" i="6"/>
  <c r="I333" i="6"/>
  <c r="I335" i="6"/>
  <c r="I336" i="6"/>
  <c r="I338" i="6"/>
  <c r="I339" i="6"/>
  <c r="I340" i="6"/>
  <c r="I341" i="6"/>
  <c r="I343" i="6"/>
  <c r="I344" i="6"/>
  <c r="I346" i="6"/>
  <c r="I347" i="6"/>
  <c r="I348" i="6"/>
  <c r="I349" i="6"/>
  <c r="I351" i="6"/>
  <c r="I352" i="6"/>
  <c r="I354" i="6"/>
  <c r="I355" i="6"/>
  <c r="I356" i="6"/>
  <c r="I357" i="6"/>
  <c r="I358" i="6"/>
  <c r="I359" i="6"/>
  <c r="I360" i="6"/>
  <c r="I362" i="6"/>
  <c r="I363" i="6"/>
  <c r="I364" i="6"/>
  <c r="I365" i="6"/>
  <c r="I367" i="6"/>
  <c r="I368" i="6"/>
  <c r="I370" i="6"/>
  <c r="I371" i="6"/>
  <c r="I372" i="6"/>
  <c r="I373" i="6"/>
  <c r="I375" i="6"/>
  <c r="I376" i="6"/>
  <c r="I378" i="6"/>
  <c r="I379" i="6"/>
  <c r="I380" i="6"/>
  <c r="I381" i="6"/>
  <c r="I382" i="6"/>
  <c r="I383" i="6"/>
  <c r="I384" i="6"/>
  <c r="I386" i="6"/>
  <c r="I387" i="6"/>
  <c r="I388" i="6"/>
  <c r="I389" i="6"/>
  <c r="I390" i="6"/>
  <c r="I391" i="6"/>
  <c r="I392" i="6"/>
  <c r="I394" i="6"/>
  <c r="I395" i="6"/>
  <c r="I396" i="6"/>
  <c r="I397" i="6"/>
  <c r="I399" i="6"/>
  <c r="I400" i="6"/>
  <c r="I402" i="6"/>
  <c r="I403" i="6"/>
  <c r="I404" i="6"/>
  <c r="I405" i="6"/>
  <c r="I407" i="6"/>
  <c r="I408" i="6"/>
  <c r="I410" i="6"/>
  <c r="I411" i="6"/>
  <c r="I412" i="6"/>
  <c r="I413" i="6"/>
  <c r="I415" i="6"/>
  <c r="I416" i="6"/>
  <c r="I418" i="6"/>
  <c r="I419" i="6"/>
  <c r="I420" i="6"/>
  <c r="I421" i="6"/>
  <c r="I422" i="6"/>
  <c r="I423" i="6"/>
  <c r="I424" i="6"/>
  <c r="I426" i="6"/>
  <c r="I427" i="6"/>
  <c r="I428" i="6"/>
  <c r="I429" i="6"/>
  <c r="I431" i="6"/>
  <c r="I432" i="6"/>
  <c r="I434" i="6"/>
  <c r="I435" i="6"/>
  <c r="I436" i="6"/>
  <c r="I437" i="6"/>
  <c r="I439" i="6"/>
  <c r="I440" i="6"/>
  <c r="I442" i="6"/>
  <c r="I443" i="6"/>
  <c r="I444" i="6"/>
  <c r="I445" i="6"/>
  <c r="I446" i="6"/>
  <c r="I447" i="6"/>
  <c r="I448" i="6"/>
  <c r="I450" i="6"/>
  <c r="I451" i="6"/>
  <c r="I452" i="6"/>
  <c r="I453" i="6"/>
  <c r="I454" i="6"/>
  <c r="I455" i="6"/>
  <c r="I456" i="6"/>
  <c r="I458" i="6"/>
  <c r="I459" i="6"/>
  <c r="I460" i="6"/>
  <c r="I461" i="6"/>
  <c r="I463" i="6"/>
  <c r="I464" i="6"/>
  <c r="I466" i="6"/>
  <c r="I467" i="6"/>
  <c r="I468" i="6"/>
  <c r="I469" i="6"/>
  <c r="I471" i="6"/>
  <c r="I472" i="6"/>
  <c r="I474" i="6"/>
  <c r="I475" i="6"/>
  <c r="I476" i="6"/>
  <c r="I477" i="6"/>
  <c r="I479" i="6"/>
  <c r="I480" i="6"/>
  <c r="I482" i="6"/>
  <c r="I483" i="6"/>
  <c r="I484" i="6"/>
  <c r="I485" i="6"/>
  <c r="I486" i="6"/>
  <c r="I487" i="6"/>
  <c r="I488" i="6"/>
  <c r="I490" i="6"/>
  <c r="I491" i="6"/>
  <c r="I492" i="6"/>
  <c r="I493" i="6"/>
  <c r="I495" i="6"/>
  <c r="I496" i="6"/>
  <c r="I498" i="6"/>
  <c r="I499" i="6"/>
  <c r="I500" i="6"/>
  <c r="I501" i="6"/>
  <c r="I503" i="6"/>
  <c r="I504" i="6"/>
  <c r="I506" i="6"/>
  <c r="I507" i="6"/>
  <c r="I508" i="6"/>
  <c r="I509" i="6"/>
  <c r="I510" i="6"/>
  <c r="I511" i="6"/>
  <c r="I512" i="6"/>
  <c r="I514" i="6"/>
  <c r="I515" i="6"/>
  <c r="I516" i="6"/>
  <c r="I517" i="6"/>
  <c r="I518" i="6"/>
  <c r="I519" i="6"/>
  <c r="I520" i="6"/>
  <c r="I522" i="6"/>
  <c r="I523" i="6"/>
  <c r="I524" i="6"/>
  <c r="I525" i="6"/>
  <c r="I527" i="6"/>
  <c r="I528" i="6"/>
  <c r="I530" i="6"/>
  <c r="I531" i="6"/>
  <c r="I532" i="6"/>
  <c r="I533" i="6"/>
  <c r="I535" i="6"/>
  <c r="I536" i="6"/>
  <c r="I538" i="6"/>
  <c r="I539" i="6"/>
  <c r="I540" i="6"/>
  <c r="I541" i="6"/>
  <c r="I543" i="6"/>
  <c r="I544" i="6"/>
  <c r="I546" i="6"/>
  <c r="I547" i="6"/>
  <c r="I548" i="6"/>
  <c r="I549" i="6"/>
  <c r="I550" i="6"/>
  <c r="I551" i="6"/>
  <c r="I552" i="6"/>
  <c r="I554" i="6"/>
  <c r="I555" i="6"/>
  <c r="I556" i="6"/>
  <c r="I557" i="6"/>
  <c r="I559" i="6"/>
  <c r="I560" i="6"/>
  <c r="I562" i="6"/>
  <c r="I563" i="6"/>
  <c r="I564" i="6"/>
  <c r="I565" i="6"/>
  <c r="I567" i="6"/>
  <c r="I568" i="6"/>
  <c r="I570" i="6"/>
  <c r="I571" i="6"/>
  <c r="I572" i="6"/>
  <c r="I573" i="6"/>
  <c r="I574" i="6"/>
  <c r="I575" i="6"/>
  <c r="I576" i="6"/>
  <c r="I578" i="6"/>
  <c r="I579" i="6"/>
  <c r="I580" i="6"/>
  <c r="I581" i="6"/>
  <c r="I582" i="6"/>
  <c r="I583" i="6"/>
  <c r="I584" i="6"/>
  <c r="I586" i="6"/>
  <c r="I587" i="6"/>
  <c r="I588" i="6"/>
  <c r="I589" i="6"/>
  <c r="I591" i="6"/>
  <c r="I592" i="6"/>
  <c r="I594" i="6"/>
  <c r="I595" i="6"/>
  <c r="I596" i="6"/>
  <c r="I597" i="6"/>
  <c r="I599" i="6"/>
  <c r="I600" i="6"/>
  <c r="I602" i="6"/>
  <c r="I603" i="6"/>
  <c r="I604" i="6"/>
  <c r="I605" i="6"/>
  <c r="I607" i="6"/>
  <c r="I608" i="6"/>
  <c r="I610" i="6"/>
  <c r="I611" i="6"/>
  <c r="I612" i="6"/>
  <c r="I613" i="6"/>
  <c r="I614" i="6"/>
  <c r="I615" i="6"/>
  <c r="I616" i="6"/>
  <c r="I618" i="6"/>
  <c r="I619" i="6"/>
  <c r="I620" i="6"/>
  <c r="I621" i="6"/>
  <c r="I623" i="6"/>
  <c r="I624" i="6"/>
  <c r="I626" i="6"/>
  <c r="I627" i="6"/>
  <c r="I628" i="6"/>
  <c r="I629" i="6"/>
  <c r="I631" i="6"/>
  <c r="I632" i="6"/>
  <c r="I634" i="6"/>
  <c r="I635" i="6"/>
  <c r="I636" i="6"/>
  <c r="I637" i="6"/>
  <c r="I638" i="6"/>
  <c r="I639" i="6"/>
  <c r="I640" i="6"/>
  <c r="I642" i="6"/>
  <c r="I643" i="6"/>
  <c r="I644" i="6"/>
  <c r="I645" i="6"/>
  <c r="I646" i="6"/>
  <c r="I647" i="6"/>
  <c r="I648" i="6"/>
  <c r="I650" i="6"/>
  <c r="I651" i="6"/>
  <c r="I652" i="6"/>
  <c r="I653" i="6"/>
  <c r="I655" i="6"/>
  <c r="I656" i="6"/>
  <c r="I658" i="6"/>
  <c r="I659" i="6"/>
  <c r="I660" i="6"/>
  <c r="I661" i="6"/>
  <c r="I663" i="6"/>
  <c r="I664" i="6"/>
  <c r="I666" i="6"/>
  <c r="I667" i="6"/>
  <c r="I668" i="6"/>
  <c r="I669" i="6"/>
  <c r="I671" i="6"/>
  <c r="I672" i="6"/>
  <c r="I674" i="6"/>
  <c r="I675" i="6"/>
  <c r="I676" i="6"/>
  <c r="I677" i="6"/>
  <c r="I678" i="6"/>
  <c r="I679" i="6"/>
  <c r="I680" i="6"/>
  <c r="I682" i="6"/>
  <c r="I683" i="6"/>
  <c r="I684" i="6"/>
  <c r="I685" i="6"/>
  <c r="I687" i="6"/>
  <c r="I688" i="6"/>
  <c r="I690" i="6"/>
  <c r="I691" i="6"/>
  <c r="I692" i="6"/>
  <c r="I693" i="6"/>
  <c r="I695" i="6"/>
  <c r="I696" i="6"/>
  <c r="I698" i="6"/>
  <c r="I699" i="6"/>
  <c r="I700" i="6"/>
  <c r="I701" i="6"/>
  <c r="I702" i="6"/>
  <c r="I703" i="6"/>
  <c r="I704" i="6"/>
  <c r="I706" i="6"/>
  <c r="I707" i="6"/>
  <c r="I708" i="6"/>
  <c r="I709" i="6"/>
  <c r="I710" i="6"/>
  <c r="I711" i="6"/>
  <c r="I712" i="6"/>
  <c r="I714" i="6"/>
  <c r="I715" i="6"/>
  <c r="I716" i="6"/>
  <c r="I717" i="6"/>
  <c r="I719" i="6"/>
  <c r="I720" i="6"/>
  <c r="I722" i="6"/>
  <c r="I723" i="6"/>
  <c r="I724" i="6"/>
  <c r="I725" i="6"/>
  <c r="I727" i="6"/>
  <c r="I728" i="6"/>
  <c r="I730" i="6"/>
  <c r="I731" i="6"/>
  <c r="I732" i="6"/>
  <c r="I733" i="6"/>
  <c r="I735" i="6"/>
  <c r="I736" i="6"/>
  <c r="I738" i="6"/>
  <c r="I739" i="6"/>
  <c r="I740" i="6"/>
  <c r="I741" i="6"/>
  <c r="I742" i="6"/>
  <c r="I743" i="6"/>
  <c r="I744" i="6"/>
  <c r="I746" i="6"/>
  <c r="I747" i="6"/>
  <c r="I748" i="6"/>
  <c r="I749" i="6"/>
  <c r="I751" i="6"/>
  <c r="I752" i="6"/>
  <c r="I754" i="6"/>
  <c r="I755" i="6"/>
  <c r="I756" i="6"/>
  <c r="I757" i="6"/>
  <c r="I759" i="6"/>
  <c r="I760" i="6"/>
  <c r="I762" i="6"/>
  <c r="I763" i="6"/>
  <c r="I764" i="6"/>
  <c r="I765" i="6"/>
  <c r="I766" i="6"/>
  <c r="I767" i="6"/>
  <c r="I768" i="6"/>
  <c r="I770" i="6"/>
  <c r="I771" i="6"/>
  <c r="I772" i="6"/>
  <c r="I773" i="6"/>
  <c r="I774" i="6"/>
  <c r="I775" i="6"/>
  <c r="I776" i="6"/>
  <c r="I778" i="6"/>
  <c r="I779" i="6"/>
  <c r="I780" i="6"/>
  <c r="I781" i="6"/>
  <c r="I783" i="6"/>
  <c r="I784" i="6"/>
  <c r="I786" i="6"/>
  <c r="I787" i="6"/>
  <c r="I788" i="6"/>
  <c r="I789" i="6"/>
  <c r="I791" i="6"/>
  <c r="I792" i="6"/>
  <c r="I794" i="6"/>
  <c r="I795" i="6"/>
  <c r="I796" i="6"/>
  <c r="I797" i="6"/>
  <c r="I799" i="6"/>
  <c r="I800" i="6"/>
  <c r="I802" i="6"/>
  <c r="I803" i="6"/>
  <c r="I804" i="6"/>
  <c r="I805" i="6"/>
  <c r="I806" i="6"/>
  <c r="I807" i="6"/>
  <c r="I808" i="6"/>
  <c r="I810" i="6"/>
  <c r="I811" i="6"/>
  <c r="I812" i="6"/>
  <c r="I813" i="6"/>
  <c r="I815" i="6"/>
  <c r="I816" i="6"/>
  <c r="I818" i="6"/>
  <c r="I819" i="6"/>
  <c r="I820" i="6"/>
  <c r="I821" i="6"/>
  <c r="I823" i="6"/>
  <c r="I824" i="6"/>
  <c r="I826" i="6"/>
  <c r="I827" i="6"/>
  <c r="I828" i="6"/>
  <c r="I829" i="6"/>
  <c r="I830" i="6"/>
  <c r="I831" i="6"/>
  <c r="I832" i="6"/>
  <c r="I834" i="6"/>
  <c r="I835" i="6"/>
  <c r="I836" i="6"/>
  <c r="I837" i="6"/>
  <c r="I838" i="6"/>
  <c r="I839" i="6"/>
  <c r="I840" i="6"/>
  <c r="I842" i="6"/>
  <c r="I843" i="6"/>
  <c r="I844" i="6"/>
  <c r="I845" i="6"/>
  <c r="I847" i="6"/>
  <c r="I848" i="6"/>
  <c r="I850" i="6"/>
  <c r="I851" i="6"/>
  <c r="I852" i="6"/>
  <c r="I853" i="6"/>
  <c r="I855" i="6"/>
  <c r="I856" i="6"/>
  <c r="I858" i="6"/>
  <c r="I859" i="6"/>
  <c r="I860" i="6"/>
  <c r="I861" i="6"/>
  <c r="I863" i="6"/>
  <c r="I864" i="6"/>
  <c r="I866" i="6"/>
  <c r="I867" i="6"/>
  <c r="I868" i="6"/>
  <c r="I869" i="6"/>
  <c r="I870" i="6"/>
  <c r="I871" i="6"/>
  <c r="I872" i="6"/>
  <c r="I874" i="6"/>
  <c r="I875" i="6"/>
  <c r="I876" i="6"/>
  <c r="I877" i="6"/>
  <c r="I879" i="6"/>
  <c r="I880" i="6"/>
  <c r="I882" i="6"/>
  <c r="I883" i="6"/>
  <c r="I884" i="6"/>
  <c r="I885" i="6"/>
  <c r="I887" i="6"/>
  <c r="I888" i="6"/>
  <c r="I890" i="6"/>
  <c r="I891" i="6"/>
  <c r="I892" i="6"/>
  <c r="I893" i="6"/>
  <c r="I894" i="6"/>
  <c r="I895" i="6"/>
  <c r="I896" i="6"/>
  <c r="I898" i="6"/>
  <c r="I899" i="6"/>
  <c r="I900" i="6"/>
  <c r="I901" i="6"/>
  <c r="I902" i="6"/>
  <c r="I903" i="6"/>
  <c r="I904" i="6"/>
  <c r="I906" i="6"/>
  <c r="I907" i="6"/>
  <c r="I908" i="6"/>
  <c r="I909" i="6"/>
  <c r="I911" i="6"/>
  <c r="I912" i="6"/>
  <c r="I914" i="6"/>
  <c r="I915" i="6"/>
  <c r="I916" i="6"/>
  <c r="I917" i="6"/>
  <c r="I919" i="6"/>
  <c r="I920" i="6"/>
  <c r="I922" i="6"/>
  <c r="I923" i="6"/>
  <c r="I924" i="6"/>
  <c r="I925" i="6"/>
  <c r="I927" i="6"/>
  <c r="I928" i="6"/>
  <c r="I930" i="6"/>
  <c r="I931" i="6"/>
  <c r="I932" i="6"/>
  <c r="I933" i="6"/>
  <c r="I934" i="6"/>
  <c r="I935" i="6"/>
  <c r="I936" i="6"/>
  <c r="I938" i="6"/>
  <c r="I939" i="6"/>
  <c r="I940" i="6"/>
  <c r="I941" i="6"/>
  <c r="I943" i="6"/>
  <c r="I944" i="6"/>
  <c r="I946" i="6"/>
  <c r="I947" i="6"/>
  <c r="I948" i="6"/>
  <c r="I949" i="6"/>
  <c r="I951" i="6"/>
  <c r="I952" i="6"/>
  <c r="I954" i="6"/>
  <c r="I955" i="6"/>
  <c r="I956" i="6"/>
  <c r="I957" i="6"/>
  <c r="I958" i="6"/>
  <c r="I959" i="6"/>
  <c r="I960" i="6"/>
  <c r="I962" i="6"/>
  <c r="I963" i="6"/>
  <c r="I964" i="6"/>
  <c r="I965" i="6"/>
  <c r="I966" i="6"/>
  <c r="I967" i="6"/>
  <c r="I968" i="6"/>
  <c r="I970" i="6"/>
  <c r="I971" i="6"/>
  <c r="I972" i="6"/>
  <c r="I973" i="6"/>
  <c r="I975" i="6"/>
  <c r="I976" i="6"/>
  <c r="I978" i="6"/>
  <c r="I979" i="6"/>
  <c r="I980" i="6"/>
  <c r="I981" i="6"/>
  <c r="I983" i="6"/>
  <c r="I984" i="6"/>
  <c r="I986" i="6"/>
  <c r="I987" i="6"/>
  <c r="I988" i="6"/>
  <c r="I989" i="6"/>
  <c r="I991" i="6"/>
  <c r="I992" i="6"/>
  <c r="I994" i="6"/>
  <c r="I995" i="6"/>
  <c r="I996" i="6"/>
  <c r="I997" i="6"/>
  <c r="I998" i="6"/>
  <c r="I999" i="6"/>
  <c r="I1000" i="6"/>
  <c r="I1002" i="6"/>
  <c r="I1003" i="6"/>
  <c r="I1004" i="6"/>
  <c r="I1005" i="6"/>
  <c r="I1007" i="6"/>
  <c r="I1008" i="6"/>
  <c r="I1010" i="6"/>
  <c r="I1011" i="6"/>
  <c r="I1012" i="6"/>
  <c r="I1013" i="6"/>
  <c r="I1015" i="6"/>
  <c r="I1016" i="6"/>
  <c r="I1018" i="6"/>
  <c r="I1019" i="6"/>
  <c r="I1020" i="6"/>
  <c r="I1021" i="6"/>
  <c r="I1022" i="6"/>
  <c r="I1023" i="6"/>
  <c r="I1024" i="6"/>
  <c r="I1026" i="6"/>
  <c r="I1027" i="6"/>
  <c r="I1028" i="6"/>
  <c r="I1029" i="6"/>
  <c r="I1030" i="6"/>
  <c r="I1031" i="6"/>
  <c r="I1032" i="6"/>
  <c r="I1034" i="6"/>
  <c r="I1035" i="6"/>
  <c r="I1036" i="6"/>
  <c r="I1037" i="6"/>
  <c r="I1039" i="6"/>
  <c r="I1040" i="6"/>
  <c r="I1042" i="6"/>
  <c r="I1043" i="6"/>
  <c r="I1044" i="6"/>
  <c r="I1045" i="6"/>
  <c r="I1047" i="6"/>
  <c r="I1048" i="6"/>
  <c r="I1050" i="6"/>
  <c r="I1051" i="6"/>
  <c r="I1052" i="6"/>
  <c r="I1053" i="6"/>
  <c r="I1055" i="6"/>
  <c r="I1056" i="6"/>
  <c r="I1058" i="6"/>
  <c r="I1059" i="6"/>
  <c r="I1060" i="6"/>
  <c r="I1061" i="6"/>
  <c r="I1062" i="6"/>
  <c r="I1063" i="6"/>
  <c r="I1064" i="6"/>
  <c r="I1066" i="6"/>
  <c r="I1067" i="6"/>
  <c r="I1068" i="6"/>
  <c r="I1069" i="6"/>
  <c r="I1071" i="6"/>
  <c r="I1072" i="6"/>
  <c r="I1074" i="6"/>
  <c r="I1075" i="6"/>
  <c r="I1076" i="6"/>
  <c r="I1077" i="6"/>
  <c r="I1079" i="6"/>
  <c r="I1080" i="6"/>
  <c r="I1082" i="6"/>
  <c r="I1083" i="6"/>
  <c r="I1084" i="6"/>
  <c r="I1085" i="6"/>
  <c r="I1086" i="6"/>
  <c r="I1087" i="6"/>
  <c r="I1088" i="6"/>
  <c r="I1090" i="6"/>
  <c r="I1091" i="6"/>
  <c r="I1092" i="6"/>
  <c r="I1093" i="6"/>
  <c r="I1094" i="6"/>
  <c r="I1095" i="6"/>
  <c r="I1096" i="6"/>
  <c r="I1098" i="6"/>
  <c r="I1099" i="6"/>
  <c r="I1100" i="6"/>
  <c r="I1101" i="6"/>
  <c r="I1103" i="6"/>
  <c r="I1104" i="6"/>
  <c r="I1106" i="6"/>
  <c r="I1107" i="6"/>
  <c r="I1108" i="6"/>
  <c r="I1109" i="6"/>
  <c r="I1111" i="6"/>
  <c r="I1112" i="6"/>
  <c r="I1114" i="6"/>
  <c r="I1115" i="6"/>
  <c r="I1116" i="6"/>
  <c r="I1117" i="6"/>
  <c r="I1119" i="6"/>
  <c r="I1120" i="6"/>
  <c r="I1122" i="6"/>
  <c r="I1123" i="6"/>
  <c r="I1124" i="6"/>
  <c r="I1125" i="6"/>
  <c r="I1126" i="6"/>
  <c r="I1127" i="6"/>
  <c r="I1128" i="6"/>
  <c r="I1130" i="6"/>
  <c r="I1131" i="6"/>
  <c r="I1132" i="6"/>
  <c r="I1133" i="6"/>
  <c r="I1135" i="6"/>
  <c r="I1136" i="6"/>
  <c r="I1138" i="6"/>
  <c r="I1139" i="6"/>
  <c r="I1140" i="6"/>
  <c r="I1141" i="6"/>
  <c r="I1143" i="6"/>
  <c r="I1144" i="6"/>
  <c r="I1146" i="6"/>
  <c r="I1147" i="6"/>
  <c r="I1148" i="6"/>
  <c r="I1149" i="6"/>
  <c r="I1150" i="6"/>
  <c r="I1151" i="6"/>
  <c r="I1152" i="6"/>
  <c r="I1154" i="6"/>
  <c r="I1155" i="6"/>
  <c r="I1156" i="6"/>
  <c r="I1157" i="6"/>
  <c r="I1158" i="6"/>
  <c r="I1159" i="6"/>
  <c r="I1160" i="6"/>
  <c r="I1162" i="6"/>
  <c r="I1163" i="6"/>
  <c r="I1164" i="6"/>
  <c r="I1165" i="6"/>
  <c r="I1167" i="6"/>
  <c r="I1168" i="6"/>
  <c r="I1170" i="6"/>
  <c r="I1171" i="6"/>
  <c r="I1172" i="6"/>
  <c r="I1173" i="6"/>
  <c r="I1175" i="6"/>
  <c r="I1176" i="6"/>
  <c r="I1178" i="6"/>
  <c r="I1179" i="6"/>
  <c r="I1180" i="6"/>
  <c r="I1181" i="6"/>
  <c r="I1183" i="6"/>
  <c r="I1184" i="6"/>
  <c r="I1186" i="6"/>
  <c r="I1187" i="6"/>
  <c r="I1188" i="6"/>
  <c r="I1189" i="6"/>
  <c r="I1190" i="6"/>
  <c r="I1191" i="6"/>
  <c r="I1192" i="6"/>
  <c r="I1194" i="6"/>
  <c r="I1195" i="6"/>
  <c r="I1196" i="6"/>
  <c r="I1197" i="6"/>
  <c r="I1199" i="6"/>
  <c r="I1200" i="6"/>
  <c r="I1202" i="6"/>
  <c r="I1203" i="6"/>
  <c r="I1204" i="6"/>
  <c r="I1205" i="6"/>
  <c r="I1207" i="6"/>
  <c r="I1208" i="6"/>
  <c r="I1210" i="6"/>
  <c r="I1211" i="6"/>
  <c r="I1212" i="6"/>
  <c r="I1213" i="6"/>
  <c r="I1214" i="6"/>
  <c r="I1215" i="6"/>
  <c r="I1216" i="6"/>
  <c r="I1218" i="6"/>
  <c r="I1219" i="6"/>
  <c r="I1220" i="6"/>
  <c r="I1221" i="6"/>
  <c r="I1222" i="6"/>
  <c r="I1223" i="6"/>
  <c r="I1224" i="6"/>
  <c r="I1226" i="6"/>
  <c r="I1227" i="6"/>
  <c r="I1228" i="6"/>
  <c r="I1229" i="6"/>
  <c r="I1231" i="6"/>
  <c r="I1232" i="6"/>
  <c r="I1234" i="6"/>
  <c r="I1235" i="6"/>
  <c r="I1236" i="6"/>
  <c r="I1237" i="6"/>
  <c r="I1239" i="6"/>
  <c r="I1240" i="6"/>
  <c r="I1242" i="6"/>
  <c r="I1243" i="6"/>
  <c r="I1244" i="6"/>
  <c r="I1245" i="6"/>
  <c r="I1247" i="6"/>
  <c r="I1248" i="6"/>
  <c r="I1250" i="6"/>
  <c r="I1251" i="6"/>
  <c r="I1252" i="6"/>
  <c r="I1253" i="6"/>
  <c r="I1254" i="6"/>
  <c r="I1255" i="6"/>
  <c r="I1256" i="6"/>
  <c r="I1258" i="6"/>
  <c r="I1259" i="6"/>
  <c r="I1260" i="6"/>
  <c r="I1261" i="6"/>
  <c r="I1263" i="6"/>
  <c r="I1264" i="6"/>
  <c r="I1266" i="6"/>
  <c r="I1267" i="6"/>
  <c r="I1268" i="6"/>
  <c r="I1269" i="6"/>
  <c r="I1271" i="6"/>
  <c r="I1272" i="6"/>
  <c r="I1274" i="6"/>
  <c r="I1275" i="6"/>
  <c r="I1276" i="6"/>
  <c r="I1277" i="6"/>
  <c r="I1278" i="6"/>
  <c r="I1279" i="6"/>
  <c r="I1280" i="6"/>
  <c r="I1282" i="6"/>
  <c r="I1283" i="6"/>
  <c r="I1284" i="6"/>
  <c r="I1285" i="6"/>
  <c r="I1286" i="6"/>
  <c r="I1287" i="6"/>
  <c r="I1288" i="6"/>
  <c r="I1290" i="6"/>
  <c r="I1291" i="6"/>
  <c r="I1292" i="6"/>
  <c r="I1293" i="6"/>
  <c r="I1295" i="6"/>
  <c r="I1296" i="6"/>
  <c r="I1298" i="6"/>
  <c r="I1299" i="6"/>
  <c r="I1300" i="6"/>
  <c r="I1301" i="6"/>
  <c r="I1303" i="6"/>
  <c r="I1304" i="6"/>
  <c r="I1306" i="6"/>
  <c r="I1307" i="6"/>
  <c r="I1308" i="6"/>
  <c r="I1309" i="6"/>
  <c r="I1311" i="6"/>
  <c r="I1312" i="6"/>
  <c r="I1314" i="6"/>
  <c r="I1315" i="6"/>
  <c r="I1316" i="6"/>
  <c r="I1317" i="6"/>
  <c r="I1318" i="6"/>
  <c r="I1319" i="6"/>
  <c r="I1320" i="6"/>
  <c r="I1322" i="6"/>
  <c r="I1323" i="6"/>
  <c r="I1324" i="6"/>
  <c r="I1325" i="6"/>
  <c r="I1327" i="6"/>
  <c r="I1328" i="6"/>
  <c r="I1330" i="6"/>
  <c r="I1331" i="6"/>
  <c r="I1332" i="6"/>
  <c r="I1333" i="6"/>
  <c r="I1335" i="6"/>
  <c r="I1336" i="6"/>
  <c r="I1338" i="6"/>
  <c r="I1339" i="6"/>
  <c r="I1340" i="6"/>
  <c r="I1341" i="6"/>
  <c r="I1342" i="6"/>
  <c r="I1343" i="6"/>
  <c r="I1344" i="6"/>
  <c r="I1346" i="6"/>
  <c r="I1347" i="6"/>
  <c r="I1348" i="6"/>
  <c r="I1349" i="6"/>
  <c r="I1350" i="6"/>
  <c r="I1351" i="6"/>
  <c r="I1352" i="6"/>
  <c r="I1354" i="6"/>
  <c r="I1355" i="6"/>
  <c r="I1356" i="6"/>
  <c r="I1357" i="6"/>
  <c r="I1359" i="6"/>
  <c r="I1360" i="6"/>
  <c r="I1362" i="6"/>
  <c r="I1363" i="6"/>
  <c r="I1364" i="6"/>
  <c r="I1365" i="6"/>
  <c r="I1367" i="6"/>
  <c r="I1368" i="6"/>
  <c r="I1370" i="6"/>
  <c r="I1371" i="6"/>
  <c r="I1372" i="6"/>
  <c r="I1373" i="6"/>
  <c r="I1375" i="6"/>
  <c r="I1376" i="6"/>
  <c r="I1378" i="6"/>
  <c r="I1379" i="6"/>
  <c r="I1380" i="6"/>
  <c r="I1381" i="6"/>
  <c r="I1382" i="6"/>
  <c r="I1383" i="6"/>
  <c r="I1384" i="6"/>
  <c r="I1386" i="6"/>
  <c r="I1387" i="6"/>
  <c r="I1388" i="6"/>
  <c r="I1389" i="6"/>
  <c r="I1391" i="6"/>
  <c r="I1392" i="6"/>
  <c r="I1394" i="6"/>
  <c r="I1395" i="6"/>
  <c r="I1396" i="6"/>
  <c r="I1397" i="6"/>
  <c r="I1399" i="6"/>
  <c r="I1400" i="6"/>
  <c r="I1402" i="6"/>
  <c r="I1403" i="6"/>
  <c r="I1404" i="6"/>
  <c r="I1405" i="6"/>
  <c r="I1406" i="6"/>
  <c r="I1407" i="6"/>
  <c r="I1408" i="6"/>
  <c r="I1410" i="6"/>
  <c r="I1411" i="6"/>
  <c r="I1412" i="6"/>
  <c r="I1413" i="6"/>
  <c r="I1414" i="6"/>
  <c r="I1415" i="6"/>
  <c r="I1416" i="6"/>
  <c r="I1418" i="6"/>
  <c r="I1419" i="6"/>
  <c r="I1420" i="6"/>
  <c r="I1421" i="6"/>
  <c r="I1423" i="6"/>
  <c r="I1424" i="6"/>
  <c r="I1426" i="6"/>
  <c r="I1427" i="6"/>
  <c r="I1428" i="6"/>
  <c r="I1429" i="6"/>
  <c r="I1431" i="6"/>
  <c r="I1432" i="6"/>
  <c r="I1434" i="6"/>
  <c r="I1435" i="6"/>
  <c r="I1436" i="6"/>
  <c r="I1437" i="6"/>
  <c r="I1439" i="6"/>
  <c r="I1440" i="6"/>
  <c r="I1442" i="6"/>
  <c r="I1443" i="6"/>
  <c r="I1444" i="6"/>
  <c r="I1445" i="6"/>
  <c r="I1446" i="6"/>
  <c r="I1447" i="6"/>
  <c r="I1448" i="6"/>
  <c r="I1450" i="6"/>
  <c r="I1451" i="6"/>
  <c r="I1452" i="6"/>
  <c r="I1453" i="6"/>
  <c r="I1455" i="6"/>
  <c r="I1456" i="6"/>
  <c r="I1458" i="6"/>
  <c r="I1459" i="6"/>
  <c r="I1460" i="6"/>
  <c r="I1461" i="6"/>
  <c r="I1463" i="6"/>
  <c r="I1464" i="6"/>
  <c r="I1466" i="6"/>
  <c r="I1467" i="6"/>
  <c r="I1468" i="6"/>
  <c r="I1469" i="6"/>
  <c r="I1470" i="6"/>
  <c r="I1471" i="6"/>
  <c r="I1472" i="6"/>
  <c r="I1474" i="6"/>
  <c r="I1475" i="6"/>
  <c r="I1476" i="6"/>
  <c r="I1477" i="6"/>
  <c r="I1478" i="6"/>
  <c r="I1479" i="6"/>
  <c r="I1480" i="6"/>
  <c r="I1482" i="6"/>
  <c r="I1483" i="6"/>
  <c r="I1484" i="6"/>
  <c r="I1485" i="6"/>
  <c r="I1487" i="6"/>
  <c r="I1488" i="6"/>
  <c r="I1490" i="6"/>
  <c r="I1491" i="6"/>
  <c r="I1492" i="6"/>
  <c r="I1493" i="6"/>
  <c r="I1495" i="6"/>
  <c r="I1496" i="6"/>
  <c r="I1498" i="6"/>
  <c r="I1499" i="6"/>
  <c r="I1500" i="6"/>
  <c r="I1501" i="6"/>
  <c r="I1503" i="6"/>
  <c r="I1504" i="6"/>
  <c r="I1506" i="6"/>
  <c r="I1507" i="6"/>
  <c r="I1508" i="6"/>
  <c r="I1509" i="6"/>
  <c r="I1510" i="6"/>
  <c r="I1511" i="6"/>
  <c r="I1512" i="6"/>
  <c r="I1514" i="6"/>
  <c r="I1515" i="6"/>
  <c r="I1516" i="6"/>
  <c r="I1517" i="6"/>
  <c r="I1519" i="6"/>
  <c r="I1520" i="6"/>
  <c r="I1522" i="6"/>
  <c r="I1523" i="6"/>
  <c r="I1524" i="6"/>
  <c r="I1525" i="6"/>
  <c r="I1527" i="6"/>
  <c r="I1528" i="6"/>
  <c r="I1530" i="6"/>
  <c r="I1531" i="6"/>
  <c r="I1532" i="6"/>
  <c r="I1533" i="6"/>
  <c r="I1534" i="6"/>
  <c r="I1535" i="6"/>
  <c r="I1536" i="6"/>
  <c r="I1538" i="6"/>
  <c r="I1539" i="6"/>
  <c r="I1540" i="6"/>
  <c r="I1541" i="6"/>
  <c r="I1542" i="6"/>
  <c r="I1543" i="6"/>
  <c r="I1544" i="6"/>
  <c r="I1546" i="6"/>
  <c r="I1547" i="6"/>
  <c r="I1548" i="6"/>
  <c r="I1549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4" i="6"/>
  <c r="O6" i="6"/>
  <c r="O7" i="6"/>
  <c r="O8" i="6"/>
  <c r="O10" i="6"/>
  <c r="O11" i="6"/>
  <c r="O12" i="6"/>
  <c r="O13" i="6"/>
  <c r="O14" i="6"/>
  <c r="O15" i="6"/>
  <c r="O16" i="6"/>
  <c r="O18" i="6"/>
  <c r="O19" i="6"/>
  <c r="O20" i="6"/>
  <c r="O22" i="6"/>
  <c r="O23" i="6"/>
  <c r="O24" i="6"/>
  <c r="O25" i="6"/>
  <c r="O26" i="6"/>
  <c r="O27" i="6"/>
  <c r="O28" i="6"/>
  <c r="O29" i="6"/>
  <c r="O30" i="6"/>
  <c r="O31" i="6"/>
  <c r="O32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81" i="6"/>
  <c r="O82" i="6"/>
  <c r="O83" i="6"/>
  <c r="O84" i="6"/>
  <c r="O86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6" i="6"/>
  <c r="O117" i="6"/>
  <c r="O118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2" i="6"/>
  <c r="O163" i="6"/>
  <c r="O164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2" i="6"/>
  <c r="O266" i="6"/>
  <c r="O267" i="6"/>
  <c r="O268" i="6"/>
  <c r="O270" i="6"/>
  <c r="O271" i="6"/>
  <c r="O273" i="6"/>
  <c r="O274" i="6"/>
  <c r="O275" i="6"/>
  <c r="O276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8" i="6"/>
  <c r="O320" i="6"/>
  <c r="O321" i="6"/>
  <c r="O322" i="6"/>
  <c r="O323" i="6"/>
  <c r="O324" i="6"/>
  <c r="O325" i="6"/>
  <c r="O326" i="6"/>
  <c r="O327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0" i="6"/>
  <c r="O371" i="6"/>
  <c r="O372" i="6"/>
  <c r="O373" i="6"/>
  <c r="O374" i="6"/>
  <c r="O375" i="6"/>
  <c r="O376" i="6"/>
  <c r="O378" i="6"/>
  <c r="O379" i="6"/>
  <c r="O380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8" i="6"/>
  <c r="O399" i="6"/>
  <c r="O400" i="6"/>
  <c r="O401" i="6"/>
  <c r="O402" i="6"/>
  <c r="O403" i="6"/>
  <c r="O404" i="6"/>
  <c r="O406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70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50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6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6" i="6"/>
  <c r="O618" i="6"/>
  <c r="O619" i="6"/>
  <c r="O620" i="6"/>
  <c r="O622" i="6"/>
  <c r="O623" i="6"/>
  <c r="O624" i="6"/>
  <c r="O625" i="6"/>
  <c r="O626" i="6"/>
  <c r="O627" i="6"/>
  <c r="O628" i="6"/>
  <c r="O630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50" i="6"/>
  <c r="O651" i="6"/>
  <c r="O652" i="6"/>
  <c r="O654" i="6"/>
  <c r="O655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2" i="6"/>
  <c r="O723" i="6"/>
  <c r="O724" i="6"/>
  <c r="O725" i="6"/>
  <c r="O726" i="6"/>
  <c r="O727" i="6"/>
  <c r="O728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50" i="6"/>
  <c r="O751" i="6"/>
  <c r="O752" i="6"/>
  <c r="O753" i="6"/>
  <c r="O754" i="6"/>
  <c r="O755" i="6"/>
  <c r="O756" i="6"/>
  <c r="O758" i="6"/>
  <c r="O759" i="6"/>
  <c r="O760" i="6"/>
  <c r="O761" i="6"/>
  <c r="O762" i="6"/>
  <c r="O763" i="6"/>
  <c r="O764" i="6"/>
  <c r="O765" i="6"/>
  <c r="O766" i="6"/>
  <c r="O767" i="6"/>
  <c r="O768" i="6"/>
  <c r="O770" i="6"/>
  <c r="O771" i="6"/>
  <c r="O772" i="6"/>
  <c r="O774" i="6"/>
  <c r="O775" i="6"/>
  <c r="O776" i="6"/>
  <c r="O778" i="6"/>
  <c r="O779" i="6"/>
  <c r="O780" i="6"/>
  <c r="O781" i="6"/>
  <c r="O782" i="6"/>
  <c r="O783" i="6"/>
  <c r="O785" i="6"/>
  <c r="O786" i="6"/>
  <c r="O787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2" i="6"/>
  <c r="O814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3" i="6"/>
  <c r="O834" i="6"/>
  <c r="O835" i="6"/>
  <c r="O836" i="6"/>
  <c r="O838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4" i="6"/>
  <c r="O875" i="6"/>
  <c r="O876" i="6"/>
  <c r="O877" i="6"/>
  <c r="O878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4" i="6"/>
  <c r="O937" i="6"/>
  <c r="O938" i="6"/>
  <c r="O939" i="6"/>
  <c r="O940" i="6"/>
  <c r="O942" i="6"/>
  <c r="O945" i="6"/>
  <c r="O946" i="6"/>
  <c r="O947" i="6"/>
  <c r="O948" i="6"/>
  <c r="O950" i="6"/>
  <c r="O954" i="6"/>
  <c r="O955" i="6"/>
  <c r="O956" i="6"/>
  <c r="O958" i="6"/>
  <c r="O962" i="6"/>
  <c r="O963" i="6"/>
  <c r="O964" i="6"/>
  <c r="O965" i="6"/>
  <c r="O966" i="6"/>
  <c r="O969" i="6"/>
  <c r="O970" i="6"/>
  <c r="O971" i="6"/>
  <c r="O972" i="6"/>
  <c r="O974" i="6"/>
  <c r="O976" i="6"/>
  <c r="O977" i="6"/>
  <c r="O978" i="6"/>
  <c r="O979" i="6"/>
  <c r="O980" i="6"/>
  <c r="O982" i="6"/>
  <c r="O986" i="6"/>
  <c r="O987" i="6"/>
  <c r="O988" i="6"/>
  <c r="O990" i="6"/>
  <c r="O994" i="6"/>
  <c r="O995" i="6"/>
  <c r="O996" i="6"/>
  <c r="O998" i="6"/>
  <c r="O1002" i="6"/>
  <c r="O1003" i="6"/>
  <c r="O1004" i="6"/>
  <c r="O1005" i="6"/>
  <c r="O1006" i="6"/>
  <c r="O1010" i="6"/>
  <c r="O1011" i="6"/>
  <c r="O1012" i="6"/>
  <c r="O1013" i="6"/>
  <c r="O1014" i="6"/>
  <c r="O1016" i="6"/>
  <c r="O1017" i="6"/>
  <c r="O1018" i="6"/>
  <c r="O1019" i="6"/>
  <c r="O1020" i="6"/>
  <c r="O1022" i="6"/>
  <c r="O1026" i="6"/>
  <c r="O1027" i="6"/>
  <c r="O1028" i="6"/>
  <c r="O1029" i="6"/>
  <c r="O1030" i="6"/>
  <c r="O1032" i="6"/>
  <c r="O1033" i="6"/>
  <c r="O1034" i="6"/>
  <c r="O1035" i="6"/>
  <c r="O1036" i="6"/>
  <c r="O1037" i="6"/>
  <c r="O1038" i="6"/>
  <c r="O1040" i="6"/>
  <c r="O1042" i="6"/>
  <c r="O1043" i="6"/>
  <c r="O1044" i="6"/>
  <c r="O1046" i="6"/>
  <c r="O1049" i="6"/>
  <c r="O1050" i="6"/>
  <c r="O1051" i="6"/>
  <c r="O1052" i="6"/>
  <c r="O1054" i="6"/>
  <c r="O1056" i="6"/>
  <c r="O1057" i="6"/>
  <c r="O1058" i="6"/>
  <c r="O1059" i="6"/>
  <c r="O1060" i="6"/>
  <c r="O1062" i="6"/>
  <c r="O1066" i="6"/>
  <c r="O1067" i="6"/>
  <c r="O1068" i="6"/>
  <c r="O1070" i="6"/>
  <c r="O1074" i="6"/>
  <c r="O1075" i="6"/>
  <c r="O1076" i="6"/>
  <c r="O1078" i="6"/>
  <c r="O1082" i="6"/>
  <c r="O1083" i="6"/>
  <c r="O1084" i="6"/>
  <c r="O1085" i="6"/>
  <c r="O1086" i="6"/>
  <c r="O1087" i="6"/>
  <c r="O1089" i="6"/>
  <c r="O1090" i="6"/>
  <c r="O1091" i="6"/>
  <c r="O1092" i="6"/>
  <c r="O1094" i="6"/>
  <c r="O1097" i="6"/>
  <c r="O1098" i="6"/>
  <c r="O1099" i="6"/>
  <c r="O1100" i="6"/>
  <c r="O1102" i="6"/>
  <c r="O1106" i="6"/>
  <c r="O1107" i="6"/>
  <c r="O1108" i="6"/>
  <c r="O1110" i="6"/>
  <c r="O1114" i="6"/>
  <c r="O1115" i="6"/>
  <c r="O1116" i="6"/>
  <c r="O1118" i="6"/>
  <c r="O1121" i="6"/>
  <c r="O1122" i="6"/>
  <c r="O1123" i="6"/>
  <c r="O1124" i="6"/>
  <c r="O1126" i="6"/>
  <c r="O1129" i="6"/>
  <c r="O1130" i="6"/>
  <c r="O1131" i="6"/>
  <c r="O1132" i="6"/>
  <c r="O1134" i="6"/>
  <c r="O1138" i="6"/>
  <c r="O1139" i="6"/>
  <c r="O1140" i="6"/>
  <c r="O1142" i="6"/>
  <c r="O1146" i="6"/>
  <c r="O1147" i="6"/>
  <c r="O1148" i="6"/>
  <c r="O1150" i="6"/>
  <c r="O1153" i="6"/>
  <c r="O1154" i="6"/>
  <c r="O1155" i="6"/>
  <c r="O1156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9" i="6"/>
  <c r="O1210" i="6"/>
  <c r="O1211" i="6"/>
  <c r="O1212" i="6"/>
  <c r="O1214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4" i="6"/>
  <c r="O1298" i="6"/>
  <c r="O1299" i="6"/>
  <c r="O1300" i="6"/>
  <c r="O1302" i="6"/>
  <c r="O1304" i="6"/>
  <c r="O1305" i="6"/>
  <c r="O1306" i="6"/>
  <c r="O1307" i="6"/>
  <c r="O1308" i="6"/>
  <c r="O1310" i="6"/>
  <c r="O1314" i="6"/>
  <c r="O1315" i="6"/>
  <c r="O1316" i="6"/>
  <c r="O1317" i="6"/>
  <c r="O1318" i="6"/>
  <c r="O1321" i="6"/>
  <c r="O1322" i="6"/>
  <c r="O1323" i="6"/>
  <c r="O1324" i="6"/>
  <c r="O1325" i="6"/>
  <c r="O1326" i="6"/>
  <c r="O1328" i="6"/>
  <c r="O1330" i="6"/>
  <c r="O1331" i="6"/>
  <c r="O1332" i="6"/>
  <c r="O1333" i="6"/>
  <c r="O1334" i="6"/>
  <c r="O1335" i="6"/>
  <c r="O1336" i="6"/>
  <c r="O1338" i="6"/>
  <c r="O1339" i="6"/>
  <c r="O1340" i="6"/>
  <c r="O1341" i="6"/>
  <c r="O1342" i="6"/>
  <c r="O1345" i="6"/>
  <c r="O1346" i="6"/>
  <c r="O1347" i="6"/>
  <c r="O1348" i="6"/>
  <c r="O1349" i="6"/>
  <c r="O1350" i="6"/>
  <c r="O1353" i="6"/>
  <c r="O1354" i="6"/>
  <c r="O1355" i="6"/>
  <c r="O1356" i="6"/>
  <c r="O1357" i="6"/>
  <c r="O1358" i="6"/>
  <c r="O1361" i="6"/>
  <c r="O1362" i="6"/>
  <c r="O1363" i="6"/>
  <c r="O1364" i="6"/>
  <c r="O1365" i="6"/>
  <c r="O1366" i="6"/>
  <c r="O1368" i="6"/>
  <c r="O1369" i="6"/>
  <c r="O1370" i="6"/>
  <c r="O1371" i="6"/>
  <c r="O1372" i="6"/>
  <c r="O1374" i="6"/>
  <c r="O1378" i="6"/>
  <c r="O1379" i="6"/>
  <c r="O1380" i="6"/>
  <c r="O1382" i="6"/>
  <c r="O1386" i="6"/>
  <c r="O1387" i="6"/>
  <c r="O1388" i="6"/>
  <c r="O1390" i="6"/>
  <c r="O1394" i="6"/>
  <c r="O1395" i="6"/>
  <c r="O1396" i="6"/>
  <c r="O1397" i="6"/>
  <c r="O1398" i="6"/>
  <c r="O1402" i="6"/>
  <c r="O1403" i="6"/>
  <c r="O1404" i="6"/>
  <c r="O1406" i="6"/>
  <c r="O1408" i="6"/>
  <c r="O1410" i="6"/>
  <c r="O1411" i="6"/>
  <c r="O1412" i="6"/>
  <c r="O1414" i="6"/>
  <c r="O1418" i="6"/>
  <c r="O1419" i="6"/>
  <c r="O1420" i="6"/>
  <c r="O1422" i="6"/>
  <c r="O1423" i="6"/>
  <c r="O1426" i="6"/>
  <c r="O1427" i="6"/>
  <c r="O1428" i="6"/>
  <c r="O1430" i="6"/>
  <c r="O1434" i="6"/>
  <c r="O1435" i="6"/>
  <c r="O1436" i="6"/>
  <c r="O1438" i="6"/>
  <c r="O1442" i="6"/>
  <c r="O1443" i="6"/>
  <c r="O1444" i="6"/>
  <c r="O1446" i="6"/>
  <c r="O1450" i="6"/>
  <c r="O1451" i="6"/>
  <c r="O1452" i="6"/>
  <c r="O1454" i="6"/>
  <c r="O1458" i="6"/>
  <c r="O1459" i="6"/>
  <c r="O1460" i="6"/>
  <c r="O1462" i="6"/>
  <c r="O1463" i="6"/>
  <c r="O1464" i="6"/>
  <c r="O1465" i="6"/>
  <c r="O1466" i="6"/>
  <c r="O1467" i="6"/>
  <c r="O1468" i="6"/>
  <c r="O1470" i="6"/>
  <c r="O1474" i="6"/>
  <c r="O1475" i="6"/>
  <c r="O1476" i="6"/>
  <c r="O1478" i="6"/>
  <c r="O1482" i="6"/>
  <c r="O1483" i="6"/>
  <c r="O1484" i="6"/>
  <c r="O1486" i="6"/>
  <c r="O1490" i="6"/>
  <c r="O1491" i="6"/>
  <c r="O1492" i="6"/>
  <c r="O1494" i="6"/>
  <c r="O1498" i="6"/>
  <c r="O1499" i="6"/>
  <c r="O1500" i="6"/>
  <c r="O1502" i="6"/>
  <c r="O1506" i="6"/>
  <c r="O1507" i="6"/>
  <c r="O1508" i="6"/>
  <c r="O1510" i="6"/>
  <c r="O1514" i="6"/>
  <c r="O1515" i="6"/>
  <c r="O1516" i="6"/>
  <c r="O1518" i="6"/>
  <c r="O1522" i="6"/>
  <c r="O1523" i="6"/>
  <c r="O1524" i="6"/>
  <c r="O1526" i="6"/>
  <c r="O1530" i="6"/>
  <c r="O1531" i="6"/>
  <c r="O1532" i="6"/>
  <c r="O1534" i="6"/>
  <c r="O1538" i="6"/>
  <c r="O1539" i="6"/>
  <c r="O1540" i="6"/>
  <c r="O1542" i="6"/>
  <c r="O1546" i="6"/>
  <c r="O1547" i="6"/>
  <c r="O1548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5" i="6"/>
  <c r="M6" i="6"/>
  <c r="M7" i="6"/>
  <c r="M8" i="6"/>
  <c r="M9" i="6"/>
  <c r="M11" i="6"/>
  <c r="M12" i="6"/>
  <c r="M13" i="6"/>
  <c r="M14" i="6"/>
  <c r="M15" i="6"/>
  <c r="M16" i="6"/>
  <c r="M17" i="6"/>
  <c r="M19" i="6"/>
  <c r="M20" i="6"/>
  <c r="M21" i="6"/>
  <c r="M22" i="6"/>
  <c r="M23" i="6"/>
  <c r="M24" i="6"/>
  <c r="M25" i="6"/>
  <c r="M27" i="6"/>
  <c r="M28" i="6"/>
  <c r="M29" i="6"/>
  <c r="M30" i="6"/>
  <c r="M31" i="6"/>
  <c r="M32" i="6"/>
  <c r="M33" i="6"/>
  <c r="M35" i="6"/>
  <c r="M36" i="6"/>
  <c r="M37" i="6"/>
  <c r="M38" i="6"/>
  <c r="M39" i="6"/>
  <c r="M40" i="6"/>
  <c r="M41" i="6"/>
  <c r="M43" i="6"/>
  <c r="M44" i="6"/>
  <c r="M45" i="6"/>
  <c r="M46" i="6"/>
  <c r="M47" i="6"/>
  <c r="M48" i="6"/>
  <c r="M49" i="6"/>
  <c r="M51" i="6"/>
  <c r="M52" i="6"/>
  <c r="M53" i="6"/>
  <c r="M54" i="6"/>
  <c r="M55" i="6"/>
  <c r="M56" i="6"/>
  <c r="M57" i="6"/>
  <c r="M59" i="6"/>
  <c r="M60" i="6"/>
  <c r="M61" i="6"/>
  <c r="M62" i="6"/>
  <c r="M63" i="6"/>
  <c r="M64" i="6"/>
  <c r="M65" i="6"/>
  <c r="M67" i="6"/>
  <c r="M68" i="6"/>
  <c r="M69" i="6"/>
  <c r="M70" i="6"/>
  <c r="M71" i="6"/>
  <c r="M72" i="6"/>
  <c r="M73" i="6"/>
  <c r="M75" i="6"/>
  <c r="M76" i="6"/>
  <c r="M77" i="6"/>
  <c r="M78" i="6"/>
  <c r="M79" i="6"/>
  <c r="M80" i="6"/>
  <c r="M81" i="6"/>
  <c r="M83" i="6"/>
  <c r="M84" i="6"/>
  <c r="M85" i="6"/>
  <c r="M86" i="6"/>
  <c r="M87" i="6"/>
  <c r="M88" i="6"/>
  <c r="M89" i="6"/>
  <c r="M91" i="6"/>
  <c r="M92" i="6"/>
  <c r="M93" i="6"/>
  <c r="M94" i="6"/>
  <c r="M95" i="6"/>
  <c r="M96" i="6"/>
  <c r="M97" i="6"/>
  <c r="M99" i="6"/>
  <c r="M100" i="6"/>
  <c r="M101" i="6"/>
  <c r="M102" i="6"/>
  <c r="M103" i="6"/>
  <c r="M104" i="6"/>
  <c r="M105" i="6"/>
  <c r="M107" i="6"/>
  <c r="M108" i="6"/>
  <c r="M109" i="6"/>
  <c r="M110" i="6"/>
  <c r="M111" i="6"/>
  <c r="M112" i="6"/>
  <c r="M113" i="6"/>
  <c r="M115" i="6"/>
  <c r="M116" i="6"/>
  <c r="M117" i="6"/>
  <c r="M118" i="6"/>
  <c r="M119" i="6"/>
  <c r="M120" i="6"/>
  <c r="M121" i="6"/>
  <c r="M123" i="6"/>
  <c r="M124" i="6"/>
  <c r="M125" i="6"/>
  <c r="M126" i="6"/>
  <c r="M127" i="6"/>
  <c r="M128" i="6"/>
  <c r="M129" i="6"/>
  <c r="M131" i="6"/>
  <c r="M132" i="6"/>
  <c r="M133" i="6"/>
  <c r="M134" i="6"/>
  <c r="M135" i="6"/>
  <c r="M136" i="6"/>
  <c r="M137" i="6"/>
  <c r="M139" i="6"/>
  <c r="M140" i="6"/>
  <c r="M141" i="6"/>
  <c r="M142" i="6"/>
  <c r="M143" i="6"/>
  <c r="M144" i="6"/>
  <c r="M145" i="6"/>
  <c r="M147" i="6"/>
  <c r="M148" i="6"/>
  <c r="M149" i="6"/>
  <c r="M150" i="6"/>
  <c r="M151" i="6"/>
  <c r="M152" i="6"/>
  <c r="M153" i="6"/>
  <c r="M155" i="6"/>
  <c r="M156" i="6"/>
  <c r="M157" i="6"/>
  <c r="M158" i="6"/>
  <c r="M159" i="6"/>
  <c r="M160" i="6"/>
  <c r="M161" i="6"/>
  <c r="M163" i="6"/>
  <c r="M164" i="6"/>
  <c r="M165" i="6"/>
  <c r="M166" i="6"/>
  <c r="M167" i="6"/>
  <c r="M168" i="6"/>
  <c r="M169" i="6"/>
  <c r="M171" i="6"/>
  <c r="M172" i="6"/>
  <c r="M173" i="6"/>
  <c r="M174" i="6"/>
  <c r="M175" i="6"/>
  <c r="M176" i="6"/>
  <c r="M177" i="6"/>
  <c r="M179" i="6"/>
  <c r="M180" i="6"/>
  <c r="M181" i="6"/>
  <c r="M182" i="6"/>
  <c r="M183" i="6"/>
  <c r="M184" i="6"/>
  <c r="M185" i="6"/>
  <c r="M187" i="6"/>
  <c r="M188" i="6"/>
  <c r="M189" i="6"/>
  <c r="M190" i="6"/>
  <c r="M191" i="6"/>
  <c r="M192" i="6"/>
  <c r="M193" i="6"/>
  <c r="M195" i="6"/>
  <c r="M196" i="6"/>
  <c r="M197" i="6"/>
  <c r="M198" i="6"/>
  <c r="M199" i="6"/>
  <c r="M200" i="6"/>
  <c r="M201" i="6"/>
  <c r="M203" i="6"/>
  <c r="M204" i="6"/>
  <c r="M205" i="6"/>
  <c r="M206" i="6"/>
  <c r="M207" i="6"/>
  <c r="M208" i="6"/>
  <c r="M209" i="6"/>
  <c r="M211" i="6"/>
  <c r="M212" i="6"/>
  <c r="M213" i="6"/>
  <c r="M214" i="6"/>
  <c r="M215" i="6"/>
  <c r="M216" i="6"/>
  <c r="M217" i="6"/>
  <c r="M219" i="6"/>
  <c r="M220" i="6"/>
  <c r="M221" i="6"/>
  <c r="M222" i="6"/>
  <c r="M223" i="6"/>
  <c r="M224" i="6"/>
  <c r="M225" i="6"/>
  <c r="M227" i="6"/>
  <c r="M228" i="6"/>
  <c r="M229" i="6"/>
  <c r="M230" i="6"/>
  <c r="M231" i="6"/>
  <c r="M232" i="6"/>
  <c r="M233" i="6"/>
  <c r="M235" i="6"/>
  <c r="M236" i="6"/>
  <c r="M237" i="6"/>
  <c r="M238" i="6"/>
  <c r="M239" i="6"/>
  <c r="M240" i="6"/>
  <c r="M241" i="6"/>
  <c r="M243" i="6"/>
  <c r="M244" i="6"/>
  <c r="M245" i="6"/>
  <c r="M246" i="6"/>
  <c r="M247" i="6"/>
  <c r="M248" i="6"/>
  <c r="M249" i="6"/>
  <c r="M251" i="6"/>
  <c r="M252" i="6"/>
  <c r="M253" i="6"/>
  <c r="M254" i="6"/>
  <c r="M255" i="6"/>
  <c r="M256" i="6"/>
  <c r="M257" i="6"/>
  <c r="M259" i="6"/>
  <c r="M260" i="6"/>
  <c r="M261" i="6"/>
  <c r="M262" i="6"/>
  <c r="M263" i="6"/>
  <c r="M264" i="6"/>
  <c r="M265" i="6"/>
  <c r="M267" i="6"/>
  <c r="M268" i="6"/>
  <c r="M269" i="6"/>
  <c r="M270" i="6"/>
  <c r="M271" i="6"/>
  <c r="M272" i="6"/>
  <c r="M273" i="6"/>
  <c r="M275" i="6"/>
  <c r="M276" i="6"/>
  <c r="M277" i="6"/>
  <c r="M278" i="6"/>
  <c r="M279" i="6"/>
  <c r="M280" i="6"/>
  <c r="M281" i="6"/>
  <c r="M283" i="6"/>
  <c r="M284" i="6"/>
  <c r="M285" i="6"/>
  <c r="M286" i="6"/>
  <c r="M287" i="6"/>
  <c r="M288" i="6"/>
  <c r="M289" i="6"/>
  <c r="M291" i="6"/>
  <c r="M292" i="6"/>
  <c r="M293" i="6"/>
  <c r="M294" i="6"/>
  <c r="M295" i="6"/>
  <c r="M296" i="6"/>
  <c r="M297" i="6"/>
  <c r="M299" i="6"/>
  <c r="M300" i="6"/>
  <c r="M301" i="6"/>
  <c r="M302" i="6"/>
  <c r="M303" i="6"/>
  <c r="M304" i="6"/>
  <c r="M305" i="6"/>
  <c r="M307" i="6"/>
  <c r="M308" i="6"/>
  <c r="M309" i="6"/>
  <c r="M310" i="6"/>
  <c r="M311" i="6"/>
  <c r="M312" i="6"/>
  <c r="M313" i="6"/>
  <c r="M315" i="6"/>
  <c r="M316" i="6"/>
  <c r="M317" i="6"/>
  <c r="M318" i="6"/>
  <c r="M319" i="6"/>
  <c r="M320" i="6"/>
  <c r="M321" i="6"/>
  <c r="M323" i="6"/>
  <c r="M324" i="6"/>
  <c r="M325" i="6"/>
  <c r="M326" i="6"/>
  <c r="M327" i="6"/>
  <c r="M328" i="6"/>
  <c r="M329" i="6"/>
  <c r="M331" i="6"/>
  <c r="M332" i="6"/>
  <c r="M333" i="6"/>
  <c r="M334" i="6"/>
  <c r="M335" i="6"/>
  <c r="M336" i="6"/>
  <c r="M337" i="6"/>
  <c r="M339" i="6"/>
  <c r="M340" i="6"/>
  <c r="M341" i="6"/>
  <c r="M342" i="6"/>
  <c r="M343" i="6"/>
  <c r="M344" i="6"/>
  <c r="M345" i="6"/>
  <c r="M347" i="6"/>
  <c r="M348" i="6"/>
  <c r="M349" i="6"/>
  <c r="M350" i="6"/>
  <c r="M351" i="6"/>
  <c r="M352" i="6"/>
  <c r="M353" i="6"/>
  <c r="M355" i="6"/>
  <c r="M356" i="6"/>
  <c r="M357" i="6"/>
  <c r="M358" i="6"/>
  <c r="M359" i="6"/>
  <c r="M360" i="6"/>
  <c r="M361" i="6"/>
  <c r="M363" i="6"/>
  <c r="M364" i="6"/>
  <c r="M365" i="6"/>
  <c r="M366" i="6"/>
  <c r="M367" i="6"/>
  <c r="M368" i="6"/>
  <c r="M369" i="6"/>
  <c r="M371" i="6"/>
  <c r="M372" i="6"/>
  <c r="M373" i="6"/>
  <c r="M374" i="6"/>
  <c r="M375" i="6"/>
  <c r="M376" i="6"/>
  <c r="M377" i="6"/>
  <c r="M379" i="6"/>
  <c r="M380" i="6"/>
  <c r="M381" i="6"/>
  <c r="M382" i="6"/>
  <c r="M383" i="6"/>
  <c r="M384" i="6"/>
  <c r="M385" i="6"/>
  <c r="M387" i="6"/>
  <c r="M388" i="6"/>
  <c r="M389" i="6"/>
  <c r="M390" i="6"/>
  <c r="M391" i="6"/>
  <c r="M392" i="6"/>
  <c r="M393" i="6"/>
  <c r="M395" i="6"/>
  <c r="M396" i="6"/>
  <c r="M397" i="6"/>
  <c r="M398" i="6"/>
  <c r="M399" i="6"/>
  <c r="M400" i="6"/>
  <c r="M401" i="6"/>
  <c r="M403" i="6"/>
  <c r="M404" i="6"/>
  <c r="M405" i="6"/>
  <c r="M406" i="6"/>
  <c r="M407" i="6"/>
  <c r="M408" i="6"/>
  <c r="M409" i="6"/>
  <c r="M411" i="6"/>
  <c r="M412" i="6"/>
  <c r="M413" i="6"/>
  <c r="M414" i="6"/>
  <c r="M415" i="6"/>
  <c r="M416" i="6"/>
  <c r="M417" i="6"/>
  <c r="M419" i="6"/>
  <c r="M420" i="6"/>
  <c r="M421" i="6"/>
  <c r="M422" i="6"/>
  <c r="M423" i="6"/>
  <c r="M424" i="6"/>
  <c r="M425" i="6"/>
  <c r="M427" i="6"/>
  <c r="M428" i="6"/>
  <c r="M429" i="6"/>
  <c r="M430" i="6"/>
  <c r="M431" i="6"/>
  <c r="M432" i="6"/>
  <c r="M433" i="6"/>
  <c r="M435" i="6"/>
  <c r="M436" i="6"/>
  <c r="M437" i="6"/>
  <c r="M438" i="6"/>
  <c r="M439" i="6"/>
  <c r="M440" i="6"/>
  <c r="M441" i="6"/>
  <c r="M443" i="6"/>
  <c r="M444" i="6"/>
  <c r="M445" i="6"/>
  <c r="M446" i="6"/>
  <c r="M447" i="6"/>
  <c r="M448" i="6"/>
  <c r="M449" i="6"/>
  <c r="M451" i="6"/>
  <c r="M452" i="6"/>
  <c r="M453" i="6"/>
  <c r="M454" i="6"/>
  <c r="M455" i="6"/>
  <c r="M456" i="6"/>
  <c r="M457" i="6"/>
  <c r="M459" i="6"/>
  <c r="M460" i="6"/>
  <c r="M461" i="6"/>
  <c r="M462" i="6"/>
  <c r="M463" i="6"/>
  <c r="M464" i="6"/>
  <c r="M465" i="6"/>
  <c r="M467" i="6"/>
  <c r="M468" i="6"/>
  <c r="M469" i="6"/>
  <c r="M470" i="6"/>
  <c r="M471" i="6"/>
  <c r="M472" i="6"/>
  <c r="M473" i="6"/>
  <c r="M475" i="6"/>
  <c r="M476" i="6"/>
  <c r="M477" i="6"/>
  <c r="M478" i="6"/>
  <c r="M479" i="6"/>
  <c r="M480" i="6"/>
  <c r="M481" i="6"/>
  <c r="M483" i="6"/>
  <c r="M484" i="6"/>
  <c r="M485" i="6"/>
  <c r="M486" i="6"/>
  <c r="M487" i="6"/>
  <c r="M488" i="6"/>
  <c r="M489" i="6"/>
  <c r="M491" i="6"/>
  <c r="M492" i="6"/>
  <c r="M493" i="6"/>
  <c r="M494" i="6"/>
  <c r="M495" i="6"/>
  <c r="M496" i="6"/>
  <c r="M497" i="6"/>
  <c r="M499" i="6"/>
  <c r="M500" i="6"/>
  <c r="M501" i="6"/>
  <c r="M502" i="6"/>
  <c r="M503" i="6"/>
  <c r="M504" i="6"/>
  <c r="M505" i="6"/>
  <c r="M507" i="6"/>
  <c r="M508" i="6"/>
  <c r="M509" i="6"/>
  <c r="M510" i="6"/>
  <c r="M511" i="6"/>
  <c r="M512" i="6"/>
  <c r="M513" i="6"/>
  <c r="M515" i="6"/>
  <c r="M516" i="6"/>
  <c r="M517" i="6"/>
  <c r="M518" i="6"/>
  <c r="M519" i="6"/>
  <c r="M520" i="6"/>
  <c r="M521" i="6"/>
  <c r="M523" i="6"/>
  <c r="M524" i="6"/>
  <c r="M525" i="6"/>
  <c r="M526" i="6"/>
  <c r="M527" i="6"/>
  <c r="M528" i="6"/>
  <c r="M529" i="6"/>
  <c r="M531" i="6"/>
  <c r="M532" i="6"/>
  <c r="M533" i="6"/>
  <c r="M534" i="6"/>
  <c r="M535" i="6"/>
  <c r="M536" i="6"/>
  <c r="M537" i="6"/>
  <c r="M539" i="6"/>
  <c r="M540" i="6"/>
  <c r="M541" i="6"/>
  <c r="M542" i="6"/>
  <c r="M543" i="6"/>
  <c r="M544" i="6"/>
  <c r="M545" i="6"/>
  <c r="M547" i="6"/>
  <c r="M548" i="6"/>
  <c r="M549" i="6"/>
  <c r="M550" i="6"/>
  <c r="M551" i="6"/>
  <c r="M552" i="6"/>
  <c r="M553" i="6"/>
  <c r="M555" i="6"/>
  <c r="M556" i="6"/>
  <c r="M557" i="6"/>
  <c r="M558" i="6"/>
  <c r="M559" i="6"/>
  <c r="M560" i="6"/>
  <c r="M561" i="6"/>
  <c r="M563" i="6"/>
  <c r="M564" i="6"/>
  <c r="M565" i="6"/>
  <c r="M566" i="6"/>
  <c r="M567" i="6"/>
  <c r="M568" i="6"/>
  <c r="M569" i="6"/>
  <c r="M571" i="6"/>
  <c r="M572" i="6"/>
  <c r="M573" i="6"/>
  <c r="M574" i="6"/>
  <c r="M575" i="6"/>
  <c r="M576" i="6"/>
  <c r="M577" i="6"/>
  <c r="M579" i="6"/>
  <c r="M580" i="6"/>
  <c r="M581" i="6"/>
  <c r="M582" i="6"/>
  <c r="M583" i="6"/>
  <c r="M584" i="6"/>
  <c r="M585" i="6"/>
  <c r="M587" i="6"/>
  <c r="M588" i="6"/>
  <c r="M589" i="6"/>
  <c r="M590" i="6"/>
  <c r="M591" i="6"/>
  <c r="M592" i="6"/>
  <c r="M593" i="6"/>
  <c r="M595" i="6"/>
  <c r="M596" i="6"/>
  <c r="M597" i="6"/>
  <c r="M598" i="6"/>
  <c r="M599" i="6"/>
  <c r="M600" i="6"/>
  <c r="M601" i="6"/>
  <c r="M603" i="6"/>
  <c r="M604" i="6"/>
  <c r="M605" i="6"/>
  <c r="M606" i="6"/>
  <c r="M607" i="6"/>
  <c r="M608" i="6"/>
  <c r="M609" i="6"/>
  <c r="M611" i="6"/>
  <c r="M612" i="6"/>
  <c r="M613" i="6"/>
  <c r="M614" i="6"/>
  <c r="M615" i="6"/>
  <c r="M616" i="6"/>
  <c r="M617" i="6"/>
  <c r="M619" i="6"/>
  <c r="M620" i="6"/>
  <c r="M621" i="6"/>
  <c r="M622" i="6"/>
  <c r="M623" i="6"/>
  <c r="M624" i="6"/>
  <c r="M625" i="6"/>
  <c r="M627" i="6"/>
  <c r="M628" i="6"/>
  <c r="M629" i="6"/>
  <c r="M630" i="6"/>
  <c r="M631" i="6"/>
  <c r="M632" i="6"/>
  <c r="M633" i="6"/>
  <c r="M635" i="6"/>
  <c r="M636" i="6"/>
  <c r="M637" i="6"/>
  <c r="M638" i="6"/>
  <c r="M639" i="6"/>
  <c r="M640" i="6"/>
  <c r="M641" i="6"/>
  <c r="M643" i="6"/>
  <c r="M644" i="6"/>
  <c r="M645" i="6"/>
  <c r="M646" i="6"/>
  <c r="M647" i="6"/>
  <c r="M648" i="6"/>
  <c r="M649" i="6"/>
  <c r="M651" i="6"/>
  <c r="M652" i="6"/>
  <c r="M653" i="6"/>
  <c r="M654" i="6"/>
  <c r="M655" i="6"/>
  <c r="M656" i="6"/>
  <c r="M657" i="6"/>
  <c r="M659" i="6"/>
  <c r="M660" i="6"/>
  <c r="M661" i="6"/>
  <c r="M662" i="6"/>
  <c r="M663" i="6"/>
  <c r="M664" i="6"/>
  <c r="M665" i="6"/>
  <c r="M667" i="6"/>
  <c r="M668" i="6"/>
  <c r="M669" i="6"/>
  <c r="M670" i="6"/>
  <c r="M671" i="6"/>
  <c r="M672" i="6"/>
  <c r="M673" i="6"/>
  <c r="M675" i="6"/>
  <c r="M676" i="6"/>
  <c r="M677" i="6"/>
  <c r="M678" i="6"/>
  <c r="M679" i="6"/>
  <c r="M680" i="6"/>
  <c r="M681" i="6"/>
  <c r="M683" i="6"/>
  <c r="M684" i="6"/>
  <c r="M685" i="6"/>
  <c r="M686" i="6"/>
  <c r="M687" i="6"/>
  <c r="M688" i="6"/>
  <c r="M689" i="6"/>
  <c r="M691" i="6"/>
  <c r="M692" i="6"/>
  <c r="M693" i="6"/>
  <c r="M694" i="6"/>
  <c r="M695" i="6"/>
  <c r="M696" i="6"/>
  <c r="M697" i="6"/>
  <c r="M699" i="6"/>
  <c r="M700" i="6"/>
  <c r="M701" i="6"/>
  <c r="M702" i="6"/>
  <c r="M703" i="6"/>
  <c r="M704" i="6"/>
  <c r="M705" i="6"/>
  <c r="M707" i="6"/>
  <c r="M708" i="6"/>
  <c r="M709" i="6"/>
  <c r="M710" i="6"/>
  <c r="M711" i="6"/>
  <c r="M712" i="6"/>
  <c r="M713" i="6"/>
  <c r="M715" i="6"/>
  <c r="M716" i="6"/>
  <c r="M717" i="6"/>
  <c r="M718" i="6"/>
  <c r="M719" i="6"/>
  <c r="M720" i="6"/>
  <c r="M721" i="6"/>
  <c r="M723" i="6"/>
  <c r="M724" i="6"/>
  <c r="M725" i="6"/>
  <c r="M726" i="6"/>
  <c r="M727" i="6"/>
  <c r="M728" i="6"/>
  <c r="M729" i="6"/>
  <c r="M731" i="6"/>
  <c r="M732" i="6"/>
  <c r="M733" i="6"/>
  <c r="M734" i="6"/>
  <c r="M735" i="6"/>
  <c r="M736" i="6"/>
  <c r="M737" i="6"/>
  <c r="M739" i="6"/>
  <c r="M740" i="6"/>
  <c r="M741" i="6"/>
  <c r="M742" i="6"/>
  <c r="M743" i="6"/>
  <c r="M744" i="6"/>
  <c r="M745" i="6"/>
  <c r="M747" i="6"/>
  <c r="M748" i="6"/>
  <c r="M749" i="6"/>
  <c r="M750" i="6"/>
  <c r="M751" i="6"/>
  <c r="M752" i="6"/>
  <c r="M753" i="6"/>
  <c r="M755" i="6"/>
  <c r="M756" i="6"/>
  <c r="M757" i="6"/>
  <c r="M758" i="6"/>
  <c r="M759" i="6"/>
  <c r="M760" i="6"/>
  <c r="M761" i="6"/>
  <c r="M763" i="6"/>
  <c r="M764" i="6"/>
  <c r="M765" i="6"/>
  <c r="M766" i="6"/>
  <c r="M767" i="6"/>
  <c r="M768" i="6"/>
  <c r="M769" i="6"/>
  <c r="M771" i="6"/>
  <c r="M772" i="6"/>
  <c r="M773" i="6"/>
  <c r="M774" i="6"/>
  <c r="M775" i="6"/>
  <c r="M776" i="6"/>
  <c r="M777" i="6"/>
  <c r="M779" i="6"/>
  <c r="M780" i="6"/>
  <c r="M781" i="6"/>
  <c r="M782" i="6"/>
  <c r="M783" i="6"/>
  <c r="M784" i="6"/>
  <c r="M785" i="6"/>
  <c r="M787" i="6"/>
  <c r="M788" i="6"/>
  <c r="M789" i="6"/>
  <c r="M790" i="6"/>
  <c r="M791" i="6"/>
  <c r="M792" i="6"/>
  <c r="M793" i="6"/>
  <c r="M795" i="6"/>
  <c r="M796" i="6"/>
  <c r="M797" i="6"/>
  <c r="M798" i="6"/>
  <c r="M799" i="6"/>
  <c r="M800" i="6"/>
  <c r="M801" i="6"/>
  <c r="M803" i="6"/>
  <c r="M804" i="6"/>
  <c r="M805" i="6"/>
  <c r="M806" i="6"/>
  <c r="M807" i="6"/>
  <c r="M808" i="6"/>
  <c r="M809" i="6"/>
  <c r="M811" i="6"/>
  <c r="M812" i="6"/>
  <c r="M813" i="6"/>
  <c r="M814" i="6"/>
  <c r="M815" i="6"/>
  <c r="M816" i="6"/>
  <c r="M817" i="6"/>
  <c r="M819" i="6"/>
  <c r="M820" i="6"/>
  <c r="M821" i="6"/>
  <c r="M822" i="6"/>
  <c r="M823" i="6"/>
  <c r="M824" i="6"/>
  <c r="M825" i="6"/>
  <c r="M827" i="6"/>
  <c r="M828" i="6"/>
  <c r="M829" i="6"/>
  <c r="M830" i="6"/>
  <c r="M831" i="6"/>
  <c r="M832" i="6"/>
  <c r="M833" i="6"/>
  <c r="M835" i="6"/>
  <c r="M836" i="6"/>
  <c r="M837" i="6"/>
  <c r="M838" i="6"/>
  <c r="M839" i="6"/>
  <c r="M840" i="6"/>
  <c r="M841" i="6"/>
  <c r="M843" i="6"/>
  <c r="M844" i="6"/>
  <c r="M845" i="6"/>
  <c r="M846" i="6"/>
  <c r="M847" i="6"/>
  <c r="M848" i="6"/>
  <c r="M849" i="6"/>
  <c r="M851" i="6"/>
  <c r="M852" i="6"/>
  <c r="M853" i="6"/>
  <c r="M854" i="6"/>
  <c r="M855" i="6"/>
  <c r="M856" i="6"/>
  <c r="M857" i="6"/>
  <c r="M859" i="6"/>
  <c r="M860" i="6"/>
  <c r="M861" i="6"/>
  <c r="M862" i="6"/>
  <c r="M863" i="6"/>
  <c r="M864" i="6"/>
  <c r="M865" i="6"/>
  <c r="M867" i="6"/>
  <c r="M868" i="6"/>
  <c r="M869" i="6"/>
  <c r="M870" i="6"/>
  <c r="M871" i="6"/>
  <c r="M872" i="6"/>
  <c r="M873" i="6"/>
  <c r="M875" i="6"/>
  <c r="M876" i="6"/>
  <c r="M877" i="6"/>
  <c r="M878" i="6"/>
  <c r="M879" i="6"/>
  <c r="M880" i="6"/>
  <c r="M881" i="6"/>
  <c r="M883" i="6"/>
  <c r="M884" i="6"/>
  <c r="M885" i="6"/>
  <c r="M886" i="6"/>
  <c r="M887" i="6"/>
  <c r="M888" i="6"/>
  <c r="M889" i="6"/>
  <c r="M891" i="6"/>
  <c r="M892" i="6"/>
  <c r="M893" i="6"/>
  <c r="M894" i="6"/>
  <c r="M895" i="6"/>
  <c r="M896" i="6"/>
  <c r="M897" i="6"/>
  <c r="M899" i="6"/>
  <c r="M900" i="6"/>
  <c r="M901" i="6"/>
  <c r="M902" i="6"/>
  <c r="M903" i="6"/>
  <c r="M904" i="6"/>
  <c r="M905" i="6"/>
  <c r="M907" i="6"/>
  <c r="M908" i="6"/>
  <c r="M909" i="6"/>
  <c r="M910" i="6"/>
  <c r="M911" i="6"/>
  <c r="M912" i="6"/>
  <c r="M913" i="6"/>
  <c r="M915" i="6"/>
  <c r="M916" i="6"/>
  <c r="M917" i="6"/>
  <c r="M918" i="6"/>
  <c r="M919" i="6"/>
  <c r="M920" i="6"/>
  <c r="M921" i="6"/>
  <c r="M923" i="6"/>
  <c r="M924" i="6"/>
  <c r="M925" i="6"/>
  <c r="M926" i="6"/>
  <c r="M927" i="6"/>
  <c r="M928" i="6"/>
  <c r="M929" i="6"/>
  <c r="M931" i="6"/>
  <c r="M932" i="6"/>
  <c r="M933" i="6"/>
  <c r="M934" i="6"/>
  <c r="M935" i="6"/>
  <c r="M936" i="6"/>
  <c r="M937" i="6"/>
  <c r="M939" i="6"/>
  <c r="M940" i="6"/>
  <c r="M941" i="6"/>
  <c r="M942" i="6"/>
  <c r="M943" i="6"/>
  <c r="M944" i="6"/>
  <c r="M945" i="6"/>
  <c r="M947" i="6"/>
  <c r="M948" i="6"/>
  <c r="M949" i="6"/>
  <c r="M950" i="6"/>
  <c r="M951" i="6"/>
  <c r="M952" i="6"/>
  <c r="M953" i="6"/>
  <c r="M955" i="6"/>
  <c r="M956" i="6"/>
  <c r="M957" i="6"/>
  <c r="M958" i="6"/>
  <c r="M959" i="6"/>
  <c r="M960" i="6"/>
  <c r="M961" i="6"/>
  <c r="M963" i="6"/>
  <c r="M964" i="6"/>
  <c r="M965" i="6"/>
  <c r="M966" i="6"/>
  <c r="M967" i="6"/>
  <c r="M968" i="6"/>
  <c r="M969" i="6"/>
  <c r="M971" i="6"/>
  <c r="M972" i="6"/>
  <c r="M973" i="6"/>
  <c r="M974" i="6"/>
  <c r="M975" i="6"/>
  <c r="M976" i="6"/>
  <c r="M977" i="6"/>
  <c r="M979" i="6"/>
  <c r="M980" i="6"/>
  <c r="M981" i="6"/>
  <c r="M982" i="6"/>
  <c r="M983" i="6"/>
  <c r="M984" i="6"/>
  <c r="M985" i="6"/>
  <c r="M987" i="6"/>
  <c r="M988" i="6"/>
  <c r="M989" i="6"/>
  <c r="M990" i="6"/>
  <c r="M991" i="6"/>
  <c r="M992" i="6"/>
  <c r="M993" i="6"/>
  <c r="M995" i="6"/>
  <c r="M996" i="6"/>
  <c r="M997" i="6"/>
  <c r="M998" i="6"/>
  <c r="M999" i="6"/>
  <c r="M1000" i="6"/>
  <c r="M1001" i="6"/>
  <c r="M1003" i="6"/>
  <c r="M1004" i="6"/>
  <c r="M1005" i="6"/>
  <c r="M1006" i="6"/>
  <c r="M1007" i="6"/>
  <c r="M1008" i="6"/>
  <c r="M1009" i="6"/>
  <c r="M1011" i="6"/>
  <c r="M1012" i="6"/>
  <c r="M1013" i="6"/>
  <c r="M1014" i="6"/>
  <c r="M1015" i="6"/>
  <c r="M1016" i="6"/>
  <c r="M1017" i="6"/>
  <c r="M1019" i="6"/>
  <c r="M1020" i="6"/>
  <c r="M1021" i="6"/>
  <c r="M1022" i="6"/>
  <c r="M1023" i="6"/>
  <c r="M1024" i="6"/>
  <c r="M1025" i="6"/>
  <c r="M1027" i="6"/>
  <c r="M1028" i="6"/>
  <c r="M1029" i="6"/>
  <c r="M1030" i="6"/>
  <c r="M1031" i="6"/>
  <c r="M1032" i="6"/>
  <c r="M1033" i="6"/>
  <c r="M1035" i="6"/>
  <c r="M1036" i="6"/>
  <c r="M1037" i="6"/>
  <c r="M1038" i="6"/>
  <c r="M1039" i="6"/>
  <c r="M1040" i="6"/>
  <c r="M1041" i="6"/>
  <c r="M1043" i="6"/>
  <c r="M1044" i="6"/>
  <c r="M1045" i="6"/>
  <c r="M1046" i="6"/>
  <c r="M1047" i="6"/>
  <c r="M1048" i="6"/>
  <c r="M1049" i="6"/>
  <c r="M1051" i="6"/>
  <c r="M1052" i="6"/>
  <c r="M1053" i="6"/>
  <c r="M1054" i="6"/>
  <c r="M1055" i="6"/>
  <c r="M1056" i="6"/>
  <c r="M1057" i="6"/>
  <c r="M1059" i="6"/>
  <c r="M1060" i="6"/>
  <c r="M1061" i="6"/>
  <c r="M1062" i="6"/>
  <c r="M1063" i="6"/>
  <c r="M1064" i="6"/>
  <c r="M1065" i="6"/>
  <c r="M1067" i="6"/>
  <c r="M1068" i="6"/>
  <c r="M1069" i="6"/>
  <c r="M1070" i="6"/>
  <c r="M1071" i="6"/>
  <c r="M1072" i="6"/>
  <c r="M1073" i="6"/>
  <c r="M1075" i="6"/>
  <c r="M1076" i="6"/>
  <c r="M1077" i="6"/>
  <c r="M1078" i="6"/>
  <c r="M1079" i="6"/>
  <c r="M1080" i="6"/>
  <c r="M1081" i="6"/>
  <c r="M1083" i="6"/>
  <c r="M1084" i="6"/>
  <c r="M1085" i="6"/>
  <c r="M1086" i="6"/>
  <c r="M1087" i="6"/>
  <c r="M1088" i="6"/>
  <c r="M1089" i="6"/>
  <c r="M1091" i="6"/>
  <c r="M1092" i="6"/>
  <c r="M1093" i="6"/>
  <c r="M1094" i="6"/>
  <c r="M1095" i="6"/>
  <c r="M1096" i="6"/>
  <c r="M1097" i="6"/>
  <c r="M1099" i="6"/>
  <c r="M1100" i="6"/>
  <c r="M1101" i="6"/>
  <c r="M1102" i="6"/>
  <c r="M1103" i="6"/>
  <c r="M1104" i="6"/>
  <c r="M1105" i="6"/>
  <c r="M1107" i="6"/>
  <c r="M1108" i="6"/>
  <c r="M1109" i="6"/>
  <c r="M1110" i="6"/>
  <c r="M1111" i="6"/>
  <c r="M1112" i="6"/>
  <c r="M1113" i="6"/>
  <c r="M1115" i="6"/>
  <c r="M1116" i="6"/>
  <c r="M1117" i="6"/>
  <c r="M1118" i="6"/>
  <c r="M1119" i="6"/>
  <c r="M1120" i="6"/>
  <c r="M1121" i="6"/>
  <c r="M1123" i="6"/>
  <c r="M1124" i="6"/>
  <c r="M1125" i="6"/>
  <c r="M1126" i="6"/>
  <c r="M1127" i="6"/>
  <c r="M1128" i="6"/>
  <c r="M1129" i="6"/>
  <c r="M1131" i="6"/>
  <c r="M1132" i="6"/>
  <c r="M1133" i="6"/>
  <c r="M1134" i="6"/>
  <c r="M1135" i="6"/>
  <c r="M1136" i="6"/>
  <c r="M1137" i="6"/>
  <c r="M1139" i="6"/>
  <c r="M1140" i="6"/>
  <c r="M1141" i="6"/>
  <c r="M1142" i="6"/>
  <c r="M1143" i="6"/>
  <c r="M1144" i="6"/>
  <c r="M1145" i="6"/>
  <c r="M1147" i="6"/>
  <c r="M1148" i="6"/>
  <c r="M1149" i="6"/>
  <c r="M1150" i="6"/>
  <c r="M1151" i="6"/>
  <c r="M1152" i="6"/>
  <c r="M1153" i="6"/>
  <c r="M1155" i="6"/>
  <c r="M1156" i="6"/>
  <c r="M1157" i="6"/>
  <c r="M1158" i="6"/>
  <c r="M1159" i="6"/>
  <c r="M1160" i="6"/>
  <c r="M1161" i="6"/>
  <c r="M1163" i="6"/>
  <c r="M1164" i="6"/>
  <c r="M1165" i="6"/>
  <c r="M1166" i="6"/>
  <c r="M1167" i="6"/>
  <c r="M1168" i="6"/>
  <c r="M1169" i="6"/>
  <c r="M1171" i="6"/>
  <c r="M1172" i="6"/>
  <c r="M1173" i="6"/>
  <c r="M1174" i="6"/>
  <c r="M1175" i="6"/>
  <c r="M1176" i="6"/>
  <c r="M1177" i="6"/>
  <c r="M1179" i="6"/>
  <c r="M1180" i="6"/>
  <c r="M1181" i="6"/>
  <c r="M1182" i="6"/>
  <c r="M1183" i="6"/>
  <c r="M1184" i="6"/>
  <c r="M1185" i="6"/>
  <c r="M1187" i="6"/>
  <c r="M1188" i="6"/>
  <c r="M1189" i="6"/>
  <c r="M1190" i="6"/>
  <c r="M1191" i="6"/>
  <c r="M1192" i="6"/>
  <c r="M1193" i="6"/>
  <c r="M1195" i="6"/>
  <c r="M1196" i="6"/>
  <c r="M1197" i="6"/>
  <c r="M1198" i="6"/>
  <c r="M1199" i="6"/>
  <c r="M1200" i="6"/>
  <c r="M1201" i="6"/>
  <c r="M1203" i="6"/>
  <c r="M1204" i="6"/>
  <c r="M1205" i="6"/>
  <c r="M1206" i="6"/>
  <c r="M1207" i="6"/>
  <c r="M1208" i="6"/>
  <c r="M1209" i="6"/>
  <c r="M1211" i="6"/>
  <c r="M1212" i="6"/>
  <c r="M1213" i="6"/>
  <c r="M1214" i="6"/>
  <c r="M1215" i="6"/>
  <c r="M1216" i="6"/>
  <c r="M1217" i="6"/>
  <c r="M1219" i="6"/>
  <c r="M1220" i="6"/>
  <c r="M1221" i="6"/>
  <c r="M1222" i="6"/>
  <c r="M1223" i="6"/>
  <c r="M1224" i="6"/>
  <c r="M1225" i="6"/>
  <c r="M1227" i="6"/>
  <c r="M1228" i="6"/>
  <c r="M1229" i="6"/>
  <c r="M1230" i="6"/>
  <c r="M1231" i="6"/>
  <c r="M1232" i="6"/>
  <c r="M1233" i="6"/>
  <c r="M1235" i="6"/>
  <c r="M1236" i="6"/>
  <c r="M1237" i="6"/>
  <c r="M1238" i="6"/>
  <c r="M1239" i="6"/>
  <c r="M1240" i="6"/>
  <c r="M1241" i="6"/>
  <c r="M1243" i="6"/>
  <c r="M1244" i="6"/>
  <c r="M1245" i="6"/>
  <c r="M1246" i="6"/>
  <c r="M1247" i="6"/>
  <c r="M1248" i="6"/>
  <c r="M1249" i="6"/>
  <c r="M1251" i="6"/>
  <c r="M1252" i="6"/>
  <c r="M1253" i="6"/>
  <c r="M1254" i="6"/>
  <c r="M1255" i="6"/>
  <c r="M1256" i="6"/>
  <c r="M1257" i="6"/>
  <c r="M1259" i="6"/>
  <c r="M1260" i="6"/>
  <c r="M1261" i="6"/>
  <c r="M1262" i="6"/>
  <c r="M1263" i="6"/>
  <c r="M1264" i="6"/>
  <c r="M1265" i="6"/>
  <c r="M1267" i="6"/>
  <c r="M1268" i="6"/>
  <c r="M1269" i="6"/>
  <c r="M1270" i="6"/>
  <c r="M1271" i="6"/>
  <c r="M1272" i="6"/>
  <c r="M1273" i="6"/>
  <c r="M1275" i="6"/>
  <c r="M1276" i="6"/>
  <c r="M1277" i="6"/>
  <c r="M1278" i="6"/>
  <c r="M1279" i="6"/>
  <c r="M1280" i="6"/>
  <c r="M1281" i="6"/>
  <c r="M1283" i="6"/>
  <c r="M1284" i="6"/>
  <c r="M1285" i="6"/>
  <c r="M1286" i="6"/>
  <c r="M1287" i="6"/>
  <c r="M1288" i="6"/>
  <c r="M1289" i="6"/>
  <c r="M1291" i="6"/>
  <c r="M1292" i="6"/>
  <c r="M1293" i="6"/>
  <c r="M1294" i="6"/>
  <c r="M1295" i="6"/>
  <c r="M1296" i="6"/>
  <c r="M1297" i="6"/>
  <c r="M1299" i="6"/>
  <c r="M1300" i="6"/>
  <c r="M1301" i="6"/>
  <c r="M1302" i="6"/>
  <c r="M1303" i="6"/>
  <c r="M1304" i="6"/>
  <c r="M1305" i="6"/>
  <c r="M1307" i="6"/>
  <c r="M1308" i="6"/>
  <c r="M1309" i="6"/>
  <c r="M1310" i="6"/>
  <c r="M1311" i="6"/>
  <c r="M1312" i="6"/>
  <c r="M1313" i="6"/>
  <c r="M1315" i="6"/>
  <c r="M1316" i="6"/>
  <c r="M1317" i="6"/>
  <c r="M1318" i="6"/>
  <c r="M1319" i="6"/>
  <c r="M1320" i="6"/>
  <c r="M1321" i="6"/>
  <c r="M1323" i="6"/>
  <c r="M1324" i="6"/>
  <c r="M1325" i="6"/>
  <c r="M1326" i="6"/>
  <c r="M1327" i="6"/>
  <c r="M1328" i="6"/>
  <c r="M1329" i="6"/>
  <c r="M1331" i="6"/>
  <c r="M1332" i="6"/>
  <c r="M1333" i="6"/>
  <c r="M1334" i="6"/>
  <c r="M1335" i="6"/>
  <c r="M1336" i="6"/>
  <c r="M1337" i="6"/>
  <c r="M1339" i="6"/>
  <c r="M1340" i="6"/>
  <c r="M1341" i="6"/>
  <c r="M1342" i="6"/>
  <c r="M1343" i="6"/>
  <c r="M1344" i="6"/>
  <c r="M1345" i="6"/>
  <c r="M1347" i="6"/>
  <c r="M1348" i="6"/>
  <c r="M1349" i="6"/>
  <c r="M1350" i="6"/>
  <c r="M1351" i="6"/>
  <c r="M1352" i="6"/>
  <c r="M1353" i="6"/>
  <c r="M1355" i="6"/>
  <c r="M1356" i="6"/>
  <c r="M1357" i="6"/>
  <c r="M1358" i="6"/>
  <c r="M1359" i="6"/>
  <c r="M1360" i="6"/>
  <c r="M1361" i="6"/>
  <c r="M1363" i="6"/>
  <c r="M1364" i="6"/>
  <c r="M1365" i="6"/>
  <c r="M1366" i="6"/>
  <c r="M1367" i="6"/>
  <c r="M1368" i="6"/>
  <c r="M1369" i="6"/>
  <c r="M1371" i="6"/>
  <c r="M1372" i="6"/>
  <c r="M1373" i="6"/>
  <c r="M1374" i="6"/>
  <c r="M1375" i="6"/>
  <c r="M1376" i="6"/>
  <c r="M1377" i="6"/>
  <c r="M1379" i="6"/>
  <c r="M1380" i="6"/>
  <c r="M1381" i="6"/>
  <c r="M1382" i="6"/>
  <c r="M1383" i="6"/>
  <c r="M1384" i="6"/>
  <c r="M1385" i="6"/>
  <c r="M1387" i="6"/>
  <c r="M1388" i="6"/>
  <c r="M1389" i="6"/>
  <c r="M1390" i="6"/>
  <c r="M1391" i="6"/>
  <c r="M1392" i="6"/>
  <c r="M1393" i="6"/>
  <c r="M1395" i="6"/>
  <c r="M1396" i="6"/>
  <c r="M1397" i="6"/>
  <c r="M1398" i="6"/>
  <c r="M1399" i="6"/>
  <c r="M1400" i="6"/>
  <c r="M1401" i="6"/>
  <c r="M1403" i="6"/>
  <c r="M1404" i="6"/>
  <c r="M1405" i="6"/>
  <c r="M1406" i="6"/>
  <c r="M1407" i="6"/>
  <c r="M1408" i="6"/>
  <c r="M1409" i="6"/>
  <c r="M1411" i="6"/>
  <c r="M1412" i="6"/>
  <c r="M1413" i="6"/>
  <c r="M1414" i="6"/>
  <c r="M1415" i="6"/>
  <c r="M1416" i="6"/>
  <c r="M1417" i="6"/>
  <c r="M1419" i="6"/>
  <c r="M1420" i="6"/>
  <c r="M1421" i="6"/>
  <c r="M1422" i="6"/>
  <c r="M1423" i="6"/>
  <c r="M1424" i="6"/>
  <c r="M1425" i="6"/>
  <c r="M1427" i="6"/>
  <c r="M1428" i="6"/>
  <c r="M1429" i="6"/>
  <c r="M1430" i="6"/>
  <c r="M1431" i="6"/>
  <c r="M1432" i="6"/>
  <c r="M1433" i="6"/>
  <c r="M1435" i="6"/>
  <c r="M1436" i="6"/>
  <c r="M1437" i="6"/>
  <c r="M1438" i="6"/>
  <c r="M1439" i="6"/>
  <c r="M1440" i="6"/>
  <c r="M1441" i="6"/>
  <c r="M1443" i="6"/>
  <c r="M1444" i="6"/>
  <c r="M1445" i="6"/>
  <c r="M1446" i="6"/>
  <c r="M1447" i="6"/>
  <c r="M1448" i="6"/>
  <c r="M1449" i="6"/>
  <c r="M1451" i="6"/>
  <c r="M1452" i="6"/>
  <c r="M1453" i="6"/>
  <c r="M1454" i="6"/>
  <c r="M1455" i="6"/>
  <c r="M1456" i="6"/>
  <c r="M1457" i="6"/>
  <c r="M1459" i="6"/>
  <c r="M1460" i="6"/>
  <c r="M1461" i="6"/>
  <c r="M1462" i="6"/>
  <c r="M1463" i="6"/>
  <c r="M1464" i="6"/>
  <c r="M1465" i="6"/>
  <c r="M1467" i="6"/>
  <c r="M1468" i="6"/>
  <c r="M1469" i="6"/>
  <c r="M1470" i="6"/>
  <c r="M1471" i="6"/>
  <c r="M1472" i="6"/>
  <c r="M1473" i="6"/>
  <c r="M1475" i="6"/>
  <c r="M1476" i="6"/>
  <c r="M1477" i="6"/>
  <c r="M1478" i="6"/>
  <c r="M1479" i="6"/>
  <c r="M1480" i="6"/>
  <c r="M1481" i="6"/>
  <c r="M1483" i="6"/>
  <c r="M1484" i="6"/>
  <c r="M1485" i="6"/>
  <c r="M1486" i="6"/>
  <c r="M1487" i="6"/>
  <c r="M1488" i="6"/>
  <c r="M1489" i="6"/>
  <c r="M1491" i="6"/>
  <c r="M1492" i="6"/>
  <c r="M1493" i="6"/>
  <c r="M1494" i="6"/>
  <c r="M1495" i="6"/>
  <c r="M1496" i="6"/>
  <c r="M1497" i="6"/>
  <c r="M1499" i="6"/>
  <c r="M1500" i="6"/>
  <c r="M1501" i="6"/>
  <c r="M1502" i="6"/>
  <c r="M1503" i="6"/>
  <c r="M1504" i="6"/>
  <c r="M1505" i="6"/>
  <c r="M1507" i="6"/>
  <c r="M1508" i="6"/>
  <c r="M1509" i="6"/>
  <c r="M1510" i="6"/>
  <c r="M1511" i="6"/>
  <c r="M1512" i="6"/>
  <c r="M1513" i="6"/>
  <c r="M1515" i="6"/>
  <c r="M1516" i="6"/>
  <c r="M1517" i="6"/>
  <c r="M1518" i="6"/>
  <c r="M1519" i="6"/>
  <c r="M1520" i="6"/>
  <c r="M1521" i="6"/>
  <c r="M1523" i="6"/>
  <c r="M1524" i="6"/>
  <c r="M1525" i="6"/>
  <c r="M1526" i="6"/>
  <c r="M1527" i="6"/>
  <c r="M1528" i="6"/>
  <c r="M1529" i="6"/>
  <c r="M1531" i="6"/>
  <c r="M1532" i="6"/>
  <c r="M1533" i="6"/>
  <c r="M1534" i="6"/>
  <c r="M1535" i="6"/>
  <c r="M1536" i="6"/>
  <c r="M1537" i="6"/>
  <c r="M1539" i="6"/>
  <c r="M1540" i="6"/>
  <c r="M1541" i="6"/>
  <c r="M1542" i="6"/>
  <c r="M1543" i="6"/>
  <c r="M1544" i="6"/>
  <c r="M1545" i="6"/>
  <c r="M1547" i="6"/>
  <c r="M1548" i="6"/>
  <c r="M1549" i="6"/>
  <c r="X2" i="6"/>
  <c r="O2" i="6" s="1"/>
  <c r="W2" i="6"/>
  <c r="P2" i="6"/>
  <c r="N2" i="6"/>
  <c r="H1549" i="6"/>
  <c r="H1548" i="6"/>
  <c r="H1547" i="6"/>
  <c r="H1546" i="6"/>
  <c r="H1545" i="6"/>
  <c r="C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C1531" i="6"/>
  <c r="H1530" i="6"/>
  <c r="H1529" i="6"/>
  <c r="H1528" i="6"/>
  <c r="H1527" i="6"/>
  <c r="H1526" i="6"/>
  <c r="H1525" i="6"/>
  <c r="C1525" i="6"/>
  <c r="H1524" i="6"/>
  <c r="C1524" i="6"/>
  <c r="H1523" i="6"/>
  <c r="C1523" i="6"/>
  <c r="H1522" i="6"/>
  <c r="C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C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C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C840" i="6"/>
  <c r="H839" i="6"/>
  <c r="H838" i="6"/>
  <c r="H837" i="6"/>
  <c r="H836" i="6"/>
  <c r="H835" i="6"/>
  <c r="H834" i="6"/>
  <c r="H833" i="6"/>
  <c r="H832" i="6"/>
  <c r="C832" i="6"/>
  <c r="H831" i="6"/>
  <c r="H830" i="6"/>
  <c r="H829" i="6"/>
  <c r="C829" i="6"/>
  <c r="H828" i="6"/>
  <c r="H827" i="6"/>
  <c r="H826" i="6"/>
  <c r="C826" i="6"/>
  <c r="H825" i="6"/>
  <c r="H824" i="6"/>
  <c r="H823" i="6"/>
  <c r="H822" i="6"/>
  <c r="H821" i="6"/>
  <c r="H820" i="6"/>
  <c r="C820" i="6"/>
  <c r="H819" i="6"/>
  <c r="H818" i="6"/>
  <c r="H817" i="6"/>
  <c r="H816" i="6"/>
  <c r="H815" i="6"/>
  <c r="H814" i="6"/>
  <c r="C814" i="6"/>
  <c r="H813" i="6"/>
  <c r="H812" i="6"/>
  <c r="C812" i="6"/>
  <c r="H811" i="6"/>
  <c r="H810" i="6"/>
  <c r="H809" i="6"/>
  <c r="H808" i="6"/>
  <c r="H807" i="6"/>
  <c r="H806" i="6"/>
  <c r="H805" i="6"/>
  <c r="H804" i="6"/>
  <c r="H803" i="6"/>
  <c r="H802" i="6"/>
  <c r="C802" i="6"/>
  <c r="H801" i="6"/>
  <c r="H800" i="6"/>
  <c r="H799" i="6"/>
  <c r="C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C779" i="6"/>
  <c r="H778" i="6"/>
  <c r="H777" i="6"/>
  <c r="H776" i="6"/>
  <c r="H775" i="6"/>
  <c r="H774" i="6"/>
  <c r="H773" i="6"/>
  <c r="C773" i="6"/>
  <c r="H772" i="6"/>
  <c r="H771" i="6"/>
  <c r="H770" i="6"/>
  <c r="H769" i="6"/>
  <c r="H768" i="6"/>
  <c r="H767" i="6"/>
  <c r="H766" i="6"/>
  <c r="H765" i="6"/>
  <c r="H764" i="6"/>
  <c r="H763" i="6"/>
  <c r="H762" i="6"/>
  <c r="C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C605" i="6"/>
  <c r="H604" i="6"/>
  <c r="H603" i="6"/>
  <c r="H602" i="6"/>
  <c r="H601" i="6"/>
  <c r="H600" i="6"/>
  <c r="H599" i="6"/>
  <c r="H598" i="6"/>
  <c r="H597" i="6"/>
  <c r="C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C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C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U1548" i="6"/>
  <c r="U1549" i="6"/>
  <c r="Q1548" i="6"/>
  <c r="Q1549" i="6"/>
  <c r="L1554" i="6" l="1"/>
  <c r="L1553" i="6"/>
  <c r="L1576" i="6"/>
  <c r="L1624" i="6"/>
  <c r="L1560" i="6"/>
  <c r="L1584" i="6"/>
  <c r="L1608" i="6"/>
  <c r="L1622" i="6"/>
  <c r="L1614" i="6"/>
  <c r="L1606" i="6"/>
  <c r="L1598" i="6"/>
  <c r="L1590" i="6"/>
  <c r="L1582" i="6"/>
  <c r="L1574" i="6"/>
  <c r="L1566" i="6"/>
  <c r="L1558" i="6"/>
  <c r="L1632" i="6"/>
  <c r="L1568" i="6"/>
  <c r="L1630" i="6"/>
  <c r="L1592" i="6"/>
  <c r="L1549" i="6"/>
  <c r="L3" i="6" l="1"/>
  <c r="L11" i="6"/>
  <c r="L12" i="6"/>
  <c r="L13" i="6"/>
  <c r="L17" i="6"/>
  <c r="L27" i="6"/>
  <c r="L28" i="6"/>
  <c r="L29" i="6"/>
  <c r="L35" i="6"/>
  <c r="L37" i="6"/>
  <c r="L41" i="6"/>
  <c r="L43" i="6"/>
  <c r="L44" i="6"/>
  <c r="L45" i="6"/>
  <c r="L46" i="6"/>
  <c r="L49" i="6"/>
  <c r="L51" i="6"/>
  <c r="L52" i="6"/>
  <c r="L53" i="6"/>
  <c r="L59" i="6"/>
  <c r="L60" i="6"/>
  <c r="L61" i="6"/>
  <c r="L67" i="6"/>
  <c r="L68" i="6"/>
  <c r="L69" i="6"/>
  <c r="L76" i="6"/>
  <c r="L77" i="6"/>
  <c r="L81" i="6"/>
  <c r="L83" i="6"/>
  <c r="L84" i="6"/>
  <c r="L91" i="6"/>
  <c r="L92" i="6"/>
  <c r="L93" i="6"/>
  <c r="L99" i="6"/>
  <c r="L101" i="6"/>
  <c r="L105" i="6"/>
  <c r="L107" i="6"/>
  <c r="L108" i="6"/>
  <c r="L109" i="6"/>
  <c r="L110" i="6"/>
  <c r="L113" i="6"/>
  <c r="L115" i="6"/>
  <c r="L116" i="6"/>
  <c r="L123" i="6"/>
  <c r="L124" i="6"/>
  <c r="L131" i="6"/>
  <c r="L132" i="6"/>
  <c r="L137" i="6"/>
  <c r="L139" i="6"/>
  <c r="L140" i="6"/>
  <c r="L145" i="6"/>
  <c r="L147" i="6"/>
  <c r="L148" i="6"/>
  <c r="L150" i="6"/>
  <c r="L153" i="6"/>
  <c r="L155" i="6"/>
  <c r="L156" i="6"/>
  <c r="L169" i="6"/>
  <c r="L171" i="6"/>
  <c r="L172" i="6"/>
  <c r="L174" i="6"/>
  <c r="L177" i="6"/>
  <c r="L179" i="6"/>
  <c r="L180" i="6"/>
  <c r="L182" i="6"/>
  <c r="L185" i="6"/>
  <c r="L187" i="6"/>
  <c r="L188" i="6"/>
  <c r="L195" i="6"/>
  <c r="L196" i="6"/>
  <c r="L201" i="6"/>
  <c r="L203" i="6"/>
  <c r="L204" i="6"/>
  <c r="L209" i="6"/>
  <c r="L211" i="6"/>
  <c r="L212" i="6"/>
  <c r="L214" i="6"/>
  <c r="L217" i="6"/>
  <c r="L219" i="6"/>
  <c r="L220" i="6"/>
  <c r="L222" i="6"/>
  <c r="L227" i="6"/>
  <c r="L228" i="6"/>
  <c r="L233" i="6"/>
  <c r="L235" i="6"/>
  <c r="L236" i="6"/>
  <c r="L238" i="6"/>
  <c r="L241" i="6"/>
  <c r="L243" i="6"/>
  <c r="L244" i="6"/>
  <c r="L246" i="6"/>
  <c r="L249" i="6"/>
  <c r="L251" i="6"/>
  <c r="L252" i="6"/>
  <c r="L254" i="6"/>
  <c r="L257" i="6"/>
  <c r="L259" i="6"/>
  <c r="L260" i="6"/>
  <c r="L265" i="6"/>
  <c r="L267" i="6"/>
  <c r="L268" i="6"/>
  <c r="L273" i="6"/>
  <c r="L275" i="6"/>
  <c r="L276" i="6"/>
  <c r="L278" i="6"/>
  <c r="L281" i="6"/>
  <c r="L283" i="6"/>
  <c r="L284" i="6"/>
  <c r="L286" i="6"/>
  <c r="L289" i="6"/>
  <c r="L291" i="6"/>
  <c r="L292" i="6"/>
  <c r="L294" i="6"/>
  <c r="L297" i="6"/>
  <c r="L299" i="6"/>
  <c r="L300" i="6"/>
  <c r="L302" i="6"/>
  <c r="L305" i="6"/>
  <c r="L307" i="6"/>
  <c r="L308" i="6"/>
  <c r="L310" i="6"/>
  <c r="L313" i="6"/>
  <c r="L315" i="6"/>
  <c r="L316" i="6"/>
  <c r="L318" i="6"/>
  <c r="L321" i="6"/>
  <c r="L323" i="6"/>
  <c r="L324" i="6"/>
  <c r="L326" i="6"/>
  <c r="L331" i="6"/>
  <c r="L332" i="6"/>
  <c r="L337" i="6"/>
  <c r="L339" i="6"/>
  <c r="L340" i="6"/>
  <c r="L342" i="6"/>
  <c r="L345" i="6"/>
  <c r="L347" i="6"/>
  <c r="L348" i="6"/>
  <c r="L350" i="6"/>
  <c r="L353" i="6"/>
  <c r="L355" i="6"/>
  <c r="L356" i="6"/>
  <c r="L358" i="6"/>
  <c r="L361" i="6"/>
  <c r="L363" i="6"/>
  <c r="L364" i="6"/>
  <c r="L366" i="6"/>
  <c r="L369" i="6"/>
  <c r="L371" i="6"/>
  <c r="L372" i="6"/>
  <c r="L374" i="6"/>
  <c r="L377" i="6"/>
  <c r="L379" i="6"/>
  <c r="L380" i="6"/>
  <c r="L382" i="6"/>
  <c r="L385" i="6"/>
  <c r="L387" i="6"/>
  <c r="L388" i="6"/>
  <c r="L389" i="6"/>
  <c r="L390" i="6"/>
  <c r="L393" i="6"/>
  <c r="L395" i="6"/>
  <c r="L396" i="6"/>
  <c r="L398" i="6"/>
  <c r="L401" i="6"/>
  <c r="L403" i="6"/>
  <c r="L404" i="6"/>
  <c r="L406" i="6"/>
  <c r="L409" i="6"/>
  <c r="L411" i="6"/>
  <c r="L412" i="6"/>
  <c r="L414" i="6"/>
  <c r="L417" i="6"/>
  <c r="L419" i="6"/>
  <c r="L420" i="6"/>
  <c r="L422" i="6"/>
  <c r="L425" i="6"/>
  <c r="L427" i="6"/>
  <c r="L428" i="6"/>
  <c r="L430" i="6"/>
  <c r="L433" i="6"/>
  <c r="L435" i="6"/>
  <c r="L436" i="6"/>
  <c r="L438" i="6"/>
  <c r="L441" i="6"/>
  <c r="L443" i="6"/>
  <c r="L444" i="6"/>
  <c r="L446" i="6"/>
  <c r="L449" i="6"/>
  <c r="L451" i="6"/>
  <c r="L452" i="6"/>
  <c r="L454" i="6"/>
  <c r="L457" i="6"/>
  <c r="L459" i="6"/>
  <c r="L460" i="6"/>
  <c r="L462" i="6"/>
  <c r="L465" i="6"/>
  <c r="L467" i="6"/>
  <c r="L468" i="6"/>
  <c r="L470" i="6"/>
  <c r="L473" i="6"/>
  <c r="L475" i="6"/>
  <c r="L476" i="6"/>
  <c r="L478" i="6"/>
  <c r="L481" i="6"/>
  <c r="L483" i="6"/>
  <c r="L484" i="6"/>
  <c r="L486" i="6"/>
  <c r="L489" i="6"/>
  <c r="L491" i="6"/>
  <c r="L492" i="6"/>
  <c r="L493" i="6"/>
  <c r="L494" i="6"/>
  <c r="L495" i="6"/>
  <c r="L497" i="6"/>
  <c r="L499" i="6"/>
  <c r="L500" i="6"/>
  <c r="L501" i="6"/>
  <c r="L502" i="6"/>
  <c r="L503" i="6"/>
  <c r="L505" i="6"/>
  <c r="L507" i="6"/>
  <c r="L508" i="6"/>
  <c r="L509" i="6"/>
  <c r="L510" i="6"/>
  <c r="L513" i="6"/>
  <c r="L515" i="6"/>
  <c r="L516" i="6"/>
  <c r="L517" i="6"/>
  <c r="L518" i="6"/>
  <c r="L519" i="6"/>
  <c r="L521" i="6"/>
  <c r="L523" i="6"/>
  <c r="L524" i="6"/>
  <c r="L525" i="6"/>
  <c r="L526" i="6"/>
  <c r="L527" i="6"/>
  <c r="L529" i="6"/>
  <c r="L531" i="6"/>
  <c r="L532" i="6"/>
  <c r="L534" i="6"/>
  <c r="L537" i="6"/>
  <c r="L539" i="6"/>
  <c r="L540" i="6"/>
  <c r="L541" i="6"/>
  <c r="L545" i="6"/>
  <c r="L547" i="6"/>
  <c r="L548" i="6"/>
  <c r="L553" i="6"/>
  <c r="L555" i="6"/>
  <c r="L556" i="6"/>
  <c r="L558" i="6"/>
  <c r="L561" i="6"/>
  <c r="L563" i="6"/>
  <c r="L564" i="6"/>
  <c r="L566" i="6"/>
  <c r="L569" i="6"/>
  <c r="L571" i="6"/>
  <c r="L572" i="6"/>
  <c r="L574" i="6"/>
  <c r="L577" i="6"/>
  <c r="L579" i="6"/>
  <c r="L582" i="6"/>
  <c r="L585" i="6"/>
  <c r="L588" i="6"/>
  <c r="L590" i="6"/>
  <c r="L593" i="6"/>
  <c r="L595" i="6"/>
  <c r="L596" i="6"/>
  <c r="L598" i="6"/>
  <c r="L601" i="6"/>
  <c r="L603" i="6"/>
  <c r="L604" i="6"/>
  <c r="L606" i="6"/>
  <c r="L609" i="6"/>
  <c r="L611" i="6"/>
  <c r="L612" i="6"/>
  <c r="L614" i="6"/>
  <c r="L617" i="6"/>
  <c r="L619" i="6"/>
  <c r="L620" i="6"/>
  <c r="L622" i="6"/>
  <c r="L627" i="6"/>
  <c r="L628" i="6"/>
  <c r="L630" i="6"/>
  <c r="L633" i="6"/>
  <c r="L635" i="6"/>
  <c r="L636" i="6"/>
  <c r="L638" i="6"/>
  <c r="L641" i="6"/>
  <c r="L643" i="6"/>
  <c r="L644" i="6"/>
  <c r="L646" i="6"/>
  <c r="L651" i="6"/>
  <c r="L652" i="6"/>
  <c r="L654" i="6"/>
  <c r="L657" i="6"/>
  <c r="L659" i="6"/>
  <c r="L660" i="6"/>
  <c r="L662" i="6"/>
  <c r="L665" i="6"/>
  <c r="L667" i="6"/>
  <c r="L668" i="6"/>
  <c r="L670" i="6"/>
  <c r="L673" i="6"/>
  <c r="L675" i="6"/>
  <c r="L676" i="6"/>
  <c r="L681" i="6"/>
  <c r="L683" i="6"/>
  <c r="L684" i="6"/>
  <c r="L686" i="6"/>
  <c r="L688" i="6"/>
  <c r="L689" i="6"/>
  <c r="L691" i="6"/>
  <c r="L692" i="6"/>
  <c r="L694" i="6"/>
  <c r="L696" i="6"/>
  <c r="L697" i="6"/>
  <c r="L699" i="6"/>
  <c r="L700" i="6"/>
  <c r="L702" i="6"/>
  <c r="L704" i="6"/>
  <c r="L705" i="6"/>
  <c r="L707" i="6"/>
  <c r="L708" i="6"/>
  <c r="L710" i="6"/>
  <c r="L712" i="6"/>
  <c r="L713" i="6"/>
  <c r="L715" i="6"/>
  <c r="L716" i="6"/>
  <c r="L720" i="6"/>
  <c r="L721" i="6"/>
  <c r="L723" i="6"/>
  <c r="L724" i="6"/>
  <c r="L726" i="6"/>
  <c r="L727" i="6"/>
  <c r="L728" i="6"/>
  <c r="L729" i="6"/>
  <c r="L731" i="6"/>
  <c r="L732" i="6"/>
  <c r="L734" i="6"/>
  <c r="L736" i="6"/>
  <c r="L737" i="6"/>
  <c r="L739" i="6"/>
  <c r="L740" i="6"/>
  <c r="L742" i="6"/>
  <c r="L744" i="6"/>
  <c r="L745" i="6"/>
  <c r="L747" i="6"/>
  <c r="L750" i="6"/>
  <c r="L755" i="6"/>
  <c r="L756" i="6"/>
  <c r="L785" i="6"/>
  <c r="L817" i="6"/>
  <c r="L846" i="6"/>
  <c r="L849" i="6"/>
  <c r="L855" i="6"/>
  <c r="L857" i="6"/>
  <c r="L860" i="6"/>
  <c r="L861" i="6"/>
  <c r="L862" i="6"/>
  <c r="L865" i="6"/>
  <c r="L883" i="6"/>
  <c r="L884" i="6"/>
  <c r="L885" i="6"/>
  <c r="L886" i="6"/>
  <c r="L891" i="6"/>
  <c r="L892" i="6"/>
  <c r="L893" i="6"/>
  <c r="L894" i="6"/>
  <c r="L895" i="6"/>
  <c r="L896" i="6"/>
  <c r="L897" i="6"/>
  <c r="L899" i="6"/>
  <c r="L900" i="6"/>
  <c r="L901" i="6"/>
  <c r="L903" i="6"/>
  <c r="L904" i="6"/>
  <c r="L907" i="6"/>
  <c r="L908" i="6"/>
  <c r="L909" i="6"/>
  <c r="L911" i="6"/>
  <c r="L912" i="6"/>
  <c r="L918" i="6"/>
  <c r="L923" i="6"/>
  <c r="L929" i="6"/>
  <c r="L937" i="6"/>
  <c r="L945" i="6"/>
  <c r="L953" i="6"/>
  <c r="L961" i="6"/>
  <c r="L964" i="6"/>
  <c r="L965" i="6"/>
  <c r="L969" i="6"/>
  <c r="L972" i="6"/>
  <c r="L974" i="6"/>
  <c r="L977" i="6"/>
  <c r="L983" i="6"/>
  <c r="L985" i="6"/>
  <c r="L988" i="6"/>
  <c r="L989" i="6"/>
  <c r="L990" i="6"/>
  <c r="L993" i="6"/>
  <c r="L1001" i="6"/>
  <c r="L1009" i="6"/>
  <c r="L1017" i="6"/>
  <c r="L1025" i="6"/>
  <c r="L1029" i="6"/>
  <c r="L1033" i="6"/>
  <c r="L1036" i="6"/>
  <c r="L1038" i="6"/>
  <c r="L1041" i="6"/>
  <c r="L1047" i="6"/>
  <c r="L1049" i="6"/>
  <c r="L1052" i="6"/>
  <c r="L1053" i="6"/>
  <c r="L1054" i="6"/>
  <c r="L1057" i="6"/>
  <c r="L1065" i="6"/>
  <c r="L1073" i="6"/>
  <c r="L1081" i="6"/>
  <c r="L1089" i="6"/>
  <c r="L1097" i="6"/>
  <c r="L1105" i="6"/>
  <c r="L1113" i="6"/>
  <c r="L1121" i="6"/>
  <c r="L1129" i="6"/>
  <c r="L1137" i="6"/>
  <c r="L1145" i="6"/>
  <c r="L1153" i="6"/>
  <c r="L1161" i="6"/>
  <c r="L1169" i="6"/>
  <c r="L1177" i="6"/>
  <c r="L1185" i="6"/>
  <c r="L1209" i="6"/>
  <c r="L1217" i="6"/>
  <c r="L1225" i="6"/>
  <c r="L1233" i="6"/>
  <c r="L1241" i="6"/>
  <c r="L1249" i="6"/>
  <c r="L1257" i="6"/>
  <c r="L1265" i="6"/>
  <c r="L1273" i="6"/>
  <c r="L1281" i="6"/>
  <c r="L1289" i="6"/>
  <c r="L1297" i="6"/>
  <c r="L1305" i="6"/>
  <c r="L1321" i="6"/>
  <c r="L1329" i="6"/>
  <c r="L1337" i="6"/>
  <c r="L1345" i="6"/>
  <c r="L1353" i="6"/>
  <c r="L1361" i="6"/>
  <c r="L1363" i="6"/>
  <c r="L1369" i="6"/>
  <c r="L1377" i="6"/>
  <c r="L1385" i="6"/>
  <c r="L1393" i="6"/>
  <c r="L1425" i="6"/>
  <c r="L1441" i="6"/>
  <c r="L1449" i="6"/>
  <c r="L1465" i="6"/>
  <c r="L1473" i="6"/>
  <c r="L1481" i="6"/>
  <c r="L1489" i="6"/>
  <c r="L1497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L1546" i="6" l="1"/>
  <c r="L1522" i="6"/>
  <c r="L1498" i="6"/>
  <c r="L1490" i="6"/>
  <c r="L1482" i="6"/>
  <c r="L1466" i="6"/>
  <c r="L1434" i="6"/>
  <c r="L1426" i="6"/>
  <c r="L1418" i="6"/>
  <c r="L1394" i="6"/>
  <c r="L1386" i="6"/>
  <c r="L1378" i="6"/>
  <c r="L1362" i="6"/>
  <c r="L1354" i="6"/>
  <c r="L1346" i="6"/>
  <c r="L1338" i="6"/>
  <c r="L1330" i="6"/>
  <c r="L1322" i="6"/>
  <c r="L1314" i="6"/>
  <c r="L1298" i="6"/>
  <c r="L1290" i="6"/>
  <c r="L1282" i="6"/>
  <c r="L1274" i="6"/>
  <c r="L1266" i="6"/>
  <c r="L1258" i="6"/>
  <c r="L1250" i="6"/>
  <c r="L1242" i="6"/>
  <c r="L1234" i="6"/>
  <c r="L1226" i="6"/>
  <c r="L1218" i="6"/>
  <c r="L1210" i="6"/>
  <c r="L1186" i="6"/>
  <c r="L1178" i="6"/>
  <c r="L1170" i="6"/>
  <c r="L1162" i="6"/>
  <c r="L1154" i="6"/>
  <c r="L1146" i="6"/>
  <c r="L1138" i="6"/>
  <c r="L1130" i="6"/>
  <c r="L1122" i="6"/>
  <c r="L1114" i="6"/>
  <c r="L1106" i="6"/>
  <c r="L1098" i="6"/>
  <c r="L1090" i="6"/>
  <c r="L1074" i="6"/>
  <c r="L1044" i="6"/>
  <c r="L980" i="6"/>
  <c r="L1503" i="6"/>
  <c r="L1471" i="6"/>
  <c r="L1391" i="6"/>
  <c r="L1359" i="6"/>
  <c r="L1327" i="6"/>
  <c r="L1287" i="6"/>
  <c r="L1255" i="6"/>
  <c r="L1223" i="6"/>
  <c r="L1175" i="6"/>
  <c r="L1151" i="6"/>
  <c r="L1111" i="6"/>
  <c r="L687" i="6"/>
  <c r="L623" i="6"/>
  <c r="L559" i="6"/>
  <c r="L1543" i="6"/>
  <c r="L1479" i="6"/>
  <c r="L1415" i="6"/>
  <c r="L1367" i="6"/>
  <c r="L1335" i="6"/>
  <c r="L1295" i="6"/>
  <c r="L1263" i="6"/>
  <c r="L1231" i="6"/>
  <c r="L1183" i="6"/>
  <c r="L1143" i="6"/>
  <c r="L1103" i="6"/>
  <c r="L1007" i="6"/>
  <c r="L751" i="6"/>
  <c r="L117" i="6"/>
  <c r="L1495" i="6"/>
  <c r="L1431" i="6"/>
  <c r="L1383" i="6"/>
  <c r="L1351" i="6"/>
  <c r="L1319" i="6"/>
  <c r="L1279" i="6"/>
  <c r="L1247" i="6"/>
  <c r="L1215" i="6"/>
  <c r="L1167" i="6"/>
  <c r="L1127" i="6"/>
  <c r="L943" i="6"/>
  <c r="L1487" i="6"/>
  <c r="L1423" i="6"/>
  <c r="L1375" i="6"/>
  <c r="L1343" i="6"/>
  <c r="L1311" i="6"/>
  <c r="L1271" i="6"/>
  <c r="L1239" i="6"/>
  <c r="L1191" i="6"/>
  <c r="L1159" i="6"/>
  <c r="L1119" i="6"/>
  <c r="L1095" i="6"/>
  <c r="L1087" i="6"/>
  <c r="L1079" i="6"/>
  <c r="L1071" i="6"/>
  <c r="L1486" i="6"/>
  <c r="L1462" i="6"/>
  <c r="L1422" i="6"/>
  <c r="L1382" i="6"/>
  <c r="L1350" i="6"/>
  <c r="L1310" i="6"/>
  <c r="L1270" i="6"/>
  <c r="L1246" i="6"/>
  <c r="L1230" i="6"/>
  <c r="L1182" i="6"/>
  <c r="L1158" i="6"/>
  <c r="L1126" i="6"/>
  <c r="L1534" i="6"/>
  <c r="L1478" i="6"/>
  <c r="L1438" i="6"/>
  <c r="L1390" i="6"/>
  <c r="L1358" i="6"/>
  <c r="L1318" i="6"/>
  <c r="L1286" i="6"/>
  <c r="L1262" i="6"/>
  <c r="L1238" i="6"/>
  <c r="L1214" i="6"/>
  <c r="L1166" i="6"/>
  <c r="L1142" i="6"/>
  <c r="L1118" i="6"/>
  <c r="L1102" i="6"/>
  <c r="L1094" i="6"/>
  <c r="L1086" i="6"/>
  <c r="L1078" i="6"/>
  <c r="L1070" i="6"/>
  <c r="L942" i="6"/>
  <c r="L878" i="6"/>
  <c r="L950" i="6"/>
  <c r="L822" i="6"/>
  <c r="L1542" i="6"/>
  <c r="L1494" i="6"/>
  <c r="L1470" i="6"/>
  <c r="L1430" i="6"/>
  <c r="L1374" i="6"/>
  <c r="L1334" i="6"/>
  <c r="L1294" i="6"/>
  <c r="L1278" i="6"/>
  <c r="L1254" i="6"/>
  <c r="L1222" i="6"/>
  <c r="L1174" i="6"/>
  <c r="L1150" i="6"/>
  <c r="L1134" i="6"/>
  <c r="L1110" i="6"/>
  <c r="L1006" i="6"/>
  <c r="L1014" i="6"/>
  <c r="L1022" i="6"/>
  <c r="L958" i="6"/>
  <c r="L1062" i="6"/>
  <c r="L998" i="6"/>
  <c r="L934" i="6"/>
  <c r="L870" i="6"/>
  <c r="L852" i="6"/>
  <c r="L1060" i="6"/>
  <c r="L996" i="6"/>
  <c r="L932" i="6"/>
  <c r="L868" i="6"/>
  <c r="L804" i="6"/>
  <c r="L1484" i="6"/>
  <c r="L1412" i="6"/>
  <c r="L1404" i="6"/>
  <c r="L1388" i="6"/>
  <c r="L1372" i="6"/>
  <c r="L1356" i="6"/>
  <c r="L1340" i="6"/>
  <c r="L1324" i="6"/>
  <c r="L1300" i="6"/>
  <c r="L1284" i="6"/>
  <c r="L1268" i="6"/>
  <c r="L1252" i="6"/>
  <c r="L1236" i="6"/>
  <c r="L1212" i="6"/>
  <c r="L1188" i="6"/>
  <c r="L1172" i="6"/>
  <c r="L1156" i="6"/>
  <c r="L1140" i="6"/>
  <c r="L1124" i="6"/>
  <c r="L1108" i="6"/>
  <c r="L1092" i="6"/>
  <c r="L1076" i="6"/>
  <c r="L1068" i="6"/>
  <c r="L876" i="6"/>
  <c r="L1524" i="6"/>
  <c r="L1508" i="6"/>
  <c r="L1492" i="6"/>
  <c r="L1428" i="6"/>
  <c r="L1396" i="6"/>
  <c r="L1380" i="6"/>
  <c r="L1364" i="6"/>
  <c r="L1348" i="6"/>
  <c r="L1332" i="6"/>
  <c r="L1292" i="6"/>
  <c r="L1276" i="6"/>
  <c r="L1260" i="6"/>
  <c r="L1244" i="6"/>
  <c r="L1228" i="6"/>
  <c r="L1220" i="6"/>
  <c r="L1180" i="6"/>
  <c r="L1164" i="6"/>
  <c r="L1148" i="6"/>
  <c r="L1132" i="6"/>
  <c r="L1116" i="6"/>
  <c r="L1100" i="6"/>
  <c r="L1004" i="6"/>
  <c r="L940" i="6"/>
  <c r="L1030" i="6"/>
  <c r="L1012" i="6"/>
  <c r="L966" i="6"/>
  <c r="L948" i="6"/>
  <c r="L1020" i="6"/>
  <c r="L956" i="6"/>
  <c r="L823" i="6"/>
  <c r="L695" i="6"/>
  <c r="L567" i="6"/>
  <c r="L1061" i="6"/>
  <c r="L1015" i="6"/>
  <c r="L951" i="6"/>
  <c r="L1533" i="6"/>
  <c r="L1493" i="6"/>
  <c r="L1485" i="6"/>
  <c r="L1469" i="6"/>
  <c r="L1453" i="6"/>
  <c r="L1421" i="6"/>
  <c r="L1413" i="6"/>
  <c r="L1397" i="6"/>
  <c r="L1389" i="6"/>
  <c r="L1381" i="6"/>
  <c r="L1365" i="6"/>
  <c r="L1357" i="6"/>
  <c r="L1349" i="6"/>
  <c r="L1341" i="6"/>
  <c r="L1333" i="6"/>
  <c r="L1317" i="6"/>
  <c r="L1309" i="6"/>
  <c r="L1301" i="6"/>
  <c r="L1293" i="6"/>
  <c r="L1285" i="6"/>
  <c r="L1277" i="6"/>
  <c r="L1269" i="6"/>
  <c r="L1261" i="6"/>
  <c r="L1253" i="6"/>
  <c r="L1245" i="6"/>
  <c r="L1237" i="6"/>
  <c r="L1229" i="6"/>
  <c r="L1221" i="6"/>
  <c r="L1213" i="6"/>
  <c r="L1189" i="6"/>
  <c r="L1181" i="6"/>
  <c r="L1173" i="6"/>
  <c r="L1165" i="6"/>
  <c r="L1157" i="6"/>
  <c r="L1149" i="6"/>
  <c r="L1141" i="6"/>
  <c r="L1133" i="6"/>
  <c r="L1125" i="6"/>
  <c r="L1117" i="6"/>
  <c r="L1109" i="6"/>
  <c r="L1101" i="6"/>
  <c r="L1093" i="6"/>
  <c r="L1085" i="6"/>
  <c r="L1077" i="6"/>
  <c r="L1069" i="6"/>
  <c r="L1032" i="6"/>
  <c r="L1023" i="6"/>
  <c r="L1005" i="6"/>
  <c r="L968" i="6"/>
  <c r="L959" i="6"/>
  <c r="L941" i="6"/>
  <c r="L877" i="6"/>
  <c r="L767" i="6"/>
  <c r="L703" i="6"/>
  <c r="L685" i="6"/>
  <c r="L639" i="6"/>
  <c r="L575" i="6"/>
  <c r="L557" i="6"/>
  <c r="L429" i="6"/>
  <c r="L365" i="6"/>
  <c r="L301" i="6"/>
  <c r="L237" i="6"/>
  <c r="L173" i="6"/>
  <c r="L1040" i="6"/>
  <c r="L1031" i="6"/>
  <c r="L1013" i="6"/>
  <c r="L976" i="6"/>
  <c r="L967" i="6"/>
  <c r="L949" i="6"/>
  <c r="L821" i="6"/>
  <c r="L775" i="6"/>
  <c r="L711" i="6"/>
  <c r="L693" i="6"/>
  <c r="L647" i="6"/>
  <c r="L629" i="6"/>
  <c r="L583" i="6"/>
  <c r="L437" i="6"/>
  <c r="L373" i="6"/>
  <c r="L309" i="6"/>
  <c r="L245" i="6"/>
  <c r="L181" i="6"/>
  <c r="L1048" i="6"/>
  <c r="L1039" i="6"/>
  <c r="L1021" i="6"/>
  <c r="L984" i="6"/>
  <c r="L975" i="6"/>
  <c r="L957" i="6"/>
  <c r="L856" i="6"/>
  <c r="L847" i="6"/>
  <c r="L792" i="6"/>
  <c r="L783" i="6"/>
  <c r="L765" i="6"/>
  <c r="L701" i="6"/>
  <c r="L655" i="6"/>
  <c r="L637" i="6"/>
  <c r="L591" i="6"/>
  <c r="L573" i="6"/>
  <c r="L463" i="6"/>
  <c r="L445" i="6"/>
  <c r="L381" i="6"/>
  <c r="L317" i="6"/>
  <c r="L253" i="6"/>
  <c r="L189" i="6"/>
  <c r="L125" i="6"/>
  <c r="L1135" i="6"/>
  <c r="L1504" i="6"/>
  <c r="L1496" i="6"/>
  <c r="L1488" i="6"/>
  <c r="L1480" i="6"/>
  <c r="L1472" i="6"/>
  <c r="L1464" i="6"/>
  <c r="L1448" i="6"/>
  <c r="L1424" i="6"/>
  <c r="L1408" i="6"/>
  <c r="L1392" i="6"/>
  <c r="L1384" i="6"/>
  <c r="L1376" i="6"/>
  <c r="L1360" i="6"/>
  <c r="L1352" i="6"/>
  <c r="L1344" i="6"/>
  <c r="L1336" i="6"/>
  <c r="L1328" i="6"/>
  <c r="L1304" i="6"/>
  <c r="L1296" i="6"/>
  <c r="L1288" i="6"/>
  <c r="L1280" i="6"/>
  <c r="L1272" i="6"/>
  <c r="L1264" i="6"/>
  <c r="L1256" i="6"/>
  <c r="L1248" i="6"/>
  <c r="L1240" i="6"/>
  <c r="L1232" i="6"/>
  <c r="L1224" i="6"/>
  <c r="L1216" i="6"/>
  <c r="L1208" i="6"/>
  <c r="L1184" i="6"/>
  <c r="L1176" i="6"/>
  <c r="L1168" i="6"/>
  <c r="L1160" i="6"/>
  <c r="L1152" i="6"/>
  <c r="L1144" i="6"/>
  <c r="L1136" i="6"/>
  <c r="L1128" i="6"/>
  <c r="L1120" i="6"/>
  <c r="L1112" i="6"/>
  <c r="L1104" i="6"/>
  <c r="L1096" i="6"/>
  <c r="L1088" i="6"/>
  <c r="L1080" i="6"/>
  <c r="L1072" i="6"/>
  <c r="L1063" i="6"/>
  <c r="L1045" i="6"/>
  <c r="L1008" i="6"/>
  <c r="L999" i="6"/>
  <c r="L981" i="6"/>
  <c r="L944" i="6"/>
  <c r="L935" i="6"/>
  <c r="L853" i="6"/>
  <c r="L743" i="6"/>
  <c r="L725" i="6"/>
  <c r="L679" i="6"/>
  <c r="L661" i="6"/>
  <c r="L615" i="6"/>
  <c r="L597" i="6"/>
  <c r="L533" i="6"/>
  <c r="L487" i="6"/>
  <c r="L469" i="6"/>
  <c r="L405" i="6"/>
  <c r="L341" i="6"/>
  <c r="L277" i="6"/>
  <c r="L213" i="6"/>
  <c r="L149" i="6"/>
  <c r="L262" i="6"/>
  <c r="L118" i="6"/>
  <c r="L54" i="6"/>
  <c r="L190" i="6"/>
  <c r="L126" i="6"/>
  <c r="L62" i="6"/>
  <c r="L198" i="6"/>
  <c r="L134" i="6"/>
  <c r="L70" i="6"/>
  <c r="L334" i="6"/>
  <c r="L270" i="6"/>
  <c r="L206" i="6"/>
  <c r="L142" i="6"/>
  <c r="L78" i="6"/>
  <c r="L86" i="6"/>
  <c r="L22" i="6"/>
  <c r="L158" i="6"/>
  <c r="L94" i="6"/>
  <c r="L30" i="6"/>
  <c r="L906" i="6"/>
  <c r="L898" i="6"/>
  <c r="L890" i="6"/>
  <c r="L546" i="6"/>
  <c r="L530" i="6"/>
  <c r="L522" i="6"/>
  <c r="L498" i="6"/>
  <c r="L386" i="6"/>
  <c r="L230" i="6"/>
  <c r="L102" i="6"/>
  <c r="L38" i="6"/>
  <c r="L848" i="6"/>
  <c r="L1056" i="6"/>
  <c r="L992" i="6"/>
  <c r="L709" i="6"/>
  <c r="L645" i="6"/>
  <c r="L581" i="6"/>
  <c r="L453" i="6"/>
  <c r="L325" i="6"/>
  <c r="L261" i="6"/>
  <c r="L197" i="6"/>
  <c r="L133" i="6"/>
  <c r="L1064" i="6"/>
  <c r="L1055" i="6"/>
  <c r="L1046" i="6"/>
  <c r="L1037" i="6"/>
  <c r="L1028" i="6"/>
  <c r="L1000" i="6"/>
  <c r="L991" i="6"/>
  <c r="L982" i="6"/>
  <c r="L973" i="6"/>
  <c r="L936" i="6"/>
  <c r="L863" i="6"/>
  <c r="L854" i="6"/>
  <c r="L845" i="6"/>
  <c r="L735" i="6"/>
  <c r="L653" i="6"/>
  <c r="L589" i="6"/>
  <c r="L461" i="6"/>
  <c r="L397" i="6"/>
  <c r="L333" i="6"/>
  <c r="L269" i="6"/>
  <c r="L205" i="6"/>
  <c r="L141" i="6"/>
  <c r="L1016" i="6"/>
  <c r="L952" i="6"/>
  <c r="L733" i="6"/>
  <c r="L669" i="6"/>
  <c r="L605" i="6"/>
  <c r="L477" i="6"/>
  <c r="L413" i="6"/>
  <c r="L349" i="6"/>
  <c r="L285" i="6"/>
  <c r="L221" i="6"/>
  <c r="L157" i="6"/>
  <c r="L1024" i="6"/>
  <c r="L997" i="6"/>
  <c r="L960" i="6"/>
  <c r="L933" i="6"/>
  <c r="L869" i="6"/>
  <c r="L768" i="6"/>
  <c r="L741" i="6"/>
  <c r="L677" i="6"/>
  <c r="L613" i="6"/>
  <c r="L485" i="6"/>
  <c r="L421" i="6"/>
  <c r="L357" i="6"/>
  <c r="L293" i="6"/>
  <c r="L229" i="6"/>
  <c r="L1066" i="6"/>
  <c r="L1058" i="6"/>
  <c r="L1050" i="6"/>
  <c r="L1042" i="6"/>
  <c r="L1034" i="6"/>
  <c r="L1026" i="6"/>
  <c r="L1018" i="6"/>
  <c r="L1010" i="6"/>
  <c r="L1002" i="6"/>
  <c r="L994" i="6"/>
  <c r="L986" i="6"/>
  <c r="L978" i="6"/>
  <c r="L970" i="6"/>
  <c r="L962" i="6"/>
  <c r="L954" i="6"/>
  <c r="L946" i="6"/>
  <c r="L938" i="6"/>
  <c r="L930" i="6"/>
  <c r="L866" i="6"/>
  <c r="L858" i="6"/>
  <c r="L850" i="6"/>
  <c r="L842" i="6"/>
  <c r="L810" i="6"/>
  <c r="L674" i="6"/>
  <c r="L666" i="6"/>
  <c r="L658" i="6"/>
  <c r="L650" i="6"/>
  <c r="L626" i="6"/>
  <c r="L618" i="6"/>
  <c r="L610" i="6"/>
  <c r="L602" i="6"/>
  <c r="L578" i="6"/>
  <c r="L570" i="6"/>
  <c r="L562" i="6"/>
  <c r="L514" i="6"/>
  <c r="L490" i="6"/>
  <c r="L474" i="6"/>
  <c r="L466" i="6"/>
  <c r="L450" i="6"/>
  <c r="L434" i="6"/>
  <c r="L418" i="6"/>
  <c r="L402" i="6"/>
  <c r="L370" i="6"/>
  <c r="L354" i="6"/>
  <c r="L338" i="6"/>
  <c r="L322" i="6"/>
  <c r="L306" i="6"/>
  <c r="L290" i="6"/>
  <c r="L274" i="6"/>
  <c r="L258" i="6"/>
  <c r="L242" i="6"/>
  <c r="L226" i="6"/>
  <c r="L210" i="6"/>
  <c r="L194" i="6"/>
  <c r="L178" i="6"/>
  <c r="L162" i="6"/>
  <c r="L146" i="6"/>
  <c r="L130" i="6"/>
  <c r="L114" i="6"/>
  <c r="L98" i="6"/>
  <c r="L82" i="6"/>
  <c r="L66" i="6"/>
  <c r="L50" i="6"/>
  <c r="L34" i="6"/>
  <c r="L1491" i="6"/>
  <c r="L1483" i="6"/>
  <c r="L1467" i="6"/>
  <c r="L1411" i="6"/>
  <c r="L1403" i="6"/>
  <c r="L1387" i="6"/>
  <c r="L1379" i="6"/>
  <c r="L1355" i="6"/>
  <c r="L1347" i="6"/>
  <c r="L1339" i="6"/>
  <c r="L1331" i="6"/>
  <c r="L1323" i="6"/>
  <c r="L1299" i="6"/>
  <c r="L1291" i="6"/>
  <c r="L1283" i="6"/>
  <c r="L1275" i="6"/>
  <c r="L1267" i="6"/>
  <c r="L1259" i="6"/>
  <c r="L1251" i="6"/>
  <c r="L1243" i="6"/>
  <c r="L1235" i="6"/>
  <c r="L1227" i="6"/>
  <c r="L1219" i="6"/>
  <c r="L1211" i="6"/>
  <c r="L872" i="6"/>
  <c r="L864" i="6"/>
  <c r="L816" i="6"/>
  <c r="L808" i="6"/>
  <c r="L776" i="6"/>
  <c r="L680" i="6"/>
  <c r="L672" i="6"/>
  <c r="L664" i="6"/>
  <c r="L656" i="6"/>
  <c r="L640" i="6"/>
  <c r="L632" i="6"/>
  <c r="L624" i="6"/>
  <c r="L616" i="6"/>
  <c r="L608" i="6"/>
  <c r="L600" i="6"/>
  <c r="L1187" i="6"/>
  <c r="L1179" i="6"/>
  <c r="L1171" i="6"/>
  <c r="L1163" i="6"/>
  <c r="L1155" i="6"/>
  <c r="L1147" i="6"/>
  <c r="L1139" i="6"/>
  <c r="L1131" i="6"/>
  <c r="L1123" i="6"/>
  <c r="L1115" i="6"/>
  <c r="L1107" i="6"/>
  <c r="L1099" i="6"/>
  <c r="L1091" i="6"/>
  <c r="L1075" i="6"/>
  <c r="L1067" i="6"/>
  <c r="L1059" i="6"/>
  <c r="L1051" i="6"/>
  <c r="L1043" i="6"/>
  <c r="L1035" i="6"/>
  <c r="L1027" i="6"/>
  <c r="L1019" i="6"/>
  <c r="L1011" i="6"/>
  <c r="L1003" i="6"/>
  <c r="L995" i="6"/>
  <c r="L987" i="6"/>
  <c r="L979" i="6"/>
  <c r="L971" i="6"/>
  <c r="L963" i="6"/>
  <c r="L955" i="6"/>
  <c r="L947" i="6"/>
  <c r="L939" i="6"/>
  <c r="L931" i="6"/>
  <c r="L875" i="6"/>
  <c r="L867" i="6"/>
  <c r="L859" i="6"/>
  <c r="L851" i="6"/>
  <c r="L787" i="6"/>
  <c r="L763" i="6"/>
  <c r="L746" i="6"/>
  <c r="L738" i="6"/>
  <c r="L730" i="6"/>
  <c r="L722" i="6"/>
  <c r="L714" i="6"/>
  <c r="L706" i="6"/>
  <c r="L698" i="6"/>
  <c r="L690" i="6"/>
  <c r="L682" i="6"/>
  <c r="L642" i="6"/>
  <c r="L634" i="6"/>
  <c r="L594" i="6"/>
  <c r="L586" i="6"/>
  <c r="L554" i="6"/>
  <c r="L538" i="6"/>
  <c r="L506" i="6"/>
  <c r="L482" i="6"/>
  <c r="L458" i="6"/>
  <c r="L442" i="6"/>
  <c r="L426" i="6"/>
  <c r="L410" i="6"/>
  <c r="L394" i="6"/>
  <c r="L378" i="6"/>
  <c r="L362" i="6"/>
  <c r="L346" i="6"/>
  <c r="L330" i="6"/>
  <c r="L314" i="6"/>
  <c r="L298" i="6"/>
  <c r="L282" i="6"/>
  <c r="L266" i="6"/>
  <c r="L250" i="6"/>
  <c r="L234" i="6"/>
  <c r="L218" i="6"/>
  <c r="L202" i="6"/>
  <c r="L186" i="6"/>
  <c r="L170" i="6"/>
  <c r="L154" i="6"/>
  <c r="L138" i="6"/>
  <c r="L122" i="6"/>
  <c r="L106" i="6"/>
  <c r="L90" i="6"/>
  <c r="L58" i="6"/>
  <c r="L42" i="6"/>
  <c r="L26" i="6"/>
  <c r="L10" i="6"/>
  <c r="L592" i="6"/>
  <c r="L584" i="6"/>
  <c r="L576" i="6"/>
  <c r="L568" i="6"/>
  <c r="L560" i="6"/>
  <c r="L552" i="6"/>
  <c r="L544" i="6"/>
  <c r="L536" i="6"/>
  <c r="L528" i="6"/>
  <c r="L520" i="6"/>
  <c r="L512" i="6"/>
  <c r="L504" i="6"/>
  <c r="L496" i="6"/>
  <c r="L488" i="6"/>
  <c r="L480" i="6"/>
  <c r="L472" i="6"/>
  <c r="L464" i="6"/>
  <c r="L456" i="6"/>
  <c r="L448" i="6"/>
  <c r="L440" i="6"/>
  <c r="L432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72" i="6"/>
  <c r="L264" i="6"/>
  <c r="L256" i="6"/>
  <c r="L248" i="6"/>
  <c r="L240" i="6"/>
  <c r="L232" i="6"/>
  <c r="L224" i="6"/>
  <c r="L216" i="6"/>
  <c r="L208" i="6"/>
  <c r="L200" i="6"/>
  <c r="L192" i="6"/>
  <c r="L184" i="6"/>
  <c r="L176" i="6"/>
  <c r="L168" i="6"/>
  <c r="L160" i="6"/>
  <c r="L152" i="6"/>
  <c r="L144" i="6"/>
  <c r="L136" i="6"/>
  <c r="L128" i="6"/>
  <c r="L120" i="6"/>
  <c r="L112" i="6"/>
  <c r="L104" i="6"/>
  <c r="L96" i="6"/>
  <c r="L88" i="6"/>
  <c r="L64" i="6"/>
  <c r="L48" i="6"/>
  <c r="L40" i="6"/>
  <c r="L32" i="6"/>
  <c r="L24" i="6"/>
  <c r="L16" i="6"/>
  <c r="L8" i="6"/>
  <c r="L225" i="6"/>
  <c r="L193" i="6"/>
  <c r="L161" i="6"/>
  <c r="L129" i="6"/>
  <c r="L121" i="6"/>
  <c r="L97" i="6"/>
  <c r="L89" i="6"/>
  <c r="L65" i="6"/>
  <c r="L57" i="6"/>
  <c r="L33" i="6"/>
  <c r="L25" i="6"/>
  <c r="L671" i="6"/>
  <c r="L663" i="6"/>
  <c r="L607" i="6"/>
  <c r="L599" i="6"/>
  <c r="L535" i="6"/>
  <c r="L471" i="6"/>
  <c r="L455" i="6"/>
  <c r="L447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59" i="6"/>
  <c r="L151" i="6"/>
  <c r="L143" i="6"/>
  <c r="L135" i="6"/>
  <c r="L127" i="6"/>
  <c r="L119" i="6"/>
  <c r="L111" i="6"/>
  <c r="L103" i="6"/>
  <c r="L95" i="6"/>
  <c r="L87" i="6"/>
  <c r="L79" i="6"/>
  <c r="L63" i="6"/>
  <c r="L55" i="6"/>
  <c r="L47" i="6"/>
  <c r="L39" i="6"/>
  <c r="L31" i="6"/>
  <c r="L23" i="6"/>
  <c r="L15" i="6"/>
  <c r="L7" i="6"/>
  <c r="M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L1548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447" i="6" l="1"/>
  <c r="L1320" i="6"/>
  <c r="L1536" i="6"/>
  <c r="L1535" i="6"/>
  <c r="L1541" i="6"/>
  <c r="L1316" i="6"/>
  <c r="L820" i="6"/>
  <c r="L829" i="6"/>
  <c r="L1460" i="6"/>
  <c r="L889" i="6"/>
  <c r="L749" i="6"/>
  <c r="L1084" i="6"/>
  <c r="L766" i="6"/>
  <c r="L1474" i="6"/>
  <c r="L1202" i="6"/>
  <c r="L873" i="6"/>
  <c r="L718" i="6"/>
  <c r="L1505" i="6"/>
  <c r="L1193" i="6"/>
  <c r="L836" i="6"/>
  <c r="L1463" i="6"/>
  <c r="L806" i="6"/>
  <c r="L166" i="6"/>
  <c r="L1510" i="6"/>
  <c r="L1342" i="6"/>
  <c r="L814" i="6"/>
  <c r="L649" i="6"/>
  <c r="L922" i="6"/>
  <c r="L834" i="6"/>
  <c r="L770" i="6"/>
  <c r="L1507" i="6"/>
  <c r="L1443" i="6"/>
  <c r="L1307" i="6"/>
  <c r="L840" i="6"/>
  <c r="L1195" i="6"/>
  <c r="L835" i="6"/>
  <c r="L771" i="6"/>
  <c r="L803" i="6"/>
  <c r="L1200" i="6"/>
  <c r="L1416" i="6"/>
  <c r="L1512" i="6"/>
  <c r="L1477" i="6"/>
  <c r="L1308" i="6"/>
  <c r="L719" i="6"/>
  <c r="L774" i="6"/>
  <c r="L920" i="6"/>
  <c r="L844" i="6"/>
  <c r="L621" i="6"/>
  <c r="L921" i="6"/>
  <c r="L757" i="6"/>
  <c r="L1458" i="6"/>
  <c r="L1194" i="6"/>
  <c r="L837" i="6"/>
  <c r="L14" i="6"/>
  <c r="L1457" i="6"/>
  <c r="L799" i="6"/>
  <c r="L625" i="6"/>
  <c r="L1439" i="6"/>
  <c r="L925" i="6"/>
  <c r="L797" i="6"/>
  <c r="L587" i="6"/>
  <c r="L1502" i="6"/>
  <c r="L1326" i="6"/>
  <c r="L805" i="6"/>
  <c r="L631" i="6"/>
  <c r="L914" i="6"/>
  <c r="L826" i="6"/>
  <c r="L1499" i="6"/>
  <c r="L1435" i="6"/>
  <c r="L1371" i="6"/>
  <c r="L648" i="6"/>
  <c r="L827" i="6"/>
  <c r="L543" i="6"/>
  <c r="L917" i="6"/>
  <c r="L1368" i="6"/>
  <c r="L1525" i="6"/>
  <c r="L1445" i="6"/>
  <c r="L1501" i="6"/>
  <c r="L1544" i="6"/>
  <c r="L1530" i="6"/>
  <c r="L838" i="6"/>
  <c r="L798" i="6"/>
  <c r="L511" i="6"/>
  <c r="L748" i="6"/>
  <c r="L1450" i="6"/>
  <c r="L1082" i="6"/>
  <c r="L828" i="6"/>
  <c r="L5" i="6"/>
  <c r="L1433" i="6"/>
  <c r="L790" i="6"/>
  <c r="L4" i="6"/>
  <c r="L1407" i="6"/>
  <c r="L916" i="6"/>
  <c r="L788" i="6"/>
  <c r="L550" i="6"/>
  <c r="L75" i="6"/>
  <c r="L1454" i="6"/>
  <c r="L1302" i="6"/>
  <c r="L924" i="6"/>
  <c r="L796" i="6"/>
  <c r="L165" i="6"/>
  <c r="L882" i="6"/>
  <c r="L818" i="6"/>
  <c r="L18" i="6"/>
  <c r="L1427" i="6"/>
  <c r="L915" i="6"/>
  <c r="L819" i="6"/>
  <c r="L762" i="6"/>
  <c r="L80" i="6"/>
  <c r="L1539" i="6"/>
  <c r="L880" i="6"/>
  <c r="L1312" i="6"/>
  <c r="L1461" i="6"/>
  <c r="L1373" i="6"/>
  <c r="L1405" i="6"/>
  <c r="L1440" i="6"/>
  <c r="L1520" i="6"/>
  <c r="L801" i="6"/>
  <c r="L761" i="6"/>
  <c r="L164" i="6"/>
  <c r="L839" i="6"/>
  <c r="L565" i="6"/>
  <c r="L1442" i="6"/>
  <c r="L809" i="6"/>
  <c r="L1545" i="6"/>
  <c r="L1417" i="6"/>
  <c r="L927" i="6"/>
  <c r="L781" i="6"/>
  <c r="L580" i="6"/>
  <c r="L551" i="6"/>
  <c r="L1399" i="6"/>
  <c r="L888" i="6"/>
  <c r="L769" i="6"/>
  <c r="L20" i="6"/>
  <c r="L1446" i="6"/>
  <c r="L1206" i="6"/>
  <c r="L905" i="6"/>
  <c r="L777" i="6"/>
  <c r="L549" i="6"/>
  <c r="L73" i="6"/>
  <c r="L874" i="6"/>
  <c r="L1547" i="6"/>
  <c r="L1419" i="6"/>
  <c r="L800" i="6"/>
  <c r="L811" i="6"/>
  <c r="L754" i="6"/>
  <c r="L72" i="6"/>
  <c r="L1475" i="6"/>
  <c r="L825" i="6"/>
  <c r="L926" i="6"/>
  <c r="L1325" i="6"/>
  <c r="L1516" i="6"/>
  <c r="L1500" i="6"/>
  <c r="L1517" i="6"/>
  <c r="L1432" i="6"/>
  <c r="L1538" i="6"/>
  <c r="L913" i="6"/>
  <c r="L100" i="6"/>
  <c r="L830" i="6"/>
  <c r="L163" i="6"/>
  <c r="L1410" i="6"/>
  <c r="L791" i="6"/>
  <c r="L1537" i="6"/>
  <c r="L1409" i="6"/>
  <c r="L881" i="6"/>
  <c r="L772" i="6"/>
  <c r="L542" i="6"/>
  <c r="L1303" i="6"/>
  <c r="L879" i="6"/>
  <c r="L760" i="6"/>
  <c r="L1519" i="6"/>
  <c r="L1414" i="6"/>
  <c r="L1198" i="6"/>
  <c r="L887" i="6"/>
  <c r="L19" i="6"/>
  <c r="L802" i="6"/>
  <c r="L789" i="6"/>
  <c r="L871" i="6"/>
  <c r="L1205" i="6"/>
  <c r="L1468" i="6"/>
  <c r="L1476" i="6"/>
  <c r="L1429" i="6"/>
  <c r="L1509" i="6"/>
  <c r="L1528" i="6"/>
  <c r="L831" i="6"/>
  <c r="L36" i="6"/>
  <c r="L812" i="6"/>
  <c r="L6" i="6"/>
  <c r="L1402" i="6"/>
  <c r="L928" i="6"/>
  <c r="L782" i="6"/>
  <c r="L1529" i="6"/>
  <c r="L1401" i="6"/>
  <c r="L753" i="6"/>
  <c r="L85" i="6"/>
  <c r="L1207" i="6"/>
  <c r="L833" i="6"/>
  <c r="L1455" i="6"/>
  <c r="L1406" i="6"/>
  <c r="L1190" i="6"/>
  <c r="L759" i="6"/>
  <c r="L9" i="6"/>
  <c r="L794" i="6"/>
  <c r="L1531" i="6"/>
  <c r="L1203" i="6"/>
  <c r="L795" i="6"/>
  <c r="L74" i="6"/>
  <c r="L56" i="6"/>
  <c r="L479" i="6"/>
  <c r="L167" i="6"/>
  <c r="L752" i="6"/>
  <c r="L807" i="6"/>
  <c r="L1197" i="6"/>
  <c r="L1436" i="6"/>
  <c r="L1452" i="6"/>
  <c r="L1540" i="6"/>
  <c r="L1437" i="6"/>
  <c r="L1400" i="6"/>
  <c r="L813" i="6"/>
  <c r="L1204" i="6"/>
  <c r="L793" i="6"/>
  <c r="L1514" i="6"/>
  <c r="L1370" i="6"/>
  <c r="L919" i="6"/>
  <c r="L773" i="6"/>
  <c r="L1521" i="6"/>
  <c r="L1313" i="6"/>
  <c r="L21" i="6"/>
  <c r="L1199" i="6"/>
  <c r="L824" i="6"/>
  <c r="L678" i="6"/>
  <c r="L1526" i="6"/>
  <c r="L1398" i="6"/>
  <c r="L841" i="6"/>
  <c r="L786" i="6"/>
  <c r="L1523" i="6"/>
  <c r="L1459" i="6"/>
  <c r="L1395" i="6"/>
  <c r="L1083" i="6"/>
  <c r="L1527" i="6"/>
  <c r="L780" i="6"/>
  <c r="L1456" i="6"/>
  <c r="L1420" i="6"/>
  <c r="L902" i="6"/>
  <c r="L1444" i="6"/>
  <c r="L1532" i="6"/>
  <c r="L1192" i="6"/>
  <c r="L758" i="6"/>
  <c r="L1196" i="6"/>
  <c r="L784" i="6"/>
  <c r="L1506" i="6"/>
  <c r="L1306" i="6"/>
  <c r="L910" i="6"/>
  <c r="L764" i="6"/>
  <c r="L1513" i="6"/>
  <c r="L1201" i="6"/>
  <c r="L717" i="6"/>
  <c r="L1511" i="6"/>
  <c r="L815" i="6"/>
  <c r="L1518" i="6"/>
  <c r="L1366" i="6"/>
  <c r="L832" i="6"/>
  <c r="L329" i="6"/>
  <c r="L778" i="6"/>
  <c r="L1515" i="6"/>
  <c r="L1451" i="6"/>
  <c r="L1315" i="6"/>
  <c r="L843" i="6"/>
  <c r="L779" i="6"/>
  <c r="L71" i="6"/>
  <c r="L2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<sst xmlns="http://schemas.openxmlformats.org/spreadsheetml/2006/main" count="48858" uniqueCount="15402">
  <si>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</si>
  <si>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</si>
  <si>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</si>
  <si>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</si>
  <si>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</si>
  <si>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</si>
  <si>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</si>
  <si>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</si>
  <si>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</si>
  <si>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</si>
  <si>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</si>
  <si>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</si>
  <si>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</si>
  <si>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</si>
  <si>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</si>
  <si>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</si>
  <si>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</si>
  <si>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</si>
  <si>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</si>
  <si>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</si>
  <si>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</si>
  <si>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</si>
  <si>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</si>
  <si>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</si>
  <si>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</si>
  <si>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</si>
  <si>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</si>
  <si>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</si>
  <si>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</si>
  <si>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</si>
  <si>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</si>
  <si>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</si>
  <si>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</si>
  <si>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</si>
  <si>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</si>
  <si>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</si>
  <si>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</si>
  <si>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</si>
  <si>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</si>
  <si>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</si>
  <si>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</si>
  <si>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</si>
  <si>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</si>
  <si>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</si>
  <si>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</si>
  <si>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</si>
  <si>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</si>
  <si>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</si>
  <si>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</si>
  <si>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</si>
  <si>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</si>
  <si>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</si>
  <si>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</si>
  <si>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</si>
  <si>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</si>
  <si>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</si>
  <si>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</si>
  <si>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</si>
  <si>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</si>
  <si>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</si>
  <si>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</si>
  <si>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</si>
  <si>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</si>
  <si>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</si>
  <si>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</si>
  <si>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</si>
  <si>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</si>
  <si>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</si>
  <si>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</si>
  <si>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</si>
  <si>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</si>
  <si>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</si>
  <si>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</si>
  <si>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</si>
  <si>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</si>
  <si>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</si>
  <si>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</si>
  <si>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</si>
  <si>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</si>
  <si>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</si>
  <si>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</si>
  <si>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</si>
  <si>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</si>
  <si>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</si>
  <si>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</si>
  <si>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</si>
  <si>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</si>
  <si>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</si>
  <si>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</si>
  <si>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</si>
  <si>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</si>
  <si>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</si>
  <si>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</si>
  <si>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</si>
  <si>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</si>
  <si>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</si>
  <si>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</si>
  <si>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</si>
  <si>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</si>
  <si>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</si>
  <si>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</si>
  <si>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</si>
  <si>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</si>
  <si>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</si>
  <si>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</si>
  <si>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</si>
  <si>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</si>
  <si>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</si>
  <si>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</si>
  <si>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</si>
  <si>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</si>
  <si>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</si>
  <si>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</si>
  <si>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</si>
  <si>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</si>
  <si>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</si>
  <si>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</si>
  <si>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</si>
  <si>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</si>
  <si>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</si>
  <si>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</si>
  <si>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</si>
  <si>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</si>
  <si>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</si>
  <si>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</si>
  <si>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</si>
  <si>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</si>
  <si>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</si>
  <si>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</si>
  <si>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</si>
  <si>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</si>
  <si>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</si>
  <si>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</si>
  <si>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</si>
  <si>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</si>
  <si>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</si>
  <si>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</si>
  <si>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</si>
  <si>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</si>
  <si>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</si>
  <si>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</si>
  <si>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</si>
  <si>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</si>
  <si>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</si>
  <si>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</si>
  <si>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</si>
  <si>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</si>
  <si>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</si>
  <si>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</si>
  <si>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</si>
  <si>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</si>
  <si>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</si>
  <si>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</si>
  <si>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</si>
  <si>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</si>
  <si>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</si>
  <si>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</si>
  <si>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</si>
  <si>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</si>
  <si>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</si>
  <si>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</si>
  <si>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</si>
  <si>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</si>
  <si>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</si>
  <si>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</si>
  <si>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</si>
  <si>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</si>
  <si>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</si>
  <si>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</si>
  <si>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</si>
  <si>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</si>
  <si>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</si>
  <si>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</si>
  <si>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</si>
  <si>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</si>
  <si>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</si>
  <si>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</si>
  <si>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</si>
  <si>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</si>
  <si>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</si>
  <si>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</si>
  <si>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</si>
  <si>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</si>
  <si>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</si>
  <si>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</si>
  <si>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</si>
  <si>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</si>
  <si>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</si>
  <si>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</si>
  <si>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</si>
  <si>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</si>
  <si>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</si>
  <si>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</si>
  <si>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</si>
  <si>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</si>
  <si>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</si>
  <si>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</si>
  <si>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</si>
  <si>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</si>
  <si>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</si>
  <si>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</si>
  <si>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</si>
  <si>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</si>
  <si>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</si>
  <si>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</si>
  <si>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</si>
  <si>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</si>
  <si>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</si>
  <si>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</si>
  <si>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</si>
  <si>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</si>
  <si>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</si>
  <si>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</si>
  <si>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</si>
  <si>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</si>
  <si>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</si>
  <si>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</si>
  <si>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</si>
  <si>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</si>
  <si>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</si>
  <si>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</si>
  <si>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</si>
  <si>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</si>
  <si>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</si>
  <si>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</si>
  <si>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</si>
  <si>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</si>
  <si>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</si>
  <si>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</si>
  <si>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</si>
  <si>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</si>
  <si>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</si>
  <si>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</si>
  <si>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</si>
  <si>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</si>
  <si>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</si>
  <si>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</si>
  <si>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</si>
  <si>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</si>
  <si>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</si>
  <si>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</si>
  <si>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</si>
  <si>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</si>
  <si>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</si>
  <si>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</si>
  <si>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</si>
  <si>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</si>
  <si>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</si>
  <si>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</si>
  <si>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</si>
  <si>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</si>
  <si>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</si>
  <si>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</si>
  <si>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</si>
  <si>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</si>
  <si>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</si>
  <si>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</si>
  <si>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</si>
  <si>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</si>
  <si>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</si>
  <si>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</si>
  <si>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</si>
  <si>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</si>
  <si>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</si>
  <si>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</si>
  <si>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</si>
  <si>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</si>
  <si>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</si>
  <si>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</si>
  <si>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</si>
  <si>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</si>
  <si>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</si>
  <si>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</si>
  <si>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</si>
  <si>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</si>
  <si>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</si>
  <si>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</si>
  <si>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</si>
  <si>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</si>
  <si>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</si>
  <si>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</si>
  <si>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</si>
  <si>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</si>
  <si>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</si>
  <si>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</si>
  <si>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</si>
  <si>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</si>
  <si>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</si>
  <si>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</si>
  <si>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</si>
  <si>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</si>
  <si>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</si>
  <si>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</si>
  <si>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</si>
  <si>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</si>
  <si>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</si>
  <si>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</si>
  <si>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</si>
  <si>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</si>
  <si>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</si>
  <si>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</si>
  <si>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</si>
  <si>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</si>
  <si>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</si>
  <si>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</si>
  <si>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</si>
  <si>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</si>
  <si>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</si>
  <si>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</si>
  <si>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</si>
  <si>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</si>
  <si>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</si>
  <si>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</si>
  <si>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</si>
  <si>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</si>
  <si>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</si>
  <si>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</si>
  <si>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</si>
  <si>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</si>
  <si>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</si>
  <si>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</si>
  <si>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</si>
  <si>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</si>
  <si>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</si>
  <si>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</si>
  <si>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</si>
  <si>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</si>
  <si>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</si>
  <si>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</si>
  <si>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</si>
  <si>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</si>
  <si>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</si>
  <si>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</si>
  <si>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</si>
  <si>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</si>
  <si>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</si>
  <si>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</si>
  <si>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</si>
  <si>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</si>
  <si>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</si>
  <si>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</si>
  <si>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</si>
  <si>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</si>
  <si>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</si>
  <si>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</si>
  <si>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</si>
  <si>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</si>
  <si>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</si>
  <si>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</si>
  <si>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</si>
  <si>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</si>
  <si>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</si>
  <si>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</si>
  <si>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</si>
  <si>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</si>
  <si>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</si>
  <si>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</si>
  <si>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</si>
  <si>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</si>
  <si>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</si>
  <si>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</si>
  <si>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</si>
  <si>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</si>
  <si>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</si>
  <si>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</si>
  <si>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</si>
  <si>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</si>
  <si>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</si>
  <si>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</si>
  <si>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</si>
  <si>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</si>
  <si>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</si>
  <si>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</si>
  <si>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</si>
  <si>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</si>
  <si>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</si>
  <si>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</si>
  <si>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</si>
  <si>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</si>
  <si>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</si>
  <si>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</si>
  <si>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</si>
  <si>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</si>
  <si>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</si>
  <si>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</si>
  <si>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</si>
  <si>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</si>
  <si>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</si>
  <si>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</si>
  <si>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</si>
  <si>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</si>
  <si>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</si>
  <si>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</si>
  <si>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</si>
  <si>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</si>
  <si>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</si>
  <si>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</si>
  <si>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</si>
  <si>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</si>
  <si>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</si>
  <si>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</si>
  <si>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</si>
  <si>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</si>
  <si>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</si>
  <si>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</si>
  <si>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</si>
  <si>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</si>
  <si>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</si>
  <si>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</si>
  <si>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</si>
  <si>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</si>
  <si>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</si>
  <si>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</si>
  <si>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</si>
  <si>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</si>
  <si>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</si>
  <si>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</si>
  <si>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</si>
  <si>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</si>
  <si>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</si>
  <si>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</si>
  <si>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</si>
  <si>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</si>
  <si>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</si>
  <si>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</si>
  <si>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</si>
  <si>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</si>
  <si>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</si>
  <si>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</si>
  <si>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</si>
  <si>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</si>
  <si>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</si>
  <si>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</si>
  <si>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</si>
  <si>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</si>
  <si>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</si>
  <si>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</si>
  <si>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</si>
  <si>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</si>
  <si>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</si>
  <si>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</si>
  <si>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</si>
  <si>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</si>
  <si>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</si>
  <si>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</si>
  <si>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</si>
  <si>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</si>
  <si>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</si>
  <si>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</si>
  <si>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</si>
  <si>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</si>
  <si>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</si>
  <si>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</si>
  <si>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</si>
  <si>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</si>
  <si>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</si>
  <si>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</si>
  <si>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</si>
  <si>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</si>
  <si>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</si>
  <si>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</si>
  <si>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</si>
  <si>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</si>
  <si>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</si>
  <si>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</si>
  <si>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</si>
  <si>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</si>
  <si>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</si>
  <si>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</si>
  <si>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</si>
  <si>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</si>
  <si>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</si>
  <si>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</si>
  <si>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</si>
  <si>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</si>
  <si>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</si>
  <si>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</si>
  <si>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</si>
  <si>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</si>
  <si>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</si>
  <si>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</si>
  <si>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</si>
  <si>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</si>
  <si>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</si>
  <si>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</si>
  <si>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</si>
  <si>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</si>
  <si>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</si>
  <si>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</si>
  <si>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</si>
  <si>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</si>
  <si>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</si>
  <si>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</si>
  <si>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</si>
  <si>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</si>
  <si>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</si>
  <si>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</si>
  <si>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</si>
  <si>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</si>
  <si>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</si>
  <si>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</si>
  <si>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</si>
  <si>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</si>
  <si>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</si>
  <si>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</si>
  <si>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</si>
  <si>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</si>
  <si>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</si>
  <si>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</si>
  <si>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</si>
  <si>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</si>
  <si>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</si>
  <si>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</si>
  <si>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</si>
  <si>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</si>
  <si>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</si>
  <si>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</si>
  <si>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</si>
  <si>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</si>
  <si>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</si>
  <si>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</si>
  <si>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</si>
  <si>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</si>
  <si>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</si>
  <si>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</si>
  <si>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</si>
  <si>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</si>
  <si>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</si>
  <si>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</si>
  <si>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</si>
  <si>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</si>
  <si>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</si>
  <si>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</si>
  <si>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</si>
  <si>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</si>
  <si>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</si>
  <si>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</si>
  <si>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</si>
  <si>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</si>
  <si>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</si>
  <si>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</si>
  <si>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</si>
  <si>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</si>
  <si>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</si>
  <si>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</si>
  <si>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</si>
  <si>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</si>
  <si>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</si>
  <si>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</si>
  <si>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</si>
  <si>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</si>
  <si>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</si>
  <si>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</si>
  <si>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</si>
  <si>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</si>
  <si>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</si>
  <si>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</si>
  <si>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</si>
  <si>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</si>
  <si>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</si>
  <si>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</si>
  <si>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</si>
  <si>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</si>
  <si>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</si>
  <si>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</si>
  <si>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</si>
  <si>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</si>
  <si>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</si>
  <si>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</si>
  <si>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</si>
  <si>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</si>
  <si>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</si>
  <si>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</si>
  <si>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</si>
  <si>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</si>
  <si>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</si>
  <si>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</si>
  <si>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</si>
  <si>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</si>
  <si>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</si>
  <si>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</si>
  <si>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</si>
  <si>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</si>
  <si>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</si>
  <si>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</si>
  <si>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</si>
  <si>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</si>
  <si>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</si>
  <si>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</si>
  <si>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</si>
  <si>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</si>
  <si>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</si>
  <si>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</si>
  <si>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</si>
  <si>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</si>
  <si>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</si>
  <si>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</si>
  <si>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</si>
  <si>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</si>
  <si>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</si>
  <si>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</si>
  <si>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</si>
  <si>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</si>
  <si>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</si>
  <si>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</si>
  <si>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</si>
  <si>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</si>
  <si>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</si>
  <si>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</si>
  <si>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</si>
  <si>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</si>
  <si>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</si>
  <si>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</si>
  <si>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</si>
  <si>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</si>
  <si>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</si>
  <si>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</si>
  <si>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</si>
  <si>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</si>
  <si>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</si>
  <si>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</si>
  <si>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</si>
  <si>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</si>
  <si>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</si>
  <si>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</si>
  <si>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</si>
  <si>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</si>
  <si>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</si>
  <si>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</si>
  <si>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</si>
  <si>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</si>
  <si>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</si>
  <si>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</si>
  <si>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</si>
  <si>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</si>
  <si>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</si>
  <si>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</si>
  <si>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</si>
  <si>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</si>
  <si>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</si>
  <si>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</si>
  <si>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</si>
  <si>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</si>
  <si>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</si>
  <si>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</si>
  <si>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</si>
  <si>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</si>
  <si>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</si>
  <si>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</si>
  <si>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</si>
  <si>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</si>
  <si>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</si>
  <si>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</si>
  <si>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</si>
  <si>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</si>
  <si>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</si>
  <si>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</si>
  <si>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</si>
  <si>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</si>
  <si>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</si>
  <si>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</si>
  <si>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</si>
  <si>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</si>
  <si>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</si>
  <si>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</si>
  <si>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</si>
  <si>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</si>
  <si>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</si>
  <si>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</si>
  <si>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</si>
  <si>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</si>
  <si>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</si>
  <si>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</si>
  <si>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</si>
  <si>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</si>
  <si>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</si>
  <si>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</si>
  <si>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</si>
  <si>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</si>
  <si>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</si>
  <si>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</si>
  <si>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</si>
  <si>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</si>
  <si>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</si>
  <si>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</si>
  <si>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</si>
  <si>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</si>
  <si>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</si>
  <si>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</si>
  <si>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</si>
  <si>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</si>
  <si>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</si>
  <si>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</si>
  <si>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</si>
  <si>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</si>
  <si>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</si>
  <si>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</si>
  <si>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</si>
  <si>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</si>
  <si>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</si>
  <si>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</si>
  <si>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</si>
  <si>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</si>
  <si>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</si>
  <si>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</si>
  <si>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</si>
  <si>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</si>
  <si>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</si>
  <si>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</si>
  <si>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</si>
  <si>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</si>
  <si>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</si>
  <si>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</si>
  <si>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</si>
  <si>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</si>
  <si>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</si>
  <si>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</si>
  <si>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</si>
  <si>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</si>
  <si>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</si>
  <si>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</si>
  <si>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</si>
  <si>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</si>
  <si>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</si>
  <si>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</si>
  <si>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</si>
  <si>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</si>
  <si>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</si>
  <si>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</si>
  <si>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</si>
  <si>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</si>
  <si>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</si>
  <si>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</si>
  <si>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</si>
  <si>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</si>
  <si>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</si>
  <si>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</si>
  <si>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</si>
  <si>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</si>
  <si>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</si>
  <si>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</si>
  <si>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</si>
  <si>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</si>
  <si>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</si>
  <si>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</si>
  <si>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</si>
  <si>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</si>
  <si>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</si>
  <si>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</si>
  <si>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</si>
  <si>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</si>
  <si>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</si>
  <si>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</si>
  <si>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</si>
  <si>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</si>
  <si>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</si>
  <si>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</si>
  <si>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</si>
  <si>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</si>
  <si>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</si>
  <si>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</si>
  <si>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</si>
  <si>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</si>
  <si>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</si>
  <si>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</si>
  <si>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</si>
  <si>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</si>
  <si>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</si>
  <si>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</si>
  <si>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</si>
  <si>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</si>
  <si>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</si>
  <si>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</si>
  <si>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</si>
  <si>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</si>
  <si>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</si>
  <si>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</si>
  <si>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</si>
  <si>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</si>
  <si>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</si>
  <si>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</si>
  <si>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</si>
  <si>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</si>
  <si>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</si>
  <si>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</si>
  <si>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</si>
  <si>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</si>
  <si>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</si>
  <si>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</si>
  <si>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</si>
  <si>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</si>
  <si>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</si>
  <si>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</si>
  <si>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</si>
  <si>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</si>
  <si>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</si>
  <si>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</si>
  <si>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</si>
  <si>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</si>
  <si>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</si>
  <si>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</si>
  <si>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</si>
  <si>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</si>
  <si>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</si>
  <si>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</si>
  <si>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</si>
  <si>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</si>
  <si>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</si>
  <si>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</si>
  <si>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</si>
  <si>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</si>
  <si>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</si>
  <si>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</si>
  <si>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</si>
  <si>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</si>
  <si>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</si>
  <si>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</si>
  <si>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</si>
  <si>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</si>
  <si>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</si>
  <si>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</si>
  <si>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</si>
  <si>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</si>
  <si>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</si>
  <si>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</si>
  <si>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</si>
  <si>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</si>
  <si>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</si>
  <si>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</si>
  <si>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</si>
  <si>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</si>
  <si>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</si>
  <si>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</si>
  <si>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</si>
  <si>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</si>
  <si>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</si>
  <si>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</si>
  <si>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</si>
  <si>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</si>
  <si>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</si>
  <si>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</si>
  <si>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</si>
  <si>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</si>
  <si>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</si>
  <si>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</si>
  <si>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</si>
  <si>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</si>
  <si>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</si>
  <si>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</si>
  <si>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</si>
  <si>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</si>
  <si>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</si>
  <si>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</si>
  <si>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</si>
  <si>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</si>
  <si>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</si>
  <si>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</si>
  <si>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</si>
  <si>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</si>
  <si>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</si>
  <si>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</si>
  <si>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</si>
  <si>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</si>
  <si>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</si>
  <si>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</si>
  <si>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</si>
  <si>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</si>
  <si>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</si>
  <si>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</si>
  <si>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</si>
  <si>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</si>
  <si>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</si>
  <si>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</si>
  <si>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</si>
  <si>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</si>
  <si>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</si>
  <si>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</si>
  <si>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</si>
  <si>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</si>
  <si>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</si>
  <si>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</si>
  <si>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</si>
  <si>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</si>
  <si>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</si>
  <si>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</si>
  <si>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</si>
  <si>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</si>
  <si>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</si>
  <si>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</si>
  <si>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</si>
  <si>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</si>
  <si>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</si>
  <si>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</si>
  <si>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</si>
  <si>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</si>
  <si>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</si>
  <si>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</si>
  <si>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</si>
  <si>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</si>
  <si>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</si>
  <si>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</si>
  <si>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</si>
  <si>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</si>
  <si>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</si>
  <si>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</si>
  <si>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</si>
  <si>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</si>
  <si>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</si>
  <si>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</si>
  <si>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</si>
  <si>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</si>
  <si>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</si>
  <si>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</si>
  <si>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</si>
  <si>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</si>
  <si>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</si>
  <si>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</si>
  <si>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</si>
  <si>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</si>
  <si>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</si>
  <si>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</si>
  <si>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</si>
  <si>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</si>
  <si>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</si>
  <si>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</si>
  <si>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</si>
  <si>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</si>
  <si>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</si>
  <si>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</si>
  <si>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</si>
  <si>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</si>
  <si>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</si>
  <si>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</si>
  <si>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</si>
  <si>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</si>
  <si>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</si>
  <si>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</si>
  <si>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</si>
  <si>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</si>
  <si>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</si>
  <si>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</si>
  <si>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</si>
  <si>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</si>
  <si>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</si>
  <si>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</si>
  <si>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</si>
  <si>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</si>
  <si>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</si>
  <si>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</si>
  <si>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</si>
  <si>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</si>
  <si>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</si>
  <si>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</si>
  <si>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</si>
  <si>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</si>
  <si>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</si>
  <si>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</si>
  <si>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</si>
  <si>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</si>
  <si>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</si>
  <si>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</si>
  <si>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</si>
  <si>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</si>
  <si>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</si>
  <si>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</si>
  <si>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</si>
  <si>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</si>
  <si>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</si>
  <si>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</si>
  <si>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</si>
  <si>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</si>
  <si>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</si>
  <si>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</si>
  <si>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</si>
  <si>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</si>
  <si>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</si>
  <si>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</si>
  <si>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</si>
  <si>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</si>
  <si>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</si>
  <si>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</si>
  <si>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</si>
  <si>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</si>
  <si>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</si>
  <si>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</si>
  <si>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</si>
  <si>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</si>
  <si>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</si>
  <si>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</si>
  <si>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</si>
  <si>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</si>
  <si>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</si>
  <si>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</si>
  <si>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</si>
  <si>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</si>
  <si>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</si>
  <si>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</si>
  <si>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</si>
  <si>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</si>
  <si>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</si>
  <si>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</si>
  <si>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</si>
  <si>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</si>
  <si>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</si>
  <si>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</si>
  <si>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</si>
  <si>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</si>
  <si>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</si>
  <si>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</si>
  <si>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</si>
  <si>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</si>
  <si>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</si>
  <si>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</si>
  <si>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</si>
  <si>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</si>
  <si>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</si>
  <si>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</si>
  <si>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</si>
  <si>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</si>
  <si>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</si>
  <si>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</si>
  <si>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</si>
  <si>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</si>
  <si>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</si>
  <si>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</si>
  <si>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</si>
  <si>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</si>
  <si>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</si>
  <si>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</si>
  <si>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</si>
  <si>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</si>
  <si>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</si>
  <si>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</si>
  <si>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</si>
  <si>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</si>
  <si>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</si>
  <si>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</si>
  <si>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</si>
  <si>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</si>
  <si>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</si>
  <si>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</si>
  <si>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</si>
  <si>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</si>
  <si>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</si>
  <si>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</si>
  <si>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</si>
  <si>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</si>
  <si>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</si>
  <si>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</si>
  <si>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</si>
  <si>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</si>
  <si>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</si>
  <si>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</si>
  <si>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</si>
  <si>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</si>
  <si>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</si>
  <si>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</si>
  <si>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</si>
  <si>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</si>
  <si>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</si>
  <si>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</si>
  <si>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</si>
  <si>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</si>
  <si>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</si>
  <si>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</si>
  <si>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</si>
  <si>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</si>
  <si>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</si>
  <si>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</si>
  <si>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</si>
  <si>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</si>
  <si>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</si>
  <si>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</si>
  <si>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</si>
  <si>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</si>
  <si>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</si>
  <si>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</si>
  <si>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</si>
  <si>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</si>
  <si>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</si>
  <si>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</si>
  <si>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</si>
  <si>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</si>
  <si>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</si>
  <si>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</si>
  <si>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</si>
  <si>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</si>
  <si>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</si>
  <si>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</si>
  <si>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</si>
  <si>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</si>
  <si>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</si>
  <si>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</si>
  <si>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</si>
  <si>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</si>
  <si>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</si>
  <si>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</si>
  <si>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</si>
  <si>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</si>
  <si>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</si>
  <si>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</si>
  <si>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</si>
  <si>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</si>
  <si>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</si>
  <si>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</si>
  <si>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</si>
  <si>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</si>
  <si>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</si>
  <si>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</si>
  <si>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</si>
  <si>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</si>
  <si>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</si>
  <si>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</si>
  <si>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</si>
  <si>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</si>
  <si>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</si>
  <si>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</si>
  <si>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</si>
  <si>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</si>
  <si>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</si>
  <si>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</si>
  <si>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</si>
  <si>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</si>
  <si>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</si>
  <si>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</si>
  <si>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</si>
  <si>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</si>
  <si>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</si>
  <si>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</si>
  <si>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</si>
  <si>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</si>
  <si>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</si>
  <si>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</si>
  <si>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</si>
  <si>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</si>
  <si>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</si>
  <si>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</si>
  <si>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</si>
  <si>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</si>
  <si>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</si>
  <si>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</si>
  <si>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</si>
  <si>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</si>
  <si>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</si>
  <si>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</si>
  <si>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</si>
  <si>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</si>
  <si>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</si>
  <si>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</si>
  <si>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</si>
  <si>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</si>
  <si>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</si>
  <si>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</si>
  <si>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</si>
  <si>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</si>
  <si>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</si>
  <si>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</si>
  <si>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</si>
  <si>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</si>
  <si>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</si>
  <si>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</si>
  <si>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</si>
  <si>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</si>
  <si>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</si>
  <si>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</si>
  <si>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</si>
  <si>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</si>
  <si>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</si>
  <si>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</si>
  <si>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</si>
  <si>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</si>
  <si>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</si>
  <si>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</si>
  <si>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</si>
  <si>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</si>
  <si>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</si>
  <si>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</si>
  <si>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</si>
  <si>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</si>
  <si>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</si>
  <si>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</si>
  <si>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</si>
  <si>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</si>
  <si>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</si>
  <si>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</si>
  <si>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</si>
  <si>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</si>
  <si>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</si>
  <si>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</si>
  <si>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</si>
  <si>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</si>
  <si>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</si>
  <si>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</si>
  <si>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</si>
  <si>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</si>
  <si>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</si>
  <si>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</si>
  <si>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</si>
  <si>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</si>
  <si>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</si>
  <si>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</si>
  <si>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</si>
  <si>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</si>
  <si>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</si>
  <si>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</si>
  <si>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</si>
  <si>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</si>
  <si>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</si>
  <si>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</si>
  <si>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</si>
  <si>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</si>
  <si>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</si>
  <si>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</si>
  <si>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</si>
  <si>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</si>
  <si>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</si>
  <si>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</si>
  <si>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</si>
  <si>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</si>
  <si>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</si>
  <si>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</si>
  <si>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</si>
  <si>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</si>
  <si>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</si>
  <si>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</si>
  <si>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</si>
  <si>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</si>
  <si>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</si>
  <si>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</si>
  <si>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</si>
  <si>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</si>
  <si>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</si>
  <si>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</si>
  <si>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</si>
  <si>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</si>
  <si>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</si>
  <si>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</si>
  <si>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</si>
  <si>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</si>
  <si>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</si>
  <si>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</si>
  <si>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</si>
  <si>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</si>
  <si>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</si>
  <si>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</si>
  <si>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</si>
  <si>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</si>
  <si>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</si>
  <si>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</si>
  <si>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</si>
  <si>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</si>
  <si>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</si>
  <si>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</si>
  <si>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</si>
  <si>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</si>
  <si>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</si>
  <si>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</si>
  <si>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</si>
  <si>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</si>
  <si>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</si>
  <si>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</si>
  <si>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</si>
  <si>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</si>
  <si>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</si>
  <si>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</si>
  <si>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</si>
  <si>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</si>
  <si>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</si>
  <si>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</si>
  <si>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</si>
  <si>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</si>
  <si>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</si>
  <si>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</si>
  <si>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</si>
  <si>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</si>
  <si>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</si>
  <si>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</si>
  <si>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</si>
  <si>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</si>
  <si>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</si>
  <si>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</si>
  <si>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</si>
  <si>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</si>
  <si>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</si>
  <si>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</si>
  <si>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</si>
  <si>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</si>
  <si>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</si>
  <si>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</si>
  <si>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</si>
  <si>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</si>
  <si>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</si>
  <si>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</si>
  <si>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</si>
  <si>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</si>
  <si>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</si>
  <si>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</si>
  <si>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</si>
  <si>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</si>
  <si>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</si>
  <si>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</si>
  <si>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</si>
  <si>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</si>
  <si>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</si>
  <si>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</si>
  <si>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</si>
  <si>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</si>
  <si>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</si>
  <si>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</si>
  <si>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</si>
  <si>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</si>
  <si>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</si>
  <si>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</si>
  <si>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</si>
  <si>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</si>
  <si>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</si>
  <si>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</si>
  <si>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</si>
  <si>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</si>
  <si>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</si>
  <si>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</si>
  <si>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</si>
  <si>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</si>
  <si>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</si>
  <si>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</si>
  <si>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</si>
  <si>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</si>
  <si>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</si>
  <si>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</si>
  <si>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</si>
  <si>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</si>
  <si>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</si>
  <si>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</si>
  <si>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</si>
  <si>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</si>
  <si>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</si>
  <si>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</si>
  <si>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</si>
  <si>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</si>
  <si>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</si>
  <si>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</si>
  <si>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</si>
  <si>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</si>
  <si>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</si>
  <si>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</si>
  <si>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</si>
  <si>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</si>
  <si>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</si>
  <si>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</si>
  <si>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</si>
  <si>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</si>
  <si>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</si>
  <si>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</si>
  <si>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</si>
  <si>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</si>
  <si>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</si>
  <si>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</si>
  <si>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</si>
  <si>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</si>
  <si>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</si>
  <si>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</si>
  <si>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</si>
  <si>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</si>
  <si>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</si>
  <si>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</si>
  <si>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</si>
  <si>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</si>
  <si>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</si>
  <si>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</si>
  <si>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</si>
  <si>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</si>
  <si>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</si>
  <si>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</si>
  <si>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</si>
  <si>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</si>
  <si>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</si>
  <si>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</si>
  <si>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</si>
  <si>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</si>
  <si>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</si>
  <si>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</si>
  <si>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</si>
  <si>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</si>
  <si>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</si>
  <si>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</si>
  <si>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</si>
  <si>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</si>
  <si>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</si>
  <si>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</si>
  <si>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</si>
  <si>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</si>
  <si>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</si>
  <si>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</si>
  <si>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</si>
  <si>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</si>
  <si>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</si>
  <si>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</si>
  <si>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</si>
  <si>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</si>
  <si>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</si>
  <si>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</si>
  <si>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</si>
  <si>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</si>
  <si>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</si>
  <si>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</si>
  <si>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</si>
  <si>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</si>
  <si>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</si>
  <si>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</si>
  <si>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</si>
  <si>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</si>
  <si>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</si>
  <si>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</si>
  <si>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</si>
  <si>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</si>
  <si>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</si>
  <si>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</si>
  <si>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</si>
  <si>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</si>
  <si>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</si>
  <si>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</si>
  <si>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</si>
  <si>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</si>
  <si>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</si>
  <si>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</si>
  <si>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</si>
  <si>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</si>
  <si>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</si>
  <si>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</si>
  <si>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</si>
  <si>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</si>
  <si>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</si>
  <si>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</si>
  <si>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</si>
  <si>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</si>
  <si>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</si>
  <si>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</si>
  <si>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</si>
  <si>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</si>
  <si>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</si>
  <si>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</si>
  <si>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</si>
  <si>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</si>
  <si>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</si>
  <si>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</si>
  <si>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</si>
  <si>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</si>
  <si>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</si>
  <si>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</si>
  <si>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</si>
  <si>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</si>
  <si>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</si>
  <si>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</si>
  <si>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</si>
  <si>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</si>
  <si>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</si>
  <si>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</si>
  <si>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</si>
  <si>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</si>
  <si>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</si>
  <si>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</si>
  <si>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</si>
  <si>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</si>
  <si>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</si>
  <si>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</si>
  <si>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</si>
  <si>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</si>
  <si>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</si>
  <si>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</si>
  <si>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</si>
  <si>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</si>
  <si>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</si>
  <si>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</si>
  <si>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</si>
  <si>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</si>
  <si>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</si>
  <si>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</si>
  <si>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</si>
  <si>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</si>
  <si>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</si>
  <si>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</si>
  <si>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</si>
  <si>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</si>
  <si>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</si>
  <si>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</si>
  <si>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</si>
  <si>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</si>
  <si>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</si>
  <si>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</si>
  <si>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</si>
  <si>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</si>
  <si>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</si>
  <si>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</si>
  <si>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</si>
  <si>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</si>
  <si>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</si>
  <si>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</si>
  <si>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</si>
  <si>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</si>
  <si>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</si>
  <si>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</si>
  <si>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</si>
  <si>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</si>
  <si>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</si>
  <si>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</si>
  <si>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</si>
  <si>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</si>
  <si>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</si>
  <si>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</si>
  <si>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</si>
  <si>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</si>
  <si>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</si>
  <si>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</si>
  <si>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</si>
  <si>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</si>
  <si>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</si>
  <si>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</si>
  <si>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</si>
  <si>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</si>
  <si>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</si>
  <si>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</si>
  <si>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</si>
  <si>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</si>
  <si>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</si>
  <si>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</si>
  <si>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</si>
  <si>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</si>
  <si>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</si>
  <si>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</si>
  <si>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</si>
  <si>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</si>
  <si>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</si>
  <si>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</si>
  <si>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</si>
  <si>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</si>
  <si>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</si>
  <si>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</si>
  <si>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</si>
  <si>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</si>
  <si>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</si>
  <si>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</si>
  <si>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</si>
  <si>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</si>
  <si>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</si>
  <si>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</si>
  <si>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</si>
  <si>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</si>
  <si>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</si>
  <si>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</si>
  <si>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</si>
  <si>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</si>
  <si>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</si>
  <si>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</si>
  <si>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</si>
  <si>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</si>
  <si>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</si>
  <si>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</si>
  <si>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</si>
  <si>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</si>
  <si>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</si>
  <si>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</si>
  <si>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</si>
  <si>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</si>
  <si>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</si>
  <si>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</si>
  <si>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</si>
  <si>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</si>
  <si>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</si>
  <si>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</si>
  <si>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</si>
  <si>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</si>
  <si>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</si>
  <si>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</si>
  <si>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</si>
  <si>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</si>
  <si>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</si>
  <si>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</si>
  <si>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</si>
  <si>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</si>
  <si>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</si>
  <si>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</si>
  <si>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</si>
  <si>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</si>
  <si>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</si>
  <si>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</si>
  <si>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</si>
  <si>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</si>
  <si>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</si>
  <si>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</si>
  <si>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</si>
  <si>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</si>
  <si>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</si>
  <si>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</si>
  <si>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</si>
  <si>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</si>
  <si>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</si>
  <si>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</si>
  <si>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</si>
  <si>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</si>
  <si>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</si>
  <si>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</si>
  <si>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</si>
  <si>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</si>
  <si>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</si>
  <si>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</si>
  <si>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</si>
  <si>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</si>
  <si>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</si>
  <si>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</si>
  <si>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</si>
  <si>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</si>
  <si>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</si>
  <si>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</si>
  <si>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</si>
  <si>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</si>
  <si>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</si>
  <si>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</si>
  <si>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</si>
  <si>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</si>
  <si>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</si>
  <si>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</si>
  <si>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</si>
  <si>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</si>
  <si>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</si>
  <si>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</si>
  <si>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</si>
  <si>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</si>
  <si>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</si>
  <si>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</si>
  <si>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</si>
  <si>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</si>
  <si>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</si>
  <si>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</si>
  <si>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</si>
  <si>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</si>
  <si>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</si>
  <si>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</si>
  <si>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</si>
  <si>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</si>
  <si>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</si>
  <si>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</si>
  <si>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</si>
  <si>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</si>
  <si>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</si>
  <si>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</si>
  <si>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</si>
  <si>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</si>
  <si>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</si>
  <si>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</si>
  <si>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</si>
  <si>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</si>
  <si>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</si>
  <si>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</si>
  <si>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</si>
  <si>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</si>
  <si>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</si>
  <si>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</si>
  <si>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</si>
  <si>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</si>
  <si>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</si>
  <si>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</si>
  <si>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</si>
  <si>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</si>
  <si>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</si>
  <si>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</si>
  <si>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</si>
  <si>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</si>
  <si>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</si>
  <si>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</si>
  <si>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</si>
  <si>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</si>
  <si>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</si>
  <si>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</si>
  <si>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</si>
  <si>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</si>
  <si>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</si>
  <si>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</si>
  <si>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</si>
  <si>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</si>
  <si>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</si>
  <si>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</si>
  <si>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</si>
  <si>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</si>
  <si>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</si>
  <si>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</si>
  <si>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</si>
  <si>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</si>
  <si>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</si>
  <si>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</si>
  <si>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</si>
  <si>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</si>
  <si>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</si>
  <si>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</si>
  <si>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</si>
  <si>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</si>
  <si>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</si>
  <si>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</si>
  <si>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</si>
  <si>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</si>
  <si>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</si>
  <si>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</si>
  <si>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</si>
  <si>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</si>
  <si>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</si>
  <si>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</si>
  <si>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</si>
  <si>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</si>
  <si>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</si>
  <si>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</si>
  <si>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</si>
  <si>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</si>
  <si>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</si>
  <si>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</si>
  <si>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</si>
  <si>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</si>
  <si>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</si>
  <si>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</si>
  <si>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</si>
  <si>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</si>
  <si>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</si>
  <si>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</si>
  <si>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</si>
  <si>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</si>
  <si>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</si>
  <si>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</si>
  <si>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</si>
  <si>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</si>
  <si>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</si>
  <si>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</si>
  <si>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</si>
  <si>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</si>
  <si>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</si>
  <si>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</si>
  <si>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</si>
  <si>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</si>
  <si>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</si>
  <si>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</si>
  <si>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</si>
  <si>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</si>
  <si>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</si>
  <si>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</si>
  <si>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</si>
  <si>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</si>
  <si>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</si>
  <si>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</si>
  <si>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</si>
  <si>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</si>
  <si>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</si>
  <si>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</si>
  <si>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</si>
  <si>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</si>
  <si>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</si>
  <si>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</si>
  <si>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</si>
  <si>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</si>
  <si>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</si>
  <si>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</si>
  <si>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</si>
  <si>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</si>
  <si>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</si>
  <si>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</si>
  <si>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</si>
  <si>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</si>
  <si>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</si>
  <si>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</si>
  <si>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</si>
  <si>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</si>
  <si>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</si>
  <si>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</si>
  <si>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</si>
  <si>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</si>
  <si>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</si>
  <si>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</si>
  <si>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</si>
  <si>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</si>
  <si>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</si>
  <si>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</si>
  <si>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</si>
  <si>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</si>
  <si>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</si>
  <si>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</si>
  <si>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</si>
  <si>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</si>
  <si>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</si>
  <si>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</si>
  <si>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</si>
  <si>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</si>
  <si>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</si>
  <si>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</si>
  <si>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</si>
  <si>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</si>
  <si>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</si>
  <si>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</si>
  <si>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</si>
  <si>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</si>
  <si>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</si>
  <si>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</si>
  <si>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</si>
  <si>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</si>
  <si>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</si>
  <si>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</si>
  <si>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</si>
  <si>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</si>
  <si>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</si>
  <si>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</si>
  <si>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</si>
  <si>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</si>
  <si>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</si>
  <si>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</si>
  <si>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</si>
  <si>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</si>
  <si>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</si>
  <si>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</si>
  <si>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</si>
  <si>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</si>
  <si>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</si>
  <si>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</si>
  <si>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</si>
  <si>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</si>
  <si>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</si>
  <si>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</si>
  <si>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</si>
  <si>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</si>
  <si>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</si>
  <si>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</si>
  <si>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</si>
  <si>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</si>
  <si>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</si>
  <si>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</si>
  <si>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</si>
  <si>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</si>
  <si>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</si>
  <si>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</si>
  <si>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</si>
  <si>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</si>
  <si>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</si>
  <si>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</si>
  <si>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</si>
  <si>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</si>
  <si>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</si>
  <si>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</si>
  <si>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</si>
  <si>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</si>
  <si>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</si>
  <si>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</si>
  <si>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</si>
  <si>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</si>
  <si>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</si>
  <si>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</si>
  <si>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</si>
  <si>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</si>
  <si>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</si>
  <si>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</si>
  <si>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</si>
  <si>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</si>
  <si>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</si>
  <si>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</si>
  <si>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</si>
  <si>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</si>
  <si>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</si>
  <si>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</si>
  <si>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</si>
  <si>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</si>
  <si>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</si>
  <si>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</si>
  <si>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</si>
  <si>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</si>
  <si>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</si>
  <si>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</si>
  <si>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</si>
  <si>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</si>
  <si>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</si>
  <si>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</si>
  <si>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</si>
  <si>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</si>
  <si>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</si>
  <si>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</si>
  <si>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</si>
  <si>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</si>
  <si>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</si>
  <si>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</si>
  <si>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</si>
  <si>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</si>
  <si>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</si>
  <si>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</si>
  <si>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</si>
  <si>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</si>
  <si>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</si>
  <si>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</si>
  <si>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</si>
  <si>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</si>
  <si>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</si>
  <si>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</si>
  <si>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</si>
  <si>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</si>
  <si>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</si>
  <si>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</si>
  <si>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</si>
  <si>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</si>
  <si>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</si>
  <si>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</si>
  <si>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</si>
  <si>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</si>
  <si>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</si>
  <si>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</si>
  <si>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</si>
  <si>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</si>
  <si>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</si>
  <si>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</si>
  <si>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</si>
  <si>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</si>
  <si>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</si>
  <si>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</si>
  <si>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</si>
  <si>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</si>
  <si>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</si>
  <si>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</si>
  <si>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</si>
  <si>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</si>
  <si>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</si>
  <si>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</si>
  <si>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</si>
  <si>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</si>
  <si>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</si>
  <si>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</si>
  <si>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</si>
  <si>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</si>
  <si>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</si>
  <si>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</si>
  <si>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</si>
  <si>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</si>
  <si>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</si>
  <si>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</si>
  <si>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</si>
  <si>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</si>
  <si>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</si>
  <si>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</si>
  <si>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</si>
  <si>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</si>
  <si>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</si>
  <si>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</si>
  <si>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</si>
  <si>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</si>
  <si>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</si>
  <si>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</si>
  <si>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</si>
  <si>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</si>
  <si>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</si>
  <si>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</si>
  <si>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</si>
  <si>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</si>
  <si>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</si>
  <si>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</si>
  <si>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</si>
  <si>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</si>
  <si>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</si>
  <si>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</si>
  <si>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</si>
  <si>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</si>
  <si>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</si>
  <si>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</si>
  <si>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</si>
  <si>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</si>
  <si>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</si>
  <si>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</si>
  <si>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</si>
  <si>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</si>
  <si>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</si>
  <si>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</si>
  <si>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</si>
  <si>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</si>
  <si>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</si>
  <si>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</si>
  <si>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</si>
  <si>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</si>
  <si>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</si>
  <si>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</si>
  <si>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</si>
  <si>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</si>
  <si>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</si>
  <si>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</si>
  <si>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</si>
  <si>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</si>
  <si>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</si>
  <si>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</si>
  <si>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</si>
  <si>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</si>
  <si>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</si>
  <si>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</si>
  <si>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</si>
  <si>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</si>
  <si>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</si>
  <si>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</si>
  <si>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</si>
  <si>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</si>
  <si>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</si>
  <si>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</si>
  <si>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</si>
  <si>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</si>
  <si>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</si>
  <si>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</si>
  <si>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</si>
  <si>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</si>
  <si>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</si>
  <si>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</si>
  <si>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</si>
  <si>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</si>
  <si>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</si>
  <si>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</si>
  <si>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</si>
  <si>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</si>
  <si>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</si>
  <si>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</si>
  <si>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</si>
  <si>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</si>
  <si>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</si>
  <si>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</si>
  <si>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</si>
  <si>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</si>
  <si>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</si>
  <si>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</si>
  <si>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</si>
  <si>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</si>
  <si>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</si>
  <si>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</si>
  <si>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</si>
  <si>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</si>
  <si>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</si>
  <si>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</si>
  <si>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</si>
  <si>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</si>
  <si>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</si>
  <si>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</si>
  <si>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</si>
  <si>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</si>
  <si>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</si>
  <si>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</si>
  <si>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</si>
  <si>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</si>
  <si>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</si>
  <si>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</si>
  <si>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</si>
  <si>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</si>
  <si>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</si>
  <si>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</si>
  <si>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</si>
  <si>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</si>
  <si>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</si>
  <si>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</si>
  <si>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</si>
  <si>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</si>
  <si>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</si>
  <si>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</si>
  <si>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</si>
  <si>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</si>
  <si>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</si>
  <si>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</si>
  <si>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</si>
  <si>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</si>
  <si>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</si>
  <si>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</si>
  <si>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</si>
  <si>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</si>
  <si>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</si>
  <si>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</si>
  <si>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</si>
  <si>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</si>
  <si>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</si>
  <si>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</si>
  <si>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</si>
  <si>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</si>
  <si>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</si>
  <si>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</si>
  <si>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</si>
  <si>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</si>
  <si>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</si>
  <si>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</si>
  <si>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</si>
  <si>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</si>
  <si>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</si>
  <si>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</si>
  <si>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</si>
  <si>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</si>
  <si>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</si>
  <si>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</si>
  <si>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</si>
  <si>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</si>
  <si>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</si>
  <si>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</si>
  <si>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</si>
  <si>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</si>
  <si>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</si>
  <si>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</si>
  <si>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</si>
  <si>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</si>
  <si>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</si>
  <si>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</si>
  <si>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</si>
  <si>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</si>
  <si>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</si>
  <si>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</si>
  <si>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</si>
  <si>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</si>
  <si>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</si>
  <si>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</si>
  <si>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</si>
  <si>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</si>
  <si>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</si>
  <si>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</si>
  <si>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</si>
  <si>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</si>
  <si>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</si>
  <si>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</si>
  <si>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</si>
  <si>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</si>
  <si>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</si>
  <si>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</si>
  <si>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</si>
  <si>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</si>
  <si>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</si>
  <si>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</si>
  <si>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</si>
  <si>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</si>
  <si>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</si>
  <si>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</si>
  <si>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</si>
  <si>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</si>
  <si>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</si>
  <si>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</si>
  <si>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</si>
  <si>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</si>
  <si>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</si>
  <si>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</si>
  <si>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</si>
  <si>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</si>
  <si>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</si>
  <si>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</si>
  <si>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</si>
  <si>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</si>
  <si>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</si>
  <si>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</si>
  <si>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</si>
  <si>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</si>
  <si>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</si>
  <si>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</si>
  <si>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</si>
  <si>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</si>
  <si>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</si>
  <si>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</si>
  <si>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</si>
  <si>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</si>
  <si>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</si>
  <si>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</si>
  <si>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</si>
  <si>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</si>
  <si>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</si>
  <si>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</si>
  <si>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</si>
  <si>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</si>
  <si>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</si>
  <si>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</si>
  <si>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</si>
  <si>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</si>
  <si>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</si>
  <si>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</si>
  <si>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</si>
  <si>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</si>
  <si>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</si>
  <si>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</si>
  <si>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</si>
  <si>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</si>
  <si>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</si>
  <si>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</si>
  <si>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</si>
  <si>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</si>
  <si>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</si>
  <si>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</si>
  <si>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</si>
  <si>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</si>
  <si>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</si>
  <si>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</si>
  <si>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</si>
  <si>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</si>
  <si>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</si>
  <si>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</si>
  <si>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</si>
  <si>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</si>
  <si>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</si>
  <si>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</si>
  <si>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</si>
  <si>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</si>
  <si>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</si>
  <si>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</si>
  <si>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</si>
  <si>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</si>
  <si>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</si>
  <si>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</si>
  <si>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</si>
  <si>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</si>
  <si>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</si>
  <si>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</si>
  <si>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</si>
  <si>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</si>
  <si>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</si>
  <si>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</si>
  <si>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</si>
  <si>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</si>
  <si>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</si>
  <si>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</si>
  <si>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</si>
  <si>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</si>
  <si>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</si>
  <si>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</si>
  <si>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</si>
  <si>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</si>
  <si>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</si>
  <si>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</si>
  <si>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</si>
  <si>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</si>
  <si>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</si>
  <si>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</si>
  <si>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</si>
  <si>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</si>
  <si>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</si>
  <si>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</si>
  <si>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</si>
  <si>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</si>
  <si>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</si>
  <si>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</si>
  <si>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</si>
  <si>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</si>
  <si>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</si>
  <si>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</si>
  <si>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</si>
  <si>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</si>
  <si>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</si>
  <si>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</si>
  <si>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</si>
  <si>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</si>
  <si>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</si>
  <si>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</si>
  <si>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</si>
  <si>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</si>
  <si>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</si>
  <si>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</si>
  <si>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</si>
  <si>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</si>
  <si>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</si>
  <si>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</si>
  <si>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</si>
  <si>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</si>
  <si>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</si>
  <si>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</si>
  <si>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</si>
  <si>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</si>
  <si>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</si>
  <si>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</si>
  <si>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</si>
  <si>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</si>
  <si>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</si>
  <si>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</si>
  <si>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</si>
  <si>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</si>
  <si>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</si>
  <si>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</si>
  <si>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</si>
  <si>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</si>
  <si>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</si>
  <si>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</si>
  <si>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</si>
  <si>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</si>
  <si>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</si>
  <si>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</si>
  <si>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</si>
  <si>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</si>
  <si>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</si>
  <si>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</si>
  <si>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</si>
  <si>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</si>
  <si>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</si>
  <si>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</si>
  <si>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</si>
  <si>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</si>
  <si>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</si>
  <si>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</si>
  <si>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</si>
  <si>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</si>
  <si>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</si>
  <si>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</si>
  <si>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</si>
  <si>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</si>
  <si>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</si>
  <si>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</si>
  <si>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</si>
  <si>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</si>
  <si>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</si>
  <si>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</si>
  <si>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</si>
  <si>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</si>
  <si>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</si>
  <si>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</si>
  <si>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</si>
  <si>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</si>
  <si>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</si>
  <si>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</si>
  <si>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</si>
  <si>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</si>
  <si>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</si>
  <si>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</si>
  <si>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</si>
  <si>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</si>
  <si>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</si>
  <si>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</si>
  <si>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</si>
  <si>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</si>
  <si>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</si>
  <si>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</si>
  <si>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</si>
  <si>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</si>
  <si>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</si>
  <si>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</si>
  <si>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</si>
  <si>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</si>
  <si>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</si>
  <si>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</si>
  <si>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</si>
  <si>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</si>
  <si>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</si>
  <si>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</si>
  <si>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</si>
  <si>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</si>
  <si>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</si>
  <si>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</si>
  <si>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</si>
  <si>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</si>
  <si>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</si>
  <si>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</si>
  <si>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</si>
  <si>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</si>
  <si>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</si>
  <si>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</si>
  <si>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</si>
  <si>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</si>
  <si>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</si>
  <si>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</si>
  <si>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</si>
  <si>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</si>
  <si>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</si>
  <si>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</si>
  <si>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</si>
  <si>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</si>
  <si>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</si>
  <si>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</si>
  <si>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</si>
  <si>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</si>
  <si>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</si>
  <si>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</si>
  <si>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</si>
  <si>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</si>
  <si>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</si>
  <si>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</si>
  <si>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</si>
  <si>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</si>
  <si>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</si>
  <si>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</si>
  <si>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</si>
  <si>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</si>
  <si>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</si>
  <si>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</si>
  <si>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</si>
  <si>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</si>
  <si>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</si>
  <si>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</si>
  <si>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</si>
  <si>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</si>
  <si>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</si>
  <si>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</si>
  <si>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</si>
  <si>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</si>
  <si>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</si>
  <si>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</si>
  <si>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</si>
  <si>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</si>
  <si>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</si>
  <si>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</si>
  <si>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</si>
  <si>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</si>
  <si>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</si>
  <si>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</si>
  <si>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</si>
  <si>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</si>
  <si>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</si>
  <si>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</si>
  <si>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</si>
  <si>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</si>
  <si>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</si>
  <si>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</si>
  <si>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</si>
  <si>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</si>
  <si>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</si>
  <si>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</si>
  <si>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</si>
  <si>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</si>
  <si>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</si>
  <si>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</si>
  <si>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</si>
  <si>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</si>
  <si>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</si>
  <si>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</si>
  <si>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</si>
  <si>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</si>
  <si>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</si>
  <si>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</si>
  <si>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</si>
  <si>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</si>
  <si>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</si>
  <si>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</si>
  <si>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</si>
  <si>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</si>
  <si>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</si>
  <si>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</si>
  <si>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</si>
  <si>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</si>
  <si>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</si>
  <si>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</si>
  <si>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</si>
  <si>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</si>
  <si>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</si>
  <si>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</si>
  <si>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</si>
  <si>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</si>
  <si>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</si>
  <si>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</si>
  <si>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</si>
  <si>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</si>
  <si>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</si>
  <si>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</si>
  <si>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</si>
  <si>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</si>
  <si>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</si>
  <si>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</si>
  <si>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</si>
  <si>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</si>
  <si>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</si>
  <si>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</si>
  <si>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</si>
  <si>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</si>
  <si>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</si>
  <si>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</si>
  <si>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</si>
  <si>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</si>
  <si>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</si>
  <si>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</si>
  <si>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</si>
  <si>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</si>
  <si>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</si>
  <si>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</si>
  <si>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</si>
  <si>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</si>
  <si>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</si>
  <si>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</si>
  <si>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</si>
  <si>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</si>
  <si>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</si>
  <si>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</si>
  <si>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</si>
  <si>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</si>
  <si>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</si>
  <si>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</si>
  <si>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</si>
  <si>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</si>
  <si>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</si>
  <si>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</si>
  <si>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</si>
  <si>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</si>
  <si>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</si>
  <si>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</si>
  <si>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</si>
  <si>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</si>
  <si>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</si>
  <si>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</si>
  <si>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</si>
  <si>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</si>
  <si>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</si>
  <si>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</si>
  <si>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</si>
  <si>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</si>
  <si>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</si>
  <si>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</si>
  <si>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</si>
  <si>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</si>
  <si>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</si>
  <si>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</si>
  <si>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</si>
  <si>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</si>
  <si>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</si>
  <si>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</si>
  <si>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</si>
  <si>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</si>
  <si>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</si>
  <si>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</si>
  <si>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</si>
  <si>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</si>
  <si>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</si>
  <si>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</si>
  <si>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</si>
  <si>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</si>
  <si>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</si>
  <si>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</si>
  <si>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</si>
  <si>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</si>
  <si>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</si>
  <si>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</si>
  <si>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</si>
  <si>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</si>
  <si>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</si>
  <si>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</si>
  <si>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</si>
  <si>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</si>
  <si>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</si>
  <si>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</si>
  <si>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</si>
  <si>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</si>
  <si>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</si>
  <si>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</si>
  <si>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</si>
  <si>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</si>
  <si>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</si>
  <si>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</si>
  <si>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</si>
  <si>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</si>
  <si>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</si>
  <si>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</si>
  <si>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</si>
  <si>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</si>
  <si>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</si>
  <si>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</si>
  <si>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</si>
  <si>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</si>
  <si>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</si>
  <si>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</si>
  <si>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</si>
  <si>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</si>
  <si>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</si>
  <si>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</si>
  <si>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</si>
  <si>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</si>
  <si>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</si>
  <si>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</si>
  <si>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</si>
  <si>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</si>
  <si>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</si>
  <si>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</si>
  <si>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</si>
  <si>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</si>
  <si>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</si>
  <si>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</si>
  <si>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</si>
  <si>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</si>
  <si>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</si>
  <si>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</si>
  <si>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</si>
  <si>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</si>
  <si>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</si>
  <si>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</si>
  <si>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</si>
  <si>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</si>
  <si>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</si>
  <si>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</si>
  <si>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</si>
  <si>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</si>
  <si>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</si>
  <si>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</si>
  <si>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</si>
  <si>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</si>
  <si>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</si>
  <si>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</si>
  <si>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</si>
  <si>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</si>
  <si>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</si>
  <si>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</si>
  <si>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</si>
  <si>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</si>
  <si>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</si>
  <si>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</si>
  <si>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</si>
  <si>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</si>
  <si>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</si>
  <si>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</si>
  <si>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</si>
  <si>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</si>
  <si>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</si>
  <si>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</si>
  <si>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</si>
  <si>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</si>
  <si>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</si>
  <si>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</si>
  <si>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</si>
  <si>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</si>
  <si>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</si>
  <si>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</si>
  <si>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</si>
  <si>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</si>
  <si>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</si>
  <si>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</si>
  <si>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</si>
  <si>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</si>
  <si>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</si>
  <si>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</si>
  <si>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</si>
  <si>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</si>
  <si>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</si>
  <si>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</si>
  <si>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</si>
  <si>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</si>
  <si>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</si>
  <si>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</si>
  <si>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</si>
  <si>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</si>
  <si>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</si>
  <si>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</si>
  <si>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</si>
  <si>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</si>
  <si>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</si>
  <si>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</si>
  <si>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</si>
  <si>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</si>
  <si>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</si>
  <si>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</si>
  <si>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</si>
  <si>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</si>
  <si>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</si>
  <si>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</si>
  <si>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</si>
  <si>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</si>
  <si>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</si>
  <si>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</si>
  <si>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</si>
  <si>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</si>
  <si>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</si>
  <si>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</si>
  <si>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</si>
  <si>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</si>
  <si>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</si>
  <si>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</si>
  <si>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</si>
  <si>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</si>
  <si>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</si>
  <si>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</si>
  <si>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</si>
  <si>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</si>
  <si>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</si>
  <si>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</si>
  <si>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</si>
  <si>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</si>
  <si>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</si>
  <si>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</si>
  <si>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</si>
  <si>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</si>
  <si>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</si>
  <si>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</si>
  <si>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</si>
  <si>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</si>
  <si>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</si>
  <si>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</si>
  <si>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</si>
  <si>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</si>
  <si>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</si>
  <si>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</si>
  <si>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</si>
  <si>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</si>
  <si>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</si>
  <si>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</si>
  <si>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</si>
  <si>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</si>
  <si>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</si>
  <si>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</si>
  <si>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</si>
  <si>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</si>
  <si>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</si>
  <si>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</si>
  <si>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</si>
  <si>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</si>
  <si>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</si>
  <si>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</si>
  <si>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</si>
  <si>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</si>
  <si>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</si>
  <si>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</si>
  <si>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</si>
  <si>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</si>
  <si>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</si>
  <si>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</si>
  <si>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</si>
  <si>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</si>
  <si>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</si>
  <si>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</si>
  <si>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</si>
  <si>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</si>
  <si>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</si>
  <si>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</si>
  <si>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</si>
  <si>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</si>
  <si>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</si>
  <si>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</si>
  <si>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</si>
  <si>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</si>
  <si>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</si>
  <si>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</si>
  <si>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</si>
  <si>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</si>
  <si>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</si>
  <si>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</si>
  <si>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</si>
  <si>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</si>
  <si>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</si>
  <si>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</si>
  <si>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</si>
  <si>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</si>
  <si>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</si>
  <si>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</si>
  <si>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</si>
  <si>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</si>
  <si>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</si>
  <si>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</si>
  <si>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</si>
  <si>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</si>
  <si>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</si>
  <si>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</si>
  <si>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</si>
  <si>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</si>
  <si>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</si>
  <si>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</si>
  <si>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</si>
  <si>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</si>
  <si>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</si>
  <si>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</si>
  <si>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</si>
  <si>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</si>
  <si>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</si>
  <si>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</si>
  <si>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</si>
  <si>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</si>
  <si>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</si>
  <si>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</si>
  <si>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</si>
  <si>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</si>
  <si>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</si>
  <si>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</si>
  <si>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</si>
  <si>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</si>
  <si>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</si>
  <si>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</si>
  <si>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</si>
  <si>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</si>
  <si>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</si>
  <si>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</si>
  <si>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</si>
  <si>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</si>
  <si>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</si>
  <si>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</si>
  <si>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</si>
  <si>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</si>
  <si>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</si>
  <si>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</si>
  <si>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</si>
  <si>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</si>
  <si>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</si>
  <si>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</si>
  <si>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</si>
  <si>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</si>
  <si>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</si>
  <si>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</si>
  <si>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</si>
  <si>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</si>
  <si>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</si>
  <si>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</si>
  <si>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</si>
  <si>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</si>
  <si>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</si>
  <si>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</si>
  <si>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</si>
  <si>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</si>
  <si>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</si>
  <si>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</si>
  <si>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</si>
  <si>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</si>
  <si>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</si>
  <si>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</si>
  <si>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</si>
  <si>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</si>
  <si>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</si>
  <si>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</si>
  <si>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</si>
  <si>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</si>
  <si>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</si>
  <si>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</si>
  <si>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</si>
  <si>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</si>
  <si>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</si>
  <si>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</si>
  <si>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</si>
  <si>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</si>
  <si>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</si>
  <si>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</si>
  <si>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</si>
  <si>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</si>
  <si>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</si>
  <si>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</si>
  <si>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</si>
  <si>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</si>
  <si>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</si>
  <si>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</si>
  <si>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</si>
  <si>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</si>
  <si>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</si>
  <si>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</si>
  <si>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</si>
  <si>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</si>
  <si>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</si>
  <si>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</si>
  <si>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</si>
  <si>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</si>
  <si>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</si>
  <si>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</si>
  <si>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</si>
  <si>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</si>
  <si>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</si>
  <si>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</si>
  <si>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</si>
  <si>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</si>
  <si>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</si>
  <si>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</si>
  <si>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</si>
  <si>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</si>
  <si>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</si>
  <si>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</si>
  <si>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</si>
  <si>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</si>
  <si>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</si>
  <si>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</si>
  <si>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</si>
  <si>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</si>
  <si>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</si>
  <si>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</si>
  <si>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</si>
  <si>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</si>
  <si>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</si>
  <si>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</si>
  <si>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</si>
  <si>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</si>
  <si>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</si>
  <si>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</si>
  <si>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</si>
  <si>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</si>
  <si>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</si>
  <si>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</si>
  <si>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</si>
  <si>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</si>
  <si>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</si>
  <si>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</si>
  <si>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</si>
  <si>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</si>
  <si>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</si>
  <si>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</si>
  <si>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</si>
  <si>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</si>
  <si>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</si>
  <si>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</si>
  <si>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</si>
  <si>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</si>
  <si>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</si>
  <si>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</si>
  <si>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</si>
  <si>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</si>
  <si>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</si>
  <si>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</si>
  <si>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</si>
  <si>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</si>
  <si>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</si>
  <si>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</si>
  <si>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</si>
  <si>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</si>
  <si>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</si>
  <si>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</si>
  <si>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</si>
  <si>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</si>
  <si>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</si>
  <si>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</si>
  <si>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</si>
  <si>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</si>
  <si>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</si>
  <si>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</si>
  <si>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</si>
  <si>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</si>
  <si>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</si>
  <si>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</si>
  <si>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</si>
  <si>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</si>
  <si>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</si>
  <si>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</si>
  <si>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</si>
  <si>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</si>
  <si>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</si>
  <si>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</si>
  <si>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</si>
  <si>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</si>
  <si>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</si>
  <si>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</si>
  <si>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</si>
  <si>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</si>
  <si>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</si>
  <si>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</si>
  <si>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</si>
  <si>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</si>
  <si>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</si>
  <si>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</si>
  <si>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</si>
  <si>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</si>
  <si>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</si>
  <si>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</si>
  <si>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</si>
  <si>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</si>
  <si>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</si>
  <si>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</si>
  <si>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</si>
  <si>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</si>
  <si>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</si>
  <si>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</si>
  <si>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</si>
  <si>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</si>
  <si>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</si>
  <si>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</si>
  <si>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</si>
  <si>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</si>
  <si>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</si>
  <si>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</si>
  <si>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</si>
  <si>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</si>
  <si>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</si>
  <si>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</si>
  <si>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</si>
  <si>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</si>
  <si>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</si>
  <si>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</si>
  <si>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</si>
  <si>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</si>
  <si>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</si>
  <si>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</si>
  <si>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</si>
  <si>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</si>
  <si>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</si>
  <si>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</si>
  <si>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</si>
  <si>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</si>
  <si>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</si>
  <si>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</si>
  <si>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</si>
  <si>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</si>
  <si>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</si>
  <si>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</si>
  <si>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</si>
  <si>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</si>
  <si>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</si>
  <si>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</si>
  <si>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</si>
  <si>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</si>
  <si>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</si>
  <si>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</si>
  <si>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</si>
  <si>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</si>
  <si>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</si>
  <si>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</si>
  <si>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</si>
  <si>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</si>
  <si>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</si>
  <si>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</si>
  <si>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</si>
  <si>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</si>
  <si>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</si>
  <si>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</si>
  <si>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</si>
  <si>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</si>
  <si>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</si>
  <si>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</si>
  <si>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</si>
  <si>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</si>
  <si>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</si>
  <si>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</si>
  <si>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</si>
  <si>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</si>
  <si>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</si>
  <si>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</si>
  <si>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</si>
  <si>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</si>
  <si>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</si>
  <si>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</si>
  <si>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</si>
  <si>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</si>
  <si>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</si>
  <si>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</si>
  <si>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</si>
  <si>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</si>
  <si>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</si>
  <si>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</si>
  <si>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</si>
  <si>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</si>
  <si>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</si>
  <si>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</si>
  <si>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</si>
  <si>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</si>
  <si>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</si>
  <si>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</si>
  <si>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</si>
  <si>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</si>
  <si>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</si>
  <si>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</si>
  <si>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</si>
  <si>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</si>
  <si>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</si>
  <si>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</si>
  <si>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</si>
  <si>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</si>
  <si>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</si>
  <si>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</si>
  <si>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</si>
  <si>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</si>
  <si>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</si>
  <si>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</si>
  <si>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</si>
  <si>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</si>
  <si>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</si>
  <si>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</si>
  <si>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</si>
  <si>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</si>
  <si>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</si>
  <si>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</si>
  <si>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</si>
  <si>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</si>
  <si>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</si>
  <si>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</si>
  <si>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</si>
  <si>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</si>
  <si>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</si>
  <si>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</si>
  <si>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</si>
  <si>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</si>
  <si>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</si>
  <si>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</si>
  <si>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</si>
  <si>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</si>
  <si>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</si>
  <si>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</si>
  <si>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</si>
  <si>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</si>
  <si>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</si>
  <si>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</si>
  <si>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</si>
  <si>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</si>
  <si>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</si>
  <si>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</si>
  <si>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</si>
  <si>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</si>
  <si>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</si>
  <si>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</si>
  <si>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</si>
  <si>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</si>
  <si>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</si>
  <si>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</si>
  <si>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</si>
  <si>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</si>
  <si>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</si>
  <si>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</si>
  <si>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</si>
  <si>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</si>
  <si>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</si>
  <si>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</si>
  <si>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</si>
  <si>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</si>
  <si>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</si>
  <si>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</si>
  <si>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</si>
  <si>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</si>
  <si>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</si>
  <si>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</si>
  <si>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</si>
  <si>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</si>
  <si>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</si>
  <si>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</si>
  <si>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</si>
  <si>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</si>
  <si>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</si>
  <si>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</si>
  <si>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</si>
  <si>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</si>
  <si>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</si>
  <si>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</si>
  <si>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</si>
  <si>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</si>
  <si>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</si>
  <si>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</si>
  <si>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</si>
  <si>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</si>
  <si>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</si>
  <si>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</si>
  <si>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</si>
  <si>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</si>
  <si>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</si>
  <si>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</si>
  <si>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</si>
  <si>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</si>
  <si>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</si>
  <si>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</si>
  <si>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</si>
  <si>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</si>
  <si>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</si>
  <si>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</si>
  <si>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</si>
  <si>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</si>
  <si>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</si>
  <si>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</si>
  <si>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</si>
  <si>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</si>
  <si>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</si>
  <si>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</si>
  <si>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</si>
  <si>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</si>
  <si>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</si>
  <si>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</si>
  <si>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</si>
  <si>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</si>
  <si>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</si>
  <si>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</si>
  <si>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</si>
  <si>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</si>
  <si>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</si>
  <si>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</si>
  <si>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</si>
  <si>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</si>
  <si>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</si>
  <si>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</si>
  <si>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</si>
  <si>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</si>
  <si>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</si>
  <si>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</si>
  <si>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</si>
  <si>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</si>
  <si>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</si>
  <si>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</si>
  <si>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</si>
  <si>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</si>
  <si>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</si>
  <si>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</si>
  <si>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</si>
  <si>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</si>
  <si>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</si>
  <si>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</si>
  <si>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</si>
  <si>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</si>
  <si>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</si>
  <si>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</si>
  <si>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</si>
  <si>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</si>
  <si>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</si>
  <si>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</si>
  <si>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</si>
  <si>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</si>
  <si>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</si>
  <si>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</si>
  <si>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</si>
  <si>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</si>
  <si>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</si>
  <si>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</si>
  <si>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</si>
  <si>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</si>
  <si>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</si>
  <si>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</si>
  <si>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</si>
  <si>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</si>
  <si>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</si>
  <si>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</si>
  <si>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</si>
  <si>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</si>
  <si>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</si>
  <si>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</si>
  <si>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</si>
  <si>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</si>
  <si>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</si>
  <si>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</si>
  <si>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</si>
  <si>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</si>
  <si>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</si>
  <si>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</si>
  <si>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</si>
  <si>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</si>
  <si>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</si>
  <si>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</si>
  <si>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</si>
  <si>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</si>
  <si>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</si>
  <si>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</si>
  <si>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</si>
  <si>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</si>
  <si>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</si>
  <si>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</si>
  <si>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</si>
  <si>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</si>
  <si>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</si>
  <si>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</si>
  <si>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</si>
  <si>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</si>
  <si>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</si>
  <si>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</si>
  <si>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</si>
  <si>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</si>
  <si>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</si>
  <si>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</si>
  <si>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</si>
  <si>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</si>
  <si>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</si>
  <si>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</si>
  <si>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</si>
  <si>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</si>
  <si>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</si>
  <si>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</si>
  <si>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</si>
  <si>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</si>
  <si>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</si>
  <si>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</si>
  <si>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</si>
  <si>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</si>
  <si>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</si>
  <si>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</si>
  <si>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</si>
  <si>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</si>
  <si>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</si>
  <si>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</si>
  <si>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</si>
  <si>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</si>
  <si>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</si>
  <si>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</si>
  <si>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</si>
  <si>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</si>
  <si>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</si>
  <si>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</si>
  <si>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</si>
  <si>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</si>
  <si>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</si>
  <si>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</si>
  <si>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</si>
  <si>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</si>
  <si>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</si>
  <si>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</si>
  <si>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</si>
  <si>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</si>
  <si>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</si>
  <si>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</si>
  <si>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</si>
  <si>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</si>
  <si>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</si>
  <si>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</si>
  <si>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</si>
  <si>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</si>
  <si>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</si>
  <si>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</si>
  <si>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</si>
  <si>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</si>
  <si>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</si>
  <si>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</si>
  <si>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</si>
  <si>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</si>
  <si>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</si>
  <si>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</si>
  <si>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</si>
  <si>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</si>
  <si>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</si>
  <si>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</si>
  <si>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</si>
  <si>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</si>
  <si>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</si>
  <si>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</si>
  <si>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</si>
  <si>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</si>
  <si>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</si>
  <si>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</si>
  <si>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</si>
  <si>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</si>
  <si>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</si>
  <si>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</si>
  <si>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</si>
  <si>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</si>
  <si>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</si>
  <si>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</si>
  <si>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</si>
  <si>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</si>
  <si>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</si>
  <si>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</si>
  <si>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</si>
  <si>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</si>
  <si>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</si>
  <si>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</si>
  <si>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</si>
  <si>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</si>
  <si>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</si>
  <si>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</si>
  <si>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</si>
  <si>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</si>
  <si>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</si>
  <si>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</si>
  <si>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</si>
  <si>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</si>
  <si>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</si>
  <si>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</si>
  <si>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</si>
  <si>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</si>
  <si>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</si>
  <si>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</si>
  <si>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</si>
  <si>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</si>
  <si>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</si>
  <si>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</si>
  <si>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</si>
  <si>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</si>
  <si>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</si>
  <si>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</si>
  <si>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</si>
  <si>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</si>
  <si>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</si>
  <si>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</si>
  <si>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</si>
  <si>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</si>
  <si>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</si>
  <si>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</si>
  <si>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</si>
  <si>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</si>
  <si>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</si>
  <si>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</si>
  <si>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</si>
  <si>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</si>
  <si>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</si>
  <si>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</si>
  <si>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</si>
  <si>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</si>
  <si>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</si>
  <si>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</si>
  <si>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</si>
  <si>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</si>
  <si>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</si>
  <si>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</si>
  <si>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</si>
  <si>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</si>
  <si>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</si>
  <si>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</si>
  <si>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</si>
  <si>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</si>
  <si>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</si>
  <si>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</si>
  <si>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</si>
  <si>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</si>
  <si>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</si>
  <si>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</si>
  <si>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</si>
  <si>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</si>
  <si>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</si>
  <si>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</si>
  <si>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</si>
  <si>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</si>
  <si>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</si>
  <si>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</si>
  <si>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</si>
  <si>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</si>
  <si>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</si>
  <si>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</si>
  <si>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</si>
  <si>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</si>
  <si>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</si>
  <si>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</si>
  <si>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</si>
  <si>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</si>
  <si>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</si>
  <si>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</si>
  <si>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</si>
  <si>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</si>
  <si>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</si>
  <si>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</si>
  <si>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</si>
  <si>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</si>
  <si>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</si>
  <si>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</si>
  <si>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</si>
  <si>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</si>
  <si>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</si>
  <si>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</si>
  <si>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</si>
  <si>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</si>
  <si>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</si>
  <si>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</si>
  <si>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</si>
  <si>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</si>
  <si>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</si>
  <si>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</si>
  <si>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</si>
  <si>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</si>
  <si>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</si>
  <si>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</si>
  <si>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</si>
  <si>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</si>
  <si>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</si>
  <si>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</si>
  <si>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</si>
  <si>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</si>
  <si>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</si>
  <si>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</si>
  <si>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</si>
  <si>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</si>
  <si>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</si>
  <si>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</si>
  <si>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</si>
  <si>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</si>
  <si>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</si>
  <si>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</si>
  <si>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</si>
  <si>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</si>
  <si>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</si>
  <si>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</si>
  <si>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</si>
  <si>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</si>
  <si>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</si>
  <si>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</si>
  <si>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</si>
  <si>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</si>
  <si>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</si>
  <si>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</si>
  <si>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</si>
  <si>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</si>
  <si>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</si>
  <si>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</si>
  <si>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</si>
  <si>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</si>
  <si>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</si>
  <si>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</si>
  <si>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</si>
  <si>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</si>
  <si>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</si>
  <si>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</si>
  <si>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</si>
  <si>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</si>
  <si>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</si>
  <si>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</si>
  <si>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</si>
  <si>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</si>
  <si>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</si>
  <si>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</si>
  <si>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</si>
  <si>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</si>
  <si>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</si>
  <si>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</si>
  <si>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</si>
  <si>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</si>
  <si>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</si>
  <si>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</si>
  <si>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</si>
  <si>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</si>
  <si>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</si>
  <si>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</si>
  <si>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</si>
  <si>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</si>
  <si>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</si>
  <si>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</si>
  <si>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</si>
  <si>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</si>
  <si>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</si>
  <si>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</si>
  <si>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</si>
  <si>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</si>
  <si>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</si>
  <si>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</si>
  <si>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</si>
  <si>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</si>
  <si>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</si>
  <si>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</si>
  <si>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</si>
  <si>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</si>
  <si>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</si>
  <si>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</si>
  <si>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</si>
  <si>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</si>
  <si>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</si>
  <si>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</si>
  <si>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</si>
  <si>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</si>
  <si>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</si>
  <si>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</si>
  <si>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</si>
  <si>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</si>
  <si>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</si>
  <si>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</si>
  <si>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</si>
  <si>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</si>
  <si>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</si>
  <si>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</si>
  <si>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</si>
  <si>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</si>
  <si>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</si>
  <si>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</si>
  <si>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</si>
  <si>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</si>
  <si>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</si>
  <si>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</si>
  <si>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</si>
  <si>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</si>
  <si>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</si>
  <si>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</si>
  <si>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</si>
  <si>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</si>
  <si>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</si>
  <si>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</si>
  <si>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</si>
  <si>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</si>
  <si>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</si>
  <si>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</si>
  <si>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</si>
  <si>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</si>
  <si>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</si>
  <si>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</si>
  <si>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</si>
  <si>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</si>
  <si>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</si>
  <si>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</si>
  <si>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</si>
  <si>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</si>
  <si>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</si>
  <si>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</si>
  <si>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</si>
  <si>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</si>
  <si>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</si>
  <si>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</si>
  <si>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</si>
  <si>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</si>
  <si>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</si>
  <si>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</si>
  <si>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</si>
  <si>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</si>
  <si>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</si>
  <si>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</si>
  <si>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</si>
  <si>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</si>
  <si>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</si>
  <si>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</si>
  <si>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</si>
  <si>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</si>
  <si>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</si>
  <si>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</si>
  <si>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</si>
  <si>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</si>
  <si>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</si>
  <si>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</si>
  <si>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</si>
  <si>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</si>
  <si>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</si>
  <si>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</si>
  <si>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</si>
  <si>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</si>
  <si>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</si>
  <si>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</si>
  <si>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</si>
  <si>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</si>
  <si>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</si>
  <si>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</si>
  <si>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</si>
  <si>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</si>
  <si>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</si>
  <si>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</si>
  <si>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</si>
  <si>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</si>
  <si>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</si>
  <si>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</si>
  <si>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</si>
  <si>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</si>
  <si>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</si>
  <si>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</si>
  <si>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</si>
  <si>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</si>
  <si>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</si>
  <si>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</si>
  <si>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</si>
  <si>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</si>
  <si>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</si>
  <si>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</si>
  <si>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</si>
  <si>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</si>
  <si>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</si>
  <si>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</si>
  <si>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</si>
  <si>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</si>
  <si>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</si>
  <si>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</si>
  <si>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</si>
  <si>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</si>
  <si>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</si>
  <si>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</si>
  <si>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</si>
  <si>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</si>
  <si>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</si>
  <si>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</si>
  <si>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</si>
  <si>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</si>
  <si>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</si>
  <si>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</si>
  <si>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</si>
  <si>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</si>
  <si>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</si>
  <si>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</si>
  <si>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</si>
  <si>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</si>
  <si>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</si>
  <si>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</si>
  <si>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</si>
  <si>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</si>
  <si>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</si>
  <si>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</si>
  <si>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</si>
  <si>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</si>
  <si>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</si>
  <si>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</si>
  <si>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</si>
  <si>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</si>
  <si>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</si>
  <si>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</si>
  <si>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</si>
  <si>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</si>
  <si>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</si>
  <si>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</si>
  <si>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</si>
  <si>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</si>
  <si>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</si>
  <si>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</si>
  <si>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</si>
  <si>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</si>
  <si>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</si>
  <si>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</si>
  <si>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</si>
  <si>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</si>
  <si>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</si>
  <si>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</si>
  <si>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</si>
  <si>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</si>
  <si>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</si>
  <si>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</si>
  <si>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</si>
  <si>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</si>
  <si>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</si>
  <si>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</si>
  <si>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</si>
  <si>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</si>
  <si>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</si>
  <si>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</si>
  <si>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</si>
  <si>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</si>
  <si>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</si>
  <si>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</si>
  <si>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</si>
  <si>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</si>
  <si>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</si>
  <si>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</si>
  <si>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</si>
  <si>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</si>
  <si>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</si>
  <si>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</si>
  <si>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</si>
  <si>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</si>
  <si>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</si>
  <si>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</si>
  <si>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</si>
  <si>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</si>
  <si>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</si>
  <si>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</si>
  <si>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</si>
  <si>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</si>
  <si>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</si>
  <si>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</si>
  <si>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</si>
  <si>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</si>
  <si>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</si>
  <si>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</si>
  <si>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</si>
  <si>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</si>
  <si>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</si>
  <si>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</si>
  <si>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</si>
  <si>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</si>
  <si>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</si>
  <si>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</si>
  <si>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</si>
  <si>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</si>
  <si>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</si>
  <si>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</si>
  <si>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</si>
  <si>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</si>
  <si>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</si>
  <si>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</si>
  <si>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</si>
  <si>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</si>
  <si>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</si>
  <si>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</si>
  <si>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</si>
  <si>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</si>
  <si>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</si>
  <si>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</si>
  <si>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</si>
  <si>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</si>
  <si>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</si>
  <si>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</si>
  <si>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</si>
  <si>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</si>
  <si>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</si>
  <si>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</si>
  <si>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</si>
  <si>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</si>
  <si>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</si>
  <si>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</si>
  <si>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</si>
  <si>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</si>
  <si>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</si>
  <si>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</si>
  <si>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</si>
  <si>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</si>
  <si>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</si>
  <si>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</si>
  <si>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</si>
  <si>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</si>
  <si>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</si>
  <si>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</si>
  <si>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</si>
  <si>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</si>
  <si>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</si>
  <si>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</si>
  <si>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</si>
  <si>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</si>
  <si>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</si>
  <si>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</si>
  <si>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</si>
  <si>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</si>
  <si>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</si>
  <si>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</si>
  <si>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</si>
  <si>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</si>
  <si>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</si>
  <si>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</si>
  <si>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</si>
  <si>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</si>
  <si>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</si>
  <si>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</si>
  <si>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</si>
  <si>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</si>
  <si>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</si>
  <si>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</si>
  <si>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</si>
  <si>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</si>
  <si>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</si>
  <si>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</si>
  <si>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</si>
  <si>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</si>
  <si>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</si>
  <si>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</si>
  <si>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</si>
  <si>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</si>
  <si>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</si>
  <si>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</si>
  <si>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</si>
  <si>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</si>
  <si>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</si>
  <si>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</si>
  <si>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</si>
  <si>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</si>
  <si>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</si>
  <si>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</si>
  <si>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</si>
  <si>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</si>
  <si>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</si>
  <si>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</si>
  <si>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</si>
  <si>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</si>
  <si>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</si>
  <si>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</si>
  <si>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</si>
  <si>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</si>
  <si>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</si>
  <si>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</si>
  <si>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</si>
  <si>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</si>
  <si>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</si>
  <si>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</si>
  <si>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</si>
  <si>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</si>
  <si>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</si>
  <si>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</si>
  <si>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</si>
  <si>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</si>
  <si>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</si>
  <si>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</si>
  <si>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</si>
  <si>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</si>
  <si>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</si>
  <si>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</si>
  <si>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</si>
  <si>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</si>
  <si>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</si>
  <si>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</si>
  <si>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</si>
  <si>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</si>
  <si>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</si>
  <si>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</si>
  <si>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</si>
  <si>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</si>
  <si>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</si>
  <si>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</si>
  <si>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</si>
  <si>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</si>
  <si>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</si>
  <si>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</si>
  <si>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</si>
  <si>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</si>
  <si>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</si>
  <si>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</si>
  <si>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</si>
  <si>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</si>
  <si>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</si>
  <si>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</si>
  <si>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</si>
  <si>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</si>
  <si>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</si>
  <si>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</si>
  <si>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</si>
  <si>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</si>
  <si>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</si>
  <si>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</si>
  <si>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</si>
  <si>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</si>
  <si>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</si>
  <si>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</si>
  <si>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</si>
  <si>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</si>
  <si>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</si>
  <si>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</si>
  <si>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</si>
  <si>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</si>
  <si>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</si>
  <si>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</si>
  <si>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</si>
  <si>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</si>
  <si>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</si>
  <si>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</si>
  <si>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</si>
  <si>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</si>
  <si>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</si>
  <si>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</si>
  <si>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</si>
  <si>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</si>
  <si>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</si>
  <si>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</si>
  <si>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</si>
  <si>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</si>
  <si>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</si>
  <si>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</si>
  <si>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</si>
  <si>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</si>
  <si>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</si>
  <si>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</si>
  <si>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</si>
  <si>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</si>
  <si>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</si>
  <si>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</si>
  <si>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</si>
  <si>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</si>
  <si>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</si>
  <si>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</si>
  <si>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</si>
  <si>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</si>
  <si>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</si>
  <si>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</si>
  <si>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</si>
  <si>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</si>
  <si>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</si>
  <si>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</si>
  <si>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</si>
  <si>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</si>
  <si>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</si>
  <si>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</si>
  <si>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</si>
  <si>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</si>
  <si>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</si>
  <si>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</si>
  <si>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</si>
  <si>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</si>
  <si>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</si>
  <si>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</si>
  <si>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</si>
  <si>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</si>
  <si>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</si>
  <si>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</si>
  <si>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</si>
  <si>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</si>
  <si>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</si>
  <si>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</si>
  <si>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</si>
  <si>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</si>
  <si>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</si>
  <si>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</si>
  <si>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</si>
  <si>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</si>
  <si>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</si>
  <si>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</si>
  <si>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</si>
  <si>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</si>
  <si>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</si>
  <si>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</si>
  <si>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</si>
  <si>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</si>
  <si>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</si>
  <si>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</si>
  <si>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</si>
  <si>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</si>
  <si>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</si>
  <si>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</si>
  <si>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</si>
  <si>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</si>
  <si>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</si>
  <si>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</si>
  <si>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</si>
  <si>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</si>
  <si>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</si>
  <si>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</si>
  <si>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</si>
  <si>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</si>
  <si>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</si>
  <si>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</si>
  <si>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</si>
  <si>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</si>
  <si>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</si>
  <si>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</si>
  <si>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</si>
  <si>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</si>
  <si>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</si>
  <si>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</si>
  <si>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</si>
  <si>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</si>
  <si>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</si>
  <si>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</si>
  <si>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</si>
  <si>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</si>
  <si>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</si>
  <si>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</si>
  <si>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</si>
  <si>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</si>
  <si>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</si>
  <si>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</si>
  <si>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</si>
  <si>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</si>
  <si>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</si>
  <si>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</si>
  <si>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</si>
  <si>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</si>
  <si>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</si>
  <si>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</si>
  <si>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</si>
  <si>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</si>
  <si>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</si>
  <si>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</si>
  <si>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</si>
  <si>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</si>
  <si>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</si>
  <si>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</si>
  <si>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</si>
  <si>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</si>
  <si>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</si>
  <si>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</si>
  <si>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</si>
  <si>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</si>
  <si>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</si>
  <si>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</si>
  <si>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</si>
  <si>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</si>
  <si>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</si>
  <si>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</si>
  <si>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</si>
  <si>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</si>
  <si>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</si>
  <si>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</si>
  <si>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</si>
  <si>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</si>
  <si>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</si>
  <si>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</si>
  <si>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</si>
  <si>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</si>
  <si>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</si>
  <si>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</si>
  <si>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</si>
  <si>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</si>
  <si>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</si>
  <si>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</si>
  <si>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</si>
  <si>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</si>
  <si>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</si>
  <si>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</si>
  <si>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</si>
  <si>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</si>
  <si>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</si>
  <si>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</si>
  <si>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</si>
  <si>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</si>
  <si>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</si>
  <si>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</si>
  <si>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</si>
  <si>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</si>
  <si>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</si>
  <si>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</si>
  <si>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</si>
  <si>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</si>
  <si>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</si>
  <si>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</si>
  <si>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</si>
  <si>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</si>
  <si>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</si>
  <si>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</si>
  <si>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</si>
  <si>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</si>
  <si>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</si>
  <si>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</si>
  <si>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</si>
  <si>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</si>
  <si>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</si>
  <si>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</si>
  <si>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</si>
  <si>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</si>
  <si>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</si>
  <si>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</si>
  <si>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</si>
  <si>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</si>
  <si>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</si>
  <si>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</si>
  <si>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</si>
  <si>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</si>
  <si>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</si>
  <si>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</si>
  <si>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</si>
  <si>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</si>
  <si>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</si>
  <si>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</si>
  <si>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</si>
  <si>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</si>
  <si>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</si>
  <si>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</si>
  <si>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</si>
  <si>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</si>
  <si>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</si>
  <si>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</si>
  <si>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</si>
  <si>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</si>
  <si>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</si>
  <si>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</si>
  <si>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</si>
  <si>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</si>
  <si>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</si>
  <si>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</si>
  <si>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</si>
  <si>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</si>
  <si>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</si>
  <si>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</si>
  <si>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</si>
  <si>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</si>
  <si>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</si>
  <si>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</si>
  <si>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</si>
  <si>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</si>
  <si>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</si>
  <si>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</si>
  <si>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</si>
  <si>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</si>
  <si>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</si>
  <si>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</si>
  <si>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</si>
  <si>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</si>
  <si>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</si>
  <si>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</si>
  <si>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</si>
  <si>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</si>
  <si>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</si>
  <si>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</si>
  <si>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</si>
  <si>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</si>
  <si>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</si>
  <si>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</si>
  <si>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</si>
  <si>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</si>
  <si>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</si>
  <si>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</si>
  <si>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</si>
  <si>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</si>
  <si>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</si>
  <si>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</si>
  <si>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</si>
  <si>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</si>
  <si>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</si>
  <si>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</si>
  <si>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</si>
  <si>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</si>
  <si>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</si>
  <si>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</si>
  <si>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</si>
  <si>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</si>
  <si>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</si>
  <si>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</si>
  <si>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</si>
  <si>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</si>
  <si>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</si>
  <si>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</si>
  <si>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</si>
  <si>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</si>
  <si>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</si>
  <si>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</si>
  <si>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</si>
  <si>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</si>
  <si>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</si>
  <si>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</si>
  <si>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</si>
  <si>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</si>
  <si>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</si>
  <si>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</si>
  <si>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</si>
  <si>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</si>
  <si>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</si>
  <si>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</si>
  <si>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</si>
  <si>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</si>
  <si>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</si>
  <si>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</si>
  <si>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</si>
  <si>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</si>
  <si>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</si>
  <si>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</si>
  <si>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</si>
  <si>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</si>
  <si>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</si>
  <si>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</si>
  <si>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</si>
  <si>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</si>
  <si>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</si>
  <si>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</si>
  <si>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</si>
  <si>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</si>
  <si>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</si>
  <si>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</si>
  <si>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</si>
  <si>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</si>
  <si>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</si>
  <si>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</si>
  <si>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</si>
  <si>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</si>
  <si>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</si>
  <si>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</si>
  <si>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</si>
  <si>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</si>
  <si>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</si>
  <si>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</si>
  <si>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</si>
  <si>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</si>
  <si>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</si>
  <si>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</si>
  <si>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</si>
  <si>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</si>
  <si>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</si>
  <si>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</si>
  <si>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</si>
  <si>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</si>
  <si>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</si>
  <si>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</si>
  <si>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</si>
  <si>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</si>
  <si>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</si>
  <si>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</si>
  <si>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</si>
  <si>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</si>
  <si>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</si>
  <si>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</si>
  <si>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</si>
  <si>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</si>
  <si>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</si>
  <si>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</si>
  <si>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</si>
  <si>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</si>
  <si>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</si>
  <si>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</si>
  <si>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</si>
  <si>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</si>
  <si>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</si>
  <si>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</si>
  <si>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</si>
  <si>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</si>
  <si>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</si>
  <si>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</si>
  <si>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</si>
  <si>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</si>
  <si>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</si>
  <si>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</si>
  <si>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</si>
  <si>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</si>
  <si>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</si>
  <si>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</si>
  <si>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</si>
  <si>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</si>
  <si>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</si>
  <si>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</si>
  <si>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</si>
  <si>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</si>
  <si>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</si>
  <si>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</si>
  <si>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</si>
  <si>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</si>
  <si>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</si>
  <si>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</si>
  <si>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</si>
  <si>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</si>
  <si>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</si>
  <si>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</si>
  <si>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</si>
  <si>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</si>
  <si>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</si>
  <si>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</si>
  <si>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</si>
  <si>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</si>
  <si>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</si>
  <si>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</si>
  <si>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</si>
  <si>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</si>
  <si>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</si>
  <si>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</si>
  <si>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</si>
  <si>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</si>
  <si>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</si>
  <si>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</si>
  <si>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</si>
  <si>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</si>
  <si>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</si>
  <si>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</si>
  <si>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</si>
  <si>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</si>
  <si>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</si>
  <si>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</si>
  <si>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</si>
  <si>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</si>
  <si>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</si>
  <si>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</si>
  <si>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</si>
  <si>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</si>
  <si>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</si>
  <si>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</si>
  <si>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</si>
  <si>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</si>
  <si>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</si>
  <si>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</si>
  <si>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</si>
  <si>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</si>
  <si>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</si>
  <si>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</si>
  <si>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</si>
  <si>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</si>
  <si>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</si>
  <si>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</si>
  <si>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</si>
  <si>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</si>
  <si>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</si>
  <si>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</si>
  <si>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</si>
  <si>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</si>
  <si>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</si>
  <si>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</si>
  <si>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</si>
  <si>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</si>
  <si>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</si>
  <si>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</si>
  <si>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</si>
  <si>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</si>
  <si>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</si>
  <si>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</si>
  <si>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</si>
  <si>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</si>
  <si>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</si>
  <si>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</si>
  <si>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</si>
  <si>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</si>
  <si>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</si>
  <si>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</si>
  <si>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</si>
  <si>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</si>
  <si>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</si>
  <si>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</si>
  <si>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</si>
  <si>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</si>
  <si>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</si>
  <si>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</si>
  <si>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</si>
  <si>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</si>
  <si>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</si>
  <si>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</si>
  <si>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</si>
  <si>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</si>
  <si>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</si>
  <si>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</si>
  <si>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</si>
  <si>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</si>
  <si>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</si>
  <si>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</si>
  <si>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</si>
  <si>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</si>
  <si>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</si>
  <si>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</si>
  <si>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</si>
  <si>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</si>
  <si>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</si>
  <si>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</si>
  <si>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</si>
  <si>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</si>
  <si>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</si>
  <si>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</si>
  <si>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</si>
  <si>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</si>
  <si>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</si>
  <si>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</si>
  <si>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</si>
  <si>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</si>
  <si>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</si>
  <si>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</si>
  <si>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</si>
  <si>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</si>
  <si>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</si>
  <si>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</si>
  <si>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</si>
  <si>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</si>
  <si>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</si>
  <si>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</si>
  <si>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</si>
  <si>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</si>
  <si>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</si>
  <si>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</si>
  <si>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</si>
  <si>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</si>
  <si>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</si>
  <si>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</si>
  <si>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</si>
  <si>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</si>
  <si>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</si>
  <si>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</si>
  <si>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</si>
  <si>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</si>
  <si>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</si>
  <si>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</si>
  <si>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</si>
  <si>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</si>
  <si>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</si>
  <si>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</si>
  <si>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</si>
  <si>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</si>
  <si>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</si>
  <si>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</si>
  <si>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</si>
  <si>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</si>
  <si>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</si>
  <si>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</si>
  <si>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</si>
  <si>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</si>
  <si>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</si>
  <si>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</si>
  <si>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</si>
  <si>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</si>
  <si>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</si>
  <si>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</si>
  <si>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</si>
  <si>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</si>
  <si>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</si>
  <si>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</si>
  <si>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</si>
  <si>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</si>
  <si>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</si>
  <si>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</si>
  <si>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</si>
  <si>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</si>
  <si>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</si>
  <si>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</si>
  <si>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</si>
  <si>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</si>
  <si>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</si>
  <si>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</si>
  <si>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</si>
  <si>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</si>
  <si>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</si>
  <si>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</si>
  <si>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</si>
  <si>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</si>
  <si>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</si>
  <si>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</si>
  <si>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</si>
  <si>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</si>
  <si>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</si>
  <si>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</si>
  <si>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</si>
  <si>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</si>
  <si>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</si>
  <si>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</si>
  <si>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</si>
  <si>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</si>
  <si>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</si>
  <si>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</si>
  <si>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</si>
  <si>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</si>
  <si>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</si>
  <si>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</si>
  <si>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</si>
  <si>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</si>
  <si>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</si>
  <si>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</si>
  <si>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</si>
  <si>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</si>
  <si>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</si>
  <si>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</si>
  <si>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</si>
  <si>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</si>
  <si>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</si>
  <si>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</si>
  <si>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</si>
  <si>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</si>
  <si>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</si>
  <si>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</si>
  <si>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</si>
  <si>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</si>
  <si>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</si>
  <si>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</si>
  <si>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</si>
  <si>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</si>
  <si>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</si>
  <si>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</si>
  <si>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</si>
  <si>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</si>
  <si>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</si>
  <si>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</si>
  <si>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</si>
  <si>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</si>
  <si>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</si>
  <si>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</si>
  <si>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</si>
  <si>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</si>
  <si>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</si>
  <si>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</si>
  <si>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</si>
  <si>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</si>
  <si>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</si>
  <si>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</si>
  <si>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</si>
  <si>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</si>
  <si>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</si>
  <si>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</si>
  <si>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</si>
  <si>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</si>
  <si>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</si>
  <si>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</si>
  <si>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</si>
  <si>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</si>
  <si>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</si>
  <si>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</si>
  <si>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</si>
  <si>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</si>
  <si>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</si>
  <si>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</si>
  <si>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</si>
  <si>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</si>
  <si>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</si>
  <si>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</si>
  <si>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</si>
  <si>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</si>
  <si>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</si>
  <si>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</si>
  <si>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</si>
  <si>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</si>
  <si>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</si>
  <si>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</si>
  <si>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</si>
  <si>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</si>
  <si>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</si>
  <si>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</si>
  <si>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</si>
  <si>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</si>
  <si>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</si>
  <si>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</si>
  <si>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</si>
  <si>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</si>
  <si>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</si>
  <si>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</si>
  <si>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</si>
  <si>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</si>
  <si>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</si>
  <si>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</si>
  <si>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</si>
  <si>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</si>
  <si>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</si>
  <si>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</si>
  <si>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</si>
  <si>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</si>
  <si>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</si>
  <si>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</si>
  <si>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</si>
  <si>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</si>
  <si>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</si>
  <si>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</si>
  <si>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</si>
  <si>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</si>
  <si>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</si>
  <si>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</si>
  <si>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</si>
  <si>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</si>
  <si>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</si>
  <si>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</si>
  <si>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</si>
  <si>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</si>
  <si>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</si>
  <si>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</si>
  <si>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</si>
  <si>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</si>
  <si>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</si>
  <si>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</si>
  <si>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</si>
  <si>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</si>
  <si>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</si>
  <si>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</si>
  <si>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</si>
  <si>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</si>
  <si>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</si>
  <si>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</si>
  <si>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</si>
  <si>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</si>
  <si>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</si>
  <si>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</si>
  <si>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</si>
  <si>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</si>
  <si>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</si>
  <si>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</si>
  <si>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</si>
  <si>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</si>
  <si>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</si>
  <si>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</si>
  <si>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</si>
  <si>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</si>
  <si>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</si>
  <si>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</si>
  <si>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</si>
  <si>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</si>
  <si>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</si>
  <si>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</si>
  <si>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</si>
  <si>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</si>
  <si>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</si>
  <si>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</si>
  <si>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</si>
  <si>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</si>
  <si>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</si>
  <si>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</si>
  <si>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</si>
  <si>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</si>
  <si>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</si>
  <si>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</si>
  <si>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</si>
  <si>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</si>
  <si>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</si>
  <si>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</si>
  <si>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</si>
  <si>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</si>
  <si>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</si>
  <si>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</si>
  <si>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</si>
  <si>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</si>
  <si>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</si>
  <si>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</si>
  <si>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</si>
  <si>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</si>
  <si>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</si>
  <si>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</si>
  <si>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</si>
  <si>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</si>
  <si>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</si>
  <si>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</si>
  <si>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</si>
  <si>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</si>
  <si>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</si>
  <si>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</si>
  <si>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</si>
  <si>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</si>
  <si>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</si>
  <si>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</si>
  <si>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</si>
  <si>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</si>
  <si>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</si>
  <si>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</si>
  <si>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</si>
  <si>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</si>
  <si>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</si>
  <si>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</si>
  <si>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</si>
  <si>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</si>
  <si>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</si>
  <si>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</si>
  <si>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</si>
  <si>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</si>
  <si>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</si>
  <si>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</si>
  <si>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</si>
  <si>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</si>
  <si>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</si>
  <si>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</si>
  <si>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</si>
  <si>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</si>
  <si>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</si>
  <si>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</si>
  <si>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</si>
  <si>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</si>
  <si>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</si>
  <si>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</si>
  <si>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</si>
  <si>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</si>
  <si>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</si>
  <si>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</si>
  <si>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</si>
  <si>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</si>
  <si>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</si>
  <si>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</si>
  <si>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</si>
  <si>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</si>
  <si>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</si>
  <si>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</si>
  <si>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</si>
  <si>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</si>
  <si>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</si>
  <si>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</si>
  <si>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</si>
  <si>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</si>
  <si>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</si>
  <si>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</si>
  <si>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</si>
  <si>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</si>
  <si>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</si>
  <si>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</si>
  <si>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</si>
  <si>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</si>
  <si>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</si>
  <si>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</si>
  <si>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</si>
  <si>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</si>
  <si>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</si>
  <si>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</si>
  <si>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</si>
  <si>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</si>
  <si>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</si>
  <si>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</si>
  <si>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</si>
  <si>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</si>
  <si>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</si>
  <si>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</si>
  <si>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</si>
  <si>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</si>
  <si>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</si>
  <si>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</si>
  <si>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</si>
  <si>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</si>
  <si>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</si>
  <si>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</si>
  <si>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</si>
  <si>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</si>
  <si>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</si>
  <si>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</si>
  <si>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</si>
  <si>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</si>
  <si>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</si>
  <si>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</si>
  <si>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</si>
  <si>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</si>
  <si>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</si>
  <si>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</si>
  <si>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</si>
  <si>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</si>
  <si>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</si>
  <si>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</si>
  <si>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</si>
  <si>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</si>
  <si>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</si>
  <si>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</si>
  <si>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</si>
  <si>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</si>
  <si>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</si>
  <si>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</si>
  <si>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</si>
  <si>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</si>
  <si>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</si>
  <si>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</si>
  <si>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</si>
  <si>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</si>
  <si>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</si>
  <si>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</si>
  <si>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</si>
  <si>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</si>
  <si>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</si>
  <si>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</si>
  <si>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</si>
  <si>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</si>
  <si>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</si>
  <si>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</si>
  <si>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</si>
  <si>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</si>
  <si>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</si>
  <si>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</si>
  <si>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</si>
  <si>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</si>
  <si>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</si>
  <si>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</si>
  <si>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</si>
  <si>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</si>
  <si>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</si>
  <si>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</si>
  <si>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</si>
  <si>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</si>
  <si>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</si>
  <si>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</si>
  <si>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</si>
  <si>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</si>
  <si>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</si>
  <si>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</si>
  <si>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</si>
  <si>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</si>
  <si>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</si>
  <si>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</si>
  <si>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</si>
  <si>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</si>
  <si>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</si>
  <si>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</si>
  <si>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</si>
  <si>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</si>
  <si>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</si>
  <si>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</si>
  <si>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</si>
  <si>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</si>
  <si>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</si>
  <si>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</si>
  <si>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</si>
  <si>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</si>
  <si>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</si>
  <si>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</si>
  <si>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</si>
  <si>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</si>
  <si>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</si>
  <si>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</si>
  <si>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</si>
  <si>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</si>
  <si>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</si>
  <si>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</si>
  <si>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</si>
  <si>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</si>
  <si>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</si>
  <si>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</si>
  <si>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</si>
  <si>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</si>
  <si>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</si>
  <si>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</si>
  <si>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</si>
  <si>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</si>
  <si>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</si>
  <si>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</si>
  <si>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</si>
  <si>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</si>
  <si>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</si>
  <si>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</si>
  <si>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</si>
  <si>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</si>
  <si>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</si>
  <si>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</si>
  <si>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</si>
  <si>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</si>
  <si>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</si>
  <si>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</si>
  <si>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</si>
  <si>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</si>
  <si>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</si>
  <si>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</si>
  <si>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</si>
  <si>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</si>
  <si>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</si>
  <si>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</si>
  <si>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</si>
  <si>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</si>
  <si>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</si>
  <si>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</si>
  <si>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</si>
  <si>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</si>
  <si>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</si>
  <si>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</si>
  <si>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</si>
  <si>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</si>
  <si>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</si>
  <si>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</si>
  <si>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</si>
  <si>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</si>
  <si>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</si>
  <si>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</si>
  <si>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</si>
  <si>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</si>
  <si>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</si>
  <si>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</si>
  <si>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</si>
  <si>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</si>
  <si>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</si>
  <si>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</si>
  <si>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</si>
  <si>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</si>
  <si>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</si>
  <si>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</si>
  <si>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</si>
  <si>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</si>
  <si>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</si>
  <si>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</si>
  <si>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</si>
  <si>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</si>
  <si>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</si>
  <si>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</si>
  <si>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</si>
  <si>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</si>
  <si>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</si>
  <si>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</si>
  <si>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</si>
  <si>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</si>
  <si>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</si>
  <si>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</si>
  <si>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</si>
  <si>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</si>
  <si>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</si>
  <si>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</si>
  <si>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</si>
  <si>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</si>
  <si>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</si>
  <si>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</si>
  <si>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</si>
  <si>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</si>
  <si>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</si>
  <si>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</si>
  <si>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</si>
  <si>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</si>
  <si>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</si>
  <si>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</si>
  <si>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</si>
  <si>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</si>
  <si>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</si>
  <si>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</si>
  <si>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</si>
  <si>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</si>
  <si>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</si>
  <si>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</si>
  <si>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</si>
  <si>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</si>
  <si>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</si>
  <si>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</si>
  <si>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</si>
  <si>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</si>
  <si>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</si>
  <si>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</si>
  <si>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</si>
  <si>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</si>
  <si>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</si>
  <si>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</si>
  <si>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</si>
  <si>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</si>
  <si>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</si>
  <si>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</si>
  <si>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</si>
  <si>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</si>
  <si>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</si>
  <si>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</si>
  <si>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</si>
  <si>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</si>
  <si>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</si>
  <si>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</si>
  <si>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</si>
  <si>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</si>
  <si>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</si>
  <si>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</si>
  <si>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</si>
  <si>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</si>
  <si>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</si>
  <si>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</si>
  <si>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</si>
  <si>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</si>
  <si>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</si>
  <si>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</si>
  <si>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</si>
  <si>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</si>
  <si>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</si>
  <si>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</si>
  <si>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</si>
  <si>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</si>
  <si>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</si>
  <si>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</si>
  <si>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</si>
  <si>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</si>
  <si>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</si>
  <si>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</si>
  <si>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</si>
  <si>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</si>
  <si>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</si>
  <si>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</si>
  <si>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</si>
  <si>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</si>
  <si>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</si>
  <si>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</si>
  <si>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</si>
  <si>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</si>
  <si>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</si>
  <si>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</si>
  <si>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</si>
  <si>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</si>
  <si>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</si>
  <si>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</si>
  <si>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</si>
  <si>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</si>
  <si>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</si>
  <si>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</si>
  <si>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</si>
  <si>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</si>
  <si>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</si>
  <si>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</si>
  <si>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</si>
  <si>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</si>
  <si>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</si>
  <si>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</si>
  <si>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</si>
  <si>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</si>
  <si>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</si>
  <si>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</si>
  <si>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</si>
  <si>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</si>
  <si>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</si>
  <si>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</si>
  <si>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</si>
  <si>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</si>
  <si>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</si>
  <si>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</si>
  <si>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</si>
  <si>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</si>
  <si>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</si>
  <si>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</si>
  <si>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</si>
  <si>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</si>
  <si>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</si>
  <si>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</si>
  <si>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</si>
  <si>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</si>
  <si>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</si>
  <si>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</si>
  <si>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</si>
  <si>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</si>
  <si>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</si>
  <si>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</si>
  <si>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</si>
  <si>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</si>
  <si>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</si>
  <si>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</si>
  <si>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</si>
  <si>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</si>
  <si>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</si>
  <si>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</si>
  <si>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</si>
  <si>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</si>
  <si>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</si>
  <si>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</si>
  <si>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</si>
  <si>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</si>
  <si>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</si>
  <si>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</si>
  <si>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</si>
  <si>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</si>
  <si>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</si>
  <si>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</si>
  <si>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</si>
  <si>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</si>
  <si>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</si>
  <si>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</si>
  <si>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</si>
  <si>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</si>
  <si>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</si>
  <si>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</si>
  <si>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</si>
  <si>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</si>
  <si>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</si>
  <si>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</si>
  <si>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</si>
  <si>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</si>
  <si>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</si>
  <si>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</si>
  <si>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</si>
  <si>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</si>
  <si>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</si>
  <si>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</si>
  <si>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</si>
  <si>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</si>
  <si>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</si>
  <si>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</si>
  <si>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</si>
  <si>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</si>
  <si>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</si>
  <si>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</si>
  <si>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</si>
  <si>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</si>
  <si>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</si>
  <si>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</si>
  <si>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</si>
  <si>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</si>
  <si>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</si>
  <si>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</si>
  <si>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</si>
  <si>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</si>
  <si>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</si>
  <si>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</si>
  <si>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</si>
  <si>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</si>
  <si>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</si>
  <si>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</si>
  <si>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</si>
  <si>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</si>
  <si>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</si>
  <si>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</si>
  <si>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</si>
  <si>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</si>
  <si>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</si>
  <si>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</si>
  <si>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</si>
  <si>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</si>
  <si>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</si>
  <si>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</si>
  <si>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</si>
  <si>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</si>
  <si>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</si>
  <si>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</si>
  <si>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</si>
  <si>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</si>
  <si>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</si>
  <si>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</si>
  <si>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</si>
  <si>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</si>
  <si>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</si>
  <si>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</si>
  <si>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</si>
  <si>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</si>
  <si>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</si>
  <si>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</si>
  <si>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</si>
  <si>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</si>
  <si>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</si>
  <si>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</si>
  <si>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</si>
  <si>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</si>
  <si>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</si>
  <si>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</si>
  <si>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</si>
  <si>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</si>
  <si>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</si>
  <si>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</si>
  <si>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</si>
  <si>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</si>
  <si>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</si>
  <si>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</si>
  <si>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</si>
  <si>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</si>
  <si>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</si>
  <si>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</si>
  <si>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</si>
  <si>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</si>
  <si>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</si>
  <si>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</si>
  <si>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</si>
  <si>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</si>
  <si>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</si>
  <si>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</si>
  <si>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</si>
  <si>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</si>
  <si>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</si>
  <si>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</si>
  <si>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</si>
  <si>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</si>
  <si>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</si>
  <si>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</si>
  <si>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</si>
  <si>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</si>
  <si>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</si>
  <si>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</si>
  <si>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</si>
  <si>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</si>
  <si>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</si>
  <si>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</si>
  <si>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</si>
  <si>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</si>
  <si>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</si>
  <si>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</si>
  <si>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</si>
  <si>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</si>
  <si>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</si>
  <si>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</si>
  <si>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</si>
  <si>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</si>
  <si>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</si>
  <si>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</si>
  <si>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</si>
  <si>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</si>
  <si>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</si>
  <si>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</si>
  <si>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</si>
  <si>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</si>
  <si>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</si>
  <si>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</si>
  <si>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</si>
  <si>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</si>
  <si>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</si>
  <si>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</si>
  <si>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</si>
  <si>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</si>
  <si>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</si>
  <si>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</si>
  <si>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</si>
  <si>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</si>
  <si>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</si>
  <si>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</si>
  <si>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</si>
  <si>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</si>
  <si>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</si>
  <si>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</si>
  <si>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</si>
  <si>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</si>
  <si>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</si>
  <si>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</si>
  <si>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</si>
  <si>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</si>
  <si>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</si>
  <si>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</si>
  <si>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</si>
  <si>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</si>
  <si>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</si>
  <si>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</si>
  <si>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</si>
  <si>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</si>
  <si>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</si>
  <si>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</si>
  <si>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</si>
  <si>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</si>
  <si>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</si>
  <si>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</si>
  <si>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</si>
  <si>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</si>
  <si>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</si>
  <si>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</si>
  <si>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</si>
  <si>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</si>
  <si>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</si>
  <si>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</si>
  <si>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</si>
  <si>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</si>
  <si>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</si>
  <si>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</si>
  <si>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</si>
  <si>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</si>
  <si>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</si>
  <si>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</si>
  <si>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</si>
  <si>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</si>
  <si>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</si>
  <si>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</si>
  <si>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</si>
  <si>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</si>
  <si>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</si>
  <si>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</si>
  <si>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</si>
  <si>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</si>
  <si>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</si>
  <si>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</si>
  <si>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</si>
  <si>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</si>
  <si>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</si>
  <si>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</si>
  <si>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</si>
  <si>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</si>
  <si>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</si>
  <si>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</si>
  <si>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</si>
  <si>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</si>
  <si>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</si>
  <si>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</si>
  <si>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</si>
  <si>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</si>
  <si>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</si>
  <si>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</si>
  <si>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</si>
  <si>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</si>
  <si>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</si>
  <si>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</si>
  <si>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</si>
  <si>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</si>
  <si>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</si>
  <si>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</si>
  <si>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</si>
  <si>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</si>
  <si>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</si>
  <si>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</si>
  <si>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</si>
  <si>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</si>
  <si>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</si>
  <si>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</si>
  <si>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</si>
  <si>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</si>
  <si>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</si>
  <si>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</si>
  <si>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</si>
  <si>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</si>
  <si>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</si>
  <si>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</si>
  <si>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</si>
  <si>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</si>
  <si>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</si>
  <si>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</si>
  <si>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</si>
  <si>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</si>
  <si>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</si>
  <si>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</si>
  <si>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</si>
  <si>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</si>
  <si>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</si>
  <si>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</si>
  <si>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</si>
  <si>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</si>
  <si>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</si>
  <si>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</si>
  <si>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</si>
  <si>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</si>
  <si>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</si>
  <si>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</si>
  <si>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</si>
  <si>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</si>
  <si>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</si>
  <si>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</si>
  <si>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</si>
  <si>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</si>
  <si>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</si>
  <si>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</si>
  <si>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</si>
  <si>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</si>
  <si>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</si>
  <si>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</si>
  <si>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</si>
  <si>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</si>
  <si>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</si>
  <si>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</si>
  <si>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</si>
  <si>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</si>
  <si>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</si>
  <si>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</si>
  <si>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</si>
  <si>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</si>
  <si>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</si>
  <si>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</si>
  <si>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</si>
  <si>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</si>
  <si>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</si>
  <si>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</si>
  <si>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</si>
  <si>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</si>
  <si>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</si>
  <si>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</si>
  <si>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</si>
  <si>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</si>
  <si>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</si>
  <si>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</si>
  <si>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</si>
  <si>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</si>
  <si>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</si>
  <si>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</si>
  <si>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</si>
  <si>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</si>
  <si>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</si>
  <si>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</si>
  <si>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</si>
  <si>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</si>
  <si>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</si>
  <si>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</si>
  <si>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</si>
  <si>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</si>
  <si>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</si>
  <si>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</si>
  <si>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</si>
  <si>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</si>
  <si>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</si>
  <si>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</si>
  <si>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</si>
  <si>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</si>
  <si>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</si>
  <si>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</si>
  <si>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</si>
  <si>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</si>
  <si>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</si>
  <si>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</si>
  <si>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</si>
  <si>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</si>
  <si>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</si>
  <si>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</si>
  <si>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</si>
  <si>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</si>
  <si>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</si>
  <si>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</si>
  <si>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</si>
  <si>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</si>
  <si>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</si>
  <si>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</si>
  <si>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</si>
  <si>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</si>
  <si>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</si>
  <si>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</si>
  <si>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</si>
  <si>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</si>
  <si>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</si>
  <si>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</si>
  <si>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</si>
  <si>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</si>
  <si>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</si>
  <si>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</si>
  <si>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</si>
  <si>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</si>
  <si>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</si>
  <si>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</si>
  <si>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</si>
  <si>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</si>
  <si>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</si>
  <si>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</si>
  <si>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</si>
  <si>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</si>
  <si>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</si>
  <si>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</si>
  <si>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</si>
  <si>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</si>
  <si>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</si>
  <si>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</si>
  <si>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</si>
  <si>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</si>
  <si>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</si>
  <si>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</si>
  <si>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</si>
  <si>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</si>
  <si>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</si>
  <si>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</si>
  <si>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</si>
  <si>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</si>
  <si>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</si>
  <si>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</si>
  <si>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</si>
  <si>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</si>
  <si>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</si>
  <si>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</si>
  <si>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</si>
  <si>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</si>
  <si>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</si>
  <si>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</si>
  <si>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</si>
  <si>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</si>
  <si>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</si>
  <si>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</si>
  <si>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</si>
  <si>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</si>
  <si>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</si>
  <si>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</si>
  <si>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</si>
  <si>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</si>
  <si>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</si>
  <si>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</si>
  <si>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</si>
  <si>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</si>
  <si>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</si>
  <si>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</si>
  <si>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</si>
  <si>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</si>
  <si>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</si>
  <si>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</si>
  <si>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</si>
  <si>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</si>
  <si>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</si>
  <si>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</si>
  <si>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</si>
  <si>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</si>
  <si>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</si>
  <si>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</si>
  <si>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</si>
  <si>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</si>
  <si>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</si>
  <si>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</si>
  <si>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</si>
  <si>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</si>
  <si>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</si>
  <si>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</si>
  <si>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</si>
  <si>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</si>
  <si>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</si>
  <si>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</si>
  <si>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</si>
  <si>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</si>
  <si>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</si>
  <si>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</si>
  <si>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</si>
  <si>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</si>
  <si>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</si>
  <si>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</si>
  <si>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</si>
  <si>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</si>
  <si>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</si>
  <si>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</si>
  <si>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</si>
  <si>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</si>
  <si>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</si>
  <si>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</si>
  <si>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</si>
  <si>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</si>
  <si>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</si>
  <si>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</si>
  <si>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</si>
  <si>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</si>
  <si>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</si>
  <si>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</si>
  <si>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</si>
  <si>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</si>
  <si>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</si>
  <si>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</si>
  <si>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</si>
  <si>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</si>
  <si>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</si>
  <si>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</si>
  <si>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</si>
  <si>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</si>
  <si>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</si>
  <si>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</si>
  <si>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</si>
  <si>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</si>
  <si>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</si>
  <si>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</si>
  <si>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</si>
  <si>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</si>
  <si>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</si>
  <si>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</si>
  <si>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</si>
  <si>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</si>
  <si>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</si>
  <si>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</si>
  <si>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</si>
  <si>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</si>
  <si>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</si>
  <si>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</si>
  <si>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</si>
  <si>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</si>
  <si>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</si>
  <si>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</si>
  <si>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</si>
  <si>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</si>
  <si>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</si>
  <si>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</si>
  <si>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</si>
  <si>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</si>
  <si>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</si>
  <si>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</si>
  <si>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</si>
  <si>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</si>
  <si>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</si>
  <si>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</si>
  <si>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</si>
  <si>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</si>
  <si>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</si>
  <si>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</si>
  <si>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</si>
  <si>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</si>
  <si>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</si>
  <si>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</si>
  <si>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</si>
  <si>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</si>
  <si>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</si>
  <si>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</si>
  <si>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</si>
  <si>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</si>
  <si>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</si>
  <si>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</si>
  <si>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</si>
  <si>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</si>
  <si>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</si>
  <si>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</si>
  <si>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</si>
  <si>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</si>
  <si>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</si>
  <si>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</si>
  <si>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</si>
  <si>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</si>
  <si>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</si>
  <si>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</si>
  <si>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</si>
  <si>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</si>
  <si>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</si>
  <si>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</si>
  <si>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</si>
  <si>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</si>
  <si>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</si>
  <si>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</si>
  <si>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</si>
  <si>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</si>
  <si>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</si>
  <si>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</si>
  <si>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</si>
  <si>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</si>
  <si>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</si>
  <si>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</si>
  <si>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</si>
  <si>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</si>
  <si>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</si>
  <si>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</si>
  <si>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</si>
  <si>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</si>
  <si>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</si>
  <si>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</si>
  <si>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</si>
  <si>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</si>
  <si>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</si>
  <si>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</si>
  <si>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</si>
  <si>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</si>
  <si>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</si>
  <si>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</si>
  <si>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</si>
  <si>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</si>
  <si>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</si>
  <si>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</si>
  <si>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</si>
  <si>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</si>
  <si>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</si>
  <si>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</si>
  <si>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</si>
  <si>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</si>
  <si>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</si>
  <si>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</si>
  <si>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</si>
  <si>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</si>
  <si>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</si>
  <si>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</si>
  <si>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</si>
  <si>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</si>
  <si>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</si>
  <si>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</si>
  <si>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</si>
  <si>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</si>
  <si>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</si>
  <si>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</si>
  <si>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</si>
  <si>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</si>
  <si>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</si>
  <si>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</si>
  <si>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</si>
  <si>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</si>
  <si>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</si>
  <si>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</si>
  <si>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</si>
  <si>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</si>
  <si>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</si>
  <si>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</si>
  <si>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</si>
  <si>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</si>
  <si>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</si>
  <si>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</si>
  <si>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</si>
  <si>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</si>
  <si>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</si>
  <si>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</si>
  <si>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</si>
  <si>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</si>
  <si>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</si>
  <si>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</si>
  <si>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</si>
  <si>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</si>
  <si>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</si>
  <si>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</si>
  <si>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</si>
  <si>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</si>
  <si>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</si>
  <si>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</si>
  <si>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</si>
  <si>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</si>
  <si>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</si>
  <si>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</si>
  <si>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</si>
  <si>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</si>
  <si>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</si>
  <si>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</si>
  <si>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</si>
  <si>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</si>
  <si>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</si>
  <si>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</si>
  <si>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</si>
  <si>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</si>
  <si>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</si>
  <si>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</si>
  <si>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</si>
  <si>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</si>
  <si>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</si>
  <si>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</si>
  <si>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</si>
  <si>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</si>
  <si>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</si>
  <si>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</si>
  <si>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</si>
  <si>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</si>
  <si>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</si>
  <si>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</si>
  <si>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</si>
  <si>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</si>
  <si>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</si>
  <si>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</si>
  <si>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</si>
  <si>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</si>
  <si>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</si>
  <si>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</si>
  <si>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</si>
  <si>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</si>
  <si>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</si>
  <si>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</si>
  <si>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</si>
  <si>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</si>
  <si>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</si>
  <si>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</si>
  <si>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</si>
  <si>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</si>
  <si>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</si>
  <si>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</si>
  <si>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</si>
  <si>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</si>
  <si>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</si>
  <si>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</si>
  <si>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</si>
  <si>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</si>
  <si>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</si>
  <si>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</si>
  <si>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</si>
  <si>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</si>
  <si>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</si>
  <si>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</si>
  <si>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</si>
  <si>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</si>
  <si>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</si>
  <si>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</si>
  <si>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</si>
  <si>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</si>
  <si>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</si>
  <si>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</si>
  <si>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</si>
  <si>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</si>
  <si>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</si>
  <si>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</si>
  <si>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</si>
  <si>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</si>
  <si>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</si>
  <si>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</si>
  <si>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</si>
  <si>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</si>
  <si>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</si>
  <si>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</si>
  <si>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</si>
  <si>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</si>
  <si>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</si>
  <si>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</si>
  <si>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</si>
  <si>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</si>
  <si>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</si>
  <si>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</si>
  <si>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</si>
  <si>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</si>
  <si>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</si>
  <si>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</si>
  <si>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</si>
  <si>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</si>
  <si>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</si>
  <si>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</si>
  <si>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</si>
  <si>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</si>
  <si>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</si>
  <si>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</si>
  <si>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</si>
  <si>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</si>
  <si>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</si>
  <si>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</si>
  <si>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</si>
  <si>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</si>
  <si>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</si>
  <si>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</si>
  <si>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</si>
  <si>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</si>
  <si>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</si>
  <si>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</si>
  <si>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</si>
  <si>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</si>
  <si>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</si>
  <si>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</si>
  <si>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</si>
  <si>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</si>
  <si>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</si>
  <si>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</si>
  <si>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</si>
  <si>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</si>
  <si>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</si>
  <si>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</si>
  <si>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</si>
  <si>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</si>
  <si>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</si>
  <si>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</si>
  <si>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</si>
  <si>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</si>
  <si>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</si>
  <si>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</si>
  <si>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</si>
  <si>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</si>
  <si>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</si>
  <si>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</si>
  <si>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</si>
  <si>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</si>
  <si>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</si>
  <si>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</si>
  <si>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</si>
  <si>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</si>
  <si>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</si>
  <si>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</si>
  <si>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</si>
  <si>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</si>
  <si>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</si>
  <si>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</si>
  <si>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</si>
  <si>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</si>
  <si>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</si>
  <si>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</si>
  <si>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</si>
  <si>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</si>
  <si>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</si>
  <si>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</si>
  <si>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</si>
  <si>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</si>
  <si>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</si>
  <si>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</si>
  <si>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</si>
  <si>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</si>
  <si>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</si>
  <si>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</si>
  <si>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</si>
  <si>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</si>
  <si>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</si>
  <si>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</si>
  <si>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</si>
  <si>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</si>
  <si>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</si>
  <si>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</si>
  <si>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</si>
  <si>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</si>
  <si>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</si>
  <si>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</si>
  <si>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</si>
  <si>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</si>
  <si>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</si>
  <si>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</si>
  <si>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</si>
  <si>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</si>
  <si>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</si>
  <si>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</si>
  <si>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</si>
  <si>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</si>
  <si>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</si>
  <si>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</si>
  <si>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</si>
  <si>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</si>
  <si>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</si>
  <si>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</si>
  <si>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</si>
  <si>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</si>
  <si>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</si>
  <si>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</si>
  <si>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</si>
  <si>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</si>
  <si>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</si>
  <si>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</si>
  <si>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</si>
  <si>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</si>
  <si>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</si>
  <si>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</si>
  <si>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</si>
  <si>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</si>
  <si>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</si>
  <si>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</si>
  <si>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</si>
  <si>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</si>
  <si>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</si>
  <si>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</si>
  <si>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</si>
  <si>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</si>
  <si>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</si>
  <si>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</si>
  <si>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</si>
  <si>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</si>
  <si>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</si>
  <si>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</si>
  <si>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</si>
  <si>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</si>
  <si>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</si>
  <si>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</si>
  <si>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</si>
  <si>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</si>
  <si>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</si>
  <si>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</si>
  <si>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</si>
  <si>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</si>
  <si>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</si>
  <si>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</si>
  <si>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</si>
  <si>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</si>
  <si>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</si>
  <si>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</si>
  <si>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</si>
  <si>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</si>
  <si>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</si>
  <si>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</si>
  <si>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</si>
  <si>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</si>
  <si>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</si>
  <si>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</si>
  <si>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</si>
  <si>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</si>
  <si>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</si>
  <si>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</si>
  <si>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</si>
  <si>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</si>
  <si>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</si>
  <si>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</si>
  <si>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</si>
  <si>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</si>
  <si>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</si>
  <si>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</si>
  <si>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</si>
  <si>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</si>
  <si>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</si>
  <si>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</si>
  <si>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</si>
  <si>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</si>
  <si>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</si>
  <si>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</si>
  <si>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</si>
  <si>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</si>
  <si>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</si>
  <si>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</si>
  <si>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</si>
  <si>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</si>
  <si>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</si>
  <si>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</si>
  <si>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</si>
  <si>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</si>
  <si>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</si>
  <si>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</si>
  <si>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</si>
  <si>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</si>
  <si>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</si>
  <si>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</si>
  <si>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</si>
  <si>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</si>
  <si>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</si>
  <si>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</si>
  <si>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</si>
  <si>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</si>
  <si>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</si>
  <si>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</si>
  <si>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</si>
  <si>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</si>
  <si>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</si>
  <si>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</si>
  <si>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</si>
  <si>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</si>
  <si>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</si>
  <si>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</si>
  <si>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</si>
  <si>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</si>
  <si>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</si>
  <si>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</si>
  <si>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</si>
  <si>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</si>
  <si>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</si>
  <si>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</si>
  <si>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</si>
  <si>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</si>
  <si>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</si>
  <si>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</si>
  <si>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</si>
  <si>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</si>
  <si>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</si>
  <si>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</si>
  <si>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</si>
  <si>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</si>
  <si>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</si>
  <si>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</si>
  <si>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</si>
  <si>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</si>
  <si>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</si>
  <si>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</si>
  <si>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</si>
  <si>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</si>
  <si>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</si>
  <si>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</si>
  <si>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</si>
  <si>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</si>
  <si>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</si>
  <si>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</si>
  <si>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</si>
  <si>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</si>
  <si>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</si>
  <si>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</si>
  <si>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</si>
  <si>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</si>
  <si>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</si>
  <si>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</si>
  <si>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</si>
  <si>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</si>
  <si>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</si>
  <si>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</si>
  <si>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</si>
  <si>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</si>
  <si>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</si>
  <si>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</si>
  <si>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</si>
  <si>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</si>
  <si>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</si>
  <si>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</si>
  <si>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</si>
  <si>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</si>
  <si>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</si>
  <si>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</si>
  <si>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</si>
  <si>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</si>
  <si>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</si>
  <si>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</si>
  <si>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</si>
  <si>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</si>
  <si>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</si>
  <si>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</si>
  <si>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</si>
  <si>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</si>
  <si>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</si>
  <si>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</si>
  <si>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</si>
  <si>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</si>
  <si>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</si>
  <si>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</si>
  <si>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</si>
  <si>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</si>
  <si>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</si>
  <si>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</si>
  <si>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</si>
  <si>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</si>
  <si>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</si>
  <si>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</si>
  <si>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</si>
  <si>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</si>
  <si>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</si>
  <si>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</si>
  <si>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</si>
  <si>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</si>
  <si>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</si>
  <si>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</si>
  <si>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</si>
  <si>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</si>
  <si>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</si>
  <si>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</si>
  <si>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</si>
  <si>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</si>
  <si>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</si>
  <si>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</si>
  <si>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</si>
  <si>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</si>
  <si>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</si>
  <si>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</si>
  <si>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</si>
  <si>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</si>
  <si>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</si>
  <si>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</si>
  <si>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</si>
  <si>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</si>
  <si>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</si>
  <si>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</si>
  <si>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</si>
  <si>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</si>
  <si>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</si>
  <si>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</si>
  <si>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</si>
  <si>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</si>
  <si>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</si>
  <si>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</si>
  <si>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</si>
  <si>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</si>
  <si>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</si>
  <si>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</si>
  <si>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</si>
  <si>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</si>
  <si>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</si>
  <si>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</si>
  <si>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</si>
  <si>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</si>
  <si>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</si>
  <si>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</si>
  <si>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</si>
  <si>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</si>
  <si>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</si>
  <si>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</si>
  <si>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</si>
  <si>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</si>
  <si>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</si>
  <si>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</si>
  <si>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</si>
  <si>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</si>
  <si>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</si>
  <si>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</si>
  <si>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</si>
  <si>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</si>
  <si>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</si>
  <si>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</si>
  <si>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</si>
  <si>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</si>
  <si>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</si>
  <si>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</si>
  <si>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</si>
  <si>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</si>
  <si>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</si>
  <si>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</si>
  <si>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</si>
  <si>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</si>
  <si>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</si>
  <si>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</si>
  <si>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</si>
  <si>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</si>
  <si>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</si>
  <si>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</si>
  <si>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</si>
  <si>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</si>
  <si>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</si>
  <si>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</si>
  <si>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</si>
  <si>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</si>
  <si>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</si>
  <si>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</si>
  <si>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</si>
  <si>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</si>
  <si>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</si>
  <si>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</si>
  <si>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</si>
  <si>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</si>
  <si>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</si>
  <si>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</si>
  <si>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</si>
  <si>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</si>
  <si>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</si>
  <si>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</si>
  <si>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</si>
  <si>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</si>
  <si>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</si>
  <si>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</si>
  <si>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</si>
  <si>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</si>
  <si>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</si>
  <si>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</si>
  <si>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</si>
  <si>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</si>
  <si>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</si>
  <si>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</si>
  <si>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</si>
  <si>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</si>
  <si>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</si>
  <si>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</si>
  <si>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</si>
  <si>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</si>
  <si>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</si>
  <si>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</si>
  <si>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</si>
  <si>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</si>
  <si>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</si>
  <si>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</si>
  <si>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</si>
  <si>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</si>
  <si>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</si>
  <si>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</si>
  <si>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</si>
  <si>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</si>
  <si>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</si>
  <si>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</si>
  <si>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</si>
  <si>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</si>
  <si>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</si>
  <si>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</si>
  <si>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</si>
  <si>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</si>
  <si>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</si>
  <si>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</si>
  <si>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</si>
  <si>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</si>
  <si>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</si>
  <si>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</si>
  <si>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</si>
  <si>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</si>
  <si>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</si>
  <si>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</si>
  <si>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</si>
  <si>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</si>
  <si>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</si>
  <si>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</si>
  <si>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</si>
  <si>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</si>
  <si>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</si>
  <si>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</si>
  <si>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</si>
  <si>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</si>
  <si>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</si>
  <si>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</si>
  <si>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</si>
  <si>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</si>
  <si>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</si>
  <si>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</si>
  <si>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</si>
  <si>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</si>
  <si>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</si>
  <si>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</si>
  <si>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</si>
  <si>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</si>
  <si>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</si>
  <si>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</si>
  <si>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</si>
  <si>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</si>
  <si>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</si>
  <si>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</si>
  <si>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</si>
  <si>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</si>
  <si>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</si>
  <si>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</si>
  <si>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</si>
  <si>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</si>
  <si>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</si>
  <si>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</si>
  <si>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</si>
  <si>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</si>
  <si>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</si>
  <si>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</si>
  <si>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</si>
  <si>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</si>
  <si>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</si>
  <si>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</si>
  <si>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</si>
  <si>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</si>
  <si>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</si>
  <si>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</si>
  <si>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</si>
  <si>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</si>
  <si>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</si>
  <si>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</si>
  <si>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</si>
  <si>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</si>
  <si>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</si>
  <si>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</si>
  <si>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</si>
  <si>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</si>
  <si>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</si>
  <si>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</si>
  <si>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</si>
  <si>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</si>
  <si>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</si>
  <si>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</si>
  <si>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</si>
  <si>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</si>
  <si>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</si>
  <si>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</si>
  <si>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</si>
  <si>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</si>
  <si>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</si>
  <si>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</si>
  <si>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</si>
  <si>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</si>
  <si>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</si>
  <si>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</si>
  <si>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</si>
  <si>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</si>
  <si>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</si>
  <si>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</si>
  <si>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</si>
  <si>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</si>
  <si>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</si>
  <si>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</si>
  <si>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</si>
  <si>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</si>
  <si>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</si>
  <si>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</si>
  <si>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</si>
  <si>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</si>
  <si>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</si>
  <si>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</si>
  <si>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</si>
  <si>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</si>
  <si>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</si>
  <si>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</si>
  <si>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</si>
  <si>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</si>
  <si>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</si>
  <si>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</si>
  <si>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</si>
  <si>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</si>
  <si>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</si>
  <si>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</si>
  <si>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</si>
  <si>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</si>
  <si>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</si>
  <si>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</si>
  <si>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</si>
  <si>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</si>
  <si>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</si>
  <si>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</si>
  <si>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</si>
  <si>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</si>
  <si>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</si>
  <si>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</si>
  <si>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</si>
  <si>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</si>
  <si>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</si>
  <si>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</si>
  <si>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</si>
  <si>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</si>
  <si>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</si>
  <si>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</si>
  <si>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</si>
  <si>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</si>
  <si>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</si>
  <si>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</si>
  <si>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</si>
  <si>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</si>
  <si>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</si>
  <si>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</si>
  <si>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</si>
  <si>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</si>
  <si>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</si>
  <si>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</si>
  <si>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</si>
  <si>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</si>
  <si>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</si>
  <si>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</si>
  <si>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</si>
  <si>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</si>
  <si>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</si>
  <si>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</si>
  <si>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</si>
  <si>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</si>
  <si>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</si>
  <si>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</si>
  <si>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</si>
  <si>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</si>
  <si>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</si>
  <si>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</si>
  <si>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</si>
  <si>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</si>
  <si>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</si>
  <si>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</si>
  <si>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</si>
  <si>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</si>
  <si>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</si>
  <si>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</si>
  <si>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</si>
  <si>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</si>
  <si>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</si>
  <si>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</si>
  <si>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</si>
  <si>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</si>
  <si>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</si>
  <si>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</si>
  <si>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</si>
  <si>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</si>
  <si>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</si>
  <si>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</si>
  <si>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</si>
  <si>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</si>
  <si>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</si>
  <si>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</si>
  <si>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</si>
  <si>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</si>
  <si>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</si>
  <si>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</si>
  <si>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</si>
  <si>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</si>
  <si>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</si>
  <si>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</si>
  <si>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</si>
  <si>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</si>
  <si>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</si>
  <si>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</si>
  <si>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</si>
  <si>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</si>
  <si>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</si>
  <si>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</si>
  <si>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</si>
  <si>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</si>
  <si>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</si>
  <si>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</si>
  <si>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</si>
  <si>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</si>
  <si>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</si>
  <si>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</si>
  <si>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</si>
  <si>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</si>
  <si>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</si>
  <si>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</si>
  <si>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</si>
  <si>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</si>
  <si>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</si>
  <si>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</si>
  <si>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</si>
  <si>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</si>
  <si>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</si>
  <si>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</si>
  <si>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</si>
  <si>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</si>
  <si>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</si>
  <si>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</si>
  <si>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</si>
  <si>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</si>
  <si>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</si>
  <si>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</si>
  <si>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</si>
  <si>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</si>
  <si>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</si>
  <si>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</si>
  <si>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</si>
  <si>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</si>
  <si>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</si>
  <si>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</si>
  <si>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</si>
  <si>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</si>
  <si>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</si>
  <si>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</si>
  <si>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</si>
  <si>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</si>
  <si>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</si>
  <si>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</si>
  <si>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</si>
  <si>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</si>
  <si>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</si>
  <si>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</si>
  <si>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</si>
  <si>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</si>
  <si>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</si>
  <si>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</si>
  <si>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</si>
  <si>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</si>
  <si>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</si>
  <si>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</si>
  <si>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</si>
  <si>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</si>
  <si>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</si>
  <si>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</si>
  <si>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</si>
  <si>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</si>
  <si>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</si>
  <si>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</si>
  <si>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</si>
  <si>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</si>
  <si>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</si>
  <si>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</si>
  <si>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</si>
  <si>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</si>
  <si>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</si>
  <si>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</si>
  <si>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</si>
  <si>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</si>
  <si>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</si>
  <si>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</si>
  <si>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</si>
  <si>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</si>
  <si>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</si>
  <si>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</si>
  <si>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</si>
  <si>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</si>
  <si>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</si>
  <si>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</si>
  <si>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</si>
  <si>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</si>
  <si>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</si>
  <si>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</si>
  <si>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</si>
  <si>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</si>
  <si>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</si>
  <si>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</si>
  <si>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</si>
  <si>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</si>
  <si>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</si>
  <si>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</si>
  <si>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</si>
  <si>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</si>
  <si>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</si>
  <si>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</si>
  <si>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</si>
  <si>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</si>
  <si>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</si>
  <si>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</si>
  <si>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</si>
  <si>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</si>
  <si>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</si>
  <si>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</si>
  <si>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</si>
  <si>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</si>
  <si>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</si>
  <si>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</si>
  <si>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</si>
  <si>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</si>
  <si>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</si>
  <si>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</si>
  <si>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</si>
  <si>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</si>
  <si>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</si>
  <si>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</si>
  <si>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</si>
  <si>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</si>
  <si>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</si>
  <si>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</si>
  <si>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</si>
  <si>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</si>
  <si>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</si>
  <si>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</si>
  <si>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</si>
  <si>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</si>
  <si>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</si>
  <si>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</si>
  <si>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</si>
  <si>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</si>
  <si>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</si>
  <si>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</si>
  <si>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</si>
  <si>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</si>
  <si>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</si>
  <si>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</si>
  <si>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</si>
  <si>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</si>
  <si>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</si>
  <si>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</si>
  <si>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</si>
  <si>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</si>
  <si>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</si>
  <si>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</si>
  <si>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</si>
  <si>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</si>
  <si>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</si>
  <si>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</si>
  <si>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</si>
  <si>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</si>
  <si>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</si>
  <si>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</si>
  <si>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</si>
  <si>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</si>
  <si>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</si>
  <si>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</si>
  <si>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</si>
  <si>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</si>
  <si>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</si>
  <si>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</si>
  <si>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</si>
  <si>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</si>
  <si>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</si>
  <si>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</si>
  <si>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</si>
  <si>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</si>
  <si>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</si>
  <si>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</si>
  <si>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</si>
  <si>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</si>
  <si>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</si>
  <si>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</si>
  <si>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</si>
  <si>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</si>
  <si>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</si>
  <si>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</si>
  <si>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</si>
  <si>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</si>
  <si>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</si>
  <si>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</si>
  <si>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</si>
  <si>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</si>
  <si>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</si>
  <si>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</si>
  <si>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</si>
  <si>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</si>
  <si>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</si>
  <si>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</si>
  <si>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</si>
  <si>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</si>
  <si>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</si>
  <si>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</si>
  <si>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</si>
  <si>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</si>
  <si>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</si>
  <si>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</si>
  <si>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</si>
  <si>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</si>
  <si>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</si>
  <si>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</si>
  <si>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</si>
  <si>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</si>
  <si>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</si>
  <si>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</si>
  <si>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</si>
  <si>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</si>
  <si>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</si>
  <si>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</si>
  <si>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</si>
  <si>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</si>
  <si>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</si>
  <si>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</si>
  <si>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</si>
  <si>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</si>
  <si>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</si>
  <si>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</si>
  <si>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</si>
  <si>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</si>
  <si>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</si>
  <si>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</si>
  <si>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</si>
  <si>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</si>
  <si>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</si>
  <si>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</si>
  <si>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</si>
  <si>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</si>
  <si>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</si>
  <si>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</si>
  <si>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</si>
  <si>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</si>
  <si>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</si>
  <si>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</si>
  <si>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</si>
  <si>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</si>
  <si>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</si>
  <si>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</si>
  <si>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</si>
  <si>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</si>
  <si>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</si>
  <si>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</si>
  <si>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</si>
  <si>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</si>
  <si>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</si>
  <si>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</si>
  <si>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</si>
  <si>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</si>
  <si>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</si>
  <si>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</si>
  <si>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</si>
  <si>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</si>
  <si>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</si>
  <si>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</si>
  <si>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</si>
  <si>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</si>
  <si>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</si>
  <si>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</si>
  <si>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</si>
  <si>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</si>
  <si>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</si>
  <si>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</si>
  <si>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</si>
  <si>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</si>
  <si>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</si>
  <si>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</si>
  <si>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</si>
  <si>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</si>
  <si>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</si>
  <si>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</si>
  <si>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</si>
  <si>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</si>
  <si>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</si>
  <si>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</si>
  <si>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</si>
  <si>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</si>
  <si>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</si>
  <si>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</si>
  <si>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</si>
  <si>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</si>
  <si>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</si>
  <si>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</si>
  <si>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</si>
  <si>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</si>
  <si>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</si>
  <si>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</si>
  <si>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</si>
  <si>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</si>
  <si>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</si>
  <si>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</si>
  <si>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</si>
  <si>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</si>
  <si>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</si>
  <si>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</si>
  <si>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</si>
  <si>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</si>
  <si>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</si>
  <si>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</si>
  <si>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</si>
  <si>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</si>
  <si>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</si>
  <si>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</si>
  <si>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</si>
  <si>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</si>
  <si>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</si>
  <si>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</si>
  <si>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</si>
  <si>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</si>
  <si>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</si>
  <si>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</si>
  <si>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</si>
  <si>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</si>
  <si>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</si>
  <si>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</si>
  <si>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</si>
  <si>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</si>
  <si>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</si>
  <si>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</si>
  <si>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</si>
  <si>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</si>
  <si>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</si>
  <si>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</si>
  <si>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</si>
  <si>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</si>
  <si>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</si>
  <si>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</si>
  <si>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</si>
  <si>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</si>
  <si>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</si>
  <si>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</si>
  <si>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</si>
  <si>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</si>
  <si>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</si>
  <si>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</si>
  <si>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</si>
  <si>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</si>
  <si>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</si>
  <si>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</si>
  <si>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</si>
  <si>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</si>
  <si>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</si>
  <si>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</si>
  <si>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</si>
  <si>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</si>
  <si>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</si>
  <si>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</si>
  <si>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</si>
  <si>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</si>
  <si>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</si>
  <si>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</si>
  <si>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</si>
  <si>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</si>
  <si>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</si>
  <si>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</si>
  <si>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</si>
  <si>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</si>
  <si>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</si>
  <si>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</si>
  <si>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</si>
  <si>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</si>
  <si>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</si>
  <si>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</si>
  <si>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</si>
  <si>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</si>
  <si>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</si>
  <si>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</si>
  <si>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</si>
  <si>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</si>
  <si>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</si>
  <si>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</si>
  <si>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</si>
  <si>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</si>
  <si>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</si>
  <si>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</si>
  <si>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</si>
  <si>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</si>
  <si>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</si>
  <si>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</si>
  <si>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</si>
  <si>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</si>
  <si>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</si>
  <si>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</si>
  <si>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</si>
  <si>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</si>
  <si>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</si>
  <si>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</si>
  <si>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</si>
  <si>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</si>
  <si>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</si>
  <si>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</si>
  <si>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</si>
  <si>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</si>
  <si>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</si>
  <si>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</si>
  <si>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</si>
  <si>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</si>
  <si>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</si>
  <si>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</si>
  <si>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</si>
  <si>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</si>
  <si>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</si>
  <si>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</si>
  <si>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</si>
  <si>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</si>
  <si>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</si>
  <si>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</si>
  <si>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</si>
  <si>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</si>
  <si>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</si>
  <si>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</si>
  <si>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</si>
  <si>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</si>
  <si>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</si>
  <si>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</si>
  <si>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</si>
  <si>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</si>
  <si>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</si>
  <si>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</si>
  <si>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</si>
  <si>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</si>
  <si>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</si>
  <si>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</si>
  <si>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</si>
  <si>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</si>
  <si>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</si>
  <si>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</si>
  <si>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</si>
  <si>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</si>
  <si>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</si>
  <si>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</si>
  <si>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</si>
  <si>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</si>
  <si>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</si>
  <si>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</si>
  <si>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</si>
  <si>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</si>
  <si>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</si>
  <si>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</si>
  <si>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</si>
  <si>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</si>
  <si>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</si>
  <si>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</si>
  <si>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</si>
  <si>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</si>
  <si>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</si>
  <si>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</si>
  <si>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</si>
  <si>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</si>
  <si>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</si>
  <si>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</si>
  <si>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</si>
  <si>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</si>
  <si>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</si>
  <si>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</si>
  <si>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</si>
  <si>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</si>
  <si>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</si>
  <si>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</si>
  <si>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</si>
  <si>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</si>
  <si>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</si>
  <si>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</si>
  <si>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</si>
  <si>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</si>
  <si>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</si>
  <si>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</si>
  <si>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</si>
  <si>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</si>
  <si>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</si>
  <si>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</si>
  <si>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</si>
  <si>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</si>
  <si>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</si>
  <si>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</si>
  <si>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</si>
  <si>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</si>
  <si>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</si>
  <si>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</si>
  <si>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</si>
  <si>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</si>
  <si>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</si>
  <si>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</si>
  <si>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</si>
  <si>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</si>
  <si>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</si>
  <si>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</si>
  <si>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</si>
  <si>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</si>
  <si>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</si>
  <si>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</si>
  <si>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</si>
  <si>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</si>
  <si>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</si>
  <si>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</si>
  <si>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</si>
  <si>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</si>
  <si>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</si>
  <si>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</si>
  <si>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</si>
  <si>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</si>
  <si>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</si>
  <si>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</si>
  <si>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</si>
  <si>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</si>
  <si>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</si>
  <si>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</si>
  <si>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</si>
  <si>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</si>
  <si>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</si>
  <si>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</si>
  <si>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</si>
  <si>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</si>
  <si>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</si>
  <si>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</si>
  <si>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</si>
  <si>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</si>
  <si>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</si>
  <si>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</si>
  <si>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</si>
  <si>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</si>
  <si>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</si>
  <si>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</si>
  <si>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</si>
  <si>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</si>
  <si>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</si>
  <si>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</si>
  <si>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</si>
  <si>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</si>
  <si>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</si>
  <si>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</si>
  <si>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</si>
  <si>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</si>
  <si>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</si>
  <si>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</si>
  <si>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</si>
  <si>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</si>
  <si>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</si>
  <si>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</si>
  <si>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</si>
  <si>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</si>
  <si>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</si>
  <si>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</si>
  <si>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</si>
  <si>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</si>
  <si>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</si>
  <si>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</si>
  <si>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</si>
  <si>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</si>
  <si>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</si>
  <si>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</si>
  <si>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</si>
  <si>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</si>
  <si>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</si>
  <si>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</si>
  <si>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</si>
  <si>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</si>
  <si>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</si>
  <si>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</si>
  <si>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</si>
  <si>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</si>
  <si>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</si>
  <si>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</si>
  <si>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</si>
  <si>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</si>
  <si>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</si>
  <si>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</si>
  <si>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</si>
  <si>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</si>
  <si>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</si>
  <si>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</si>
  <si>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</si>
  <si>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</si>
  <si>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</si>
  <si>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</si>
  <si>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</si>
  <si>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</si>
  <si>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</si>
  <si>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</si>
  <si>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</si>
  <si>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</si>
  <si>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</si>
  <si>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</si>
  <si>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</si>
  <si>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</si>
  <si>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</si>
  <si>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</si>
  <si>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</si>
  <si>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</si>
  <si>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</si>
  <si>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</si>
  <si>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</si>
  <si>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</si>
  <si>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</si>
  <si>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</si>
  <si>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</si>
  <si>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</si>
  <si>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</si>
  <si>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</si>
  <si>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</si>
  <si>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</si>
  <si>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</si>
  <si>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</si>
  <si>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</si>
  <si>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</si>
  <si>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</si>
  <si>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</si>
  <si>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</si>
  <si>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</si>
  <si>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</si>
  <si>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</si>
  <si>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</si>
  <si>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</si>
  <si>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</si>
  <si>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</si>
  <si>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</si>
  <si>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</si>
  <si>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</si>
  <si>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</si>
  <si>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</si>
  <si>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</si>
  <si>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</si>
  <si>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</si>
  <si>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</si>
  <si>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</si>
  <si>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</si>
  <si>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</si>
  <si>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</si>
  <si>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</si>
  <si>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</si>
  <si>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</si>
  <si>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</si>
  <si>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</si>
  <si>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</si>
  <si>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</si>
  <si>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</si>
  <si>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</si>
  <si>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</si>
  <si>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</si>
  <si>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</si>
  <si>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</si>
  <si>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</si>
  <si>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</si>
  <si>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</si>
  <si>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</si>
  <si>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</si>
  <si>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</si>
  <si>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</si>
  <si>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</si>
  <si>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</si>
  <si>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</si>
  <si>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</si>
  <si>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</si>
  <si>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</si>
  <si>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</si>
  <si>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</si>
  <si>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</si>
  <si>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</si>
  <si>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</si>
  <si>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</si>
  <si>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</si>
  <si>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</si>
  <si>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</si>
  <si>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</si>
  <si>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</si>
  <si>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</si>
  <si>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</si>
  <si>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</si>
  <si>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</si>
  <si>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</si>
  <si>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</si>
  <si>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</si>
  <si>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</si>
  <si>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</si>
  <si>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</si>
  <si>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</si>
  <si>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</si>
  <si>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</si>
  <si>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</si>
  <si>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</si>
  <si>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</si>
  <si>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</si>
  <si>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</si>
  <si>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</si>
  <si>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</si>
  <si>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</si>
  <si>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</si>
  <si>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</si>
  <si>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</si>
  <si>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</si>
  <si>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</si>
  <si>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</si>
  <si>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</si>
  <si>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</si>
  <si>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</si>
  <si>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</si>
  <si>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</si>
  <si>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</si>
  <si>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</si>
  <si>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</si>
  <si>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</si>
  <si>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</si>
  <si>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</si>
  <si>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</si>
  <si>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</si>
  <si>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</si>
  <si>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</si>
  <si>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</si>
  <si>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</si>
  <si>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</si>
  <si>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</si>
  <si>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</si>
  <si>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</si>
  <si>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</si>
  <si>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</si>
  <si>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</si>
  <si>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</si>
  <si>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</si>
  <si>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</si>
  <si>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</si>
  <si>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</si>
  <si>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</si>
  <si>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</si>
  <si>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</si>
  <si>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</si>
  <si>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</si>
  <si>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</si>
  <si>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</si>
  <si>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</si>
  <si>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</si>
  <si>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</si>
  <si>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</si>
  <si>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</si>
  <si>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</si>
  <si>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</si>
  <si>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</si>
  <si>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</si>
  <si>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</si>
  <si>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</si>
  <si>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</si>
  <si>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</si>
  <si>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</si>
  <si>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</si>
  <si>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</si>
  <si>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</si>
  <si>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</si>
  <si>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</si>
  <si>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</si>
  <si>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</si>
  <si>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</si>
  <si>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</si>
  <si>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</si>
  <si>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</si>
  <si>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</si>
  <si>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</si>
  <si>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</si>
  <si>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</si>
  <si>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</si>
  <si>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</si>
  <si>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</si>
  <si>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</si>
  <si>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</si>
  <si>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</si>
  <si>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</si>
  <si>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</si>
  <si>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</si>
  <si>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</si>
  <si>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</si>
  <si>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</si>
  <si>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</si>
  <si>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</si>
  <si>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</si>
  <si>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</si>
  <si>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</si>
  <si>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</si>
  <si>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</si>
  <si>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</si>
  <si>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</si>
  <si>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</si>
  <si>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</si>
  <si>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</si>
  <si>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</si>
  <si>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</si>
  <si>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</si>
  <si>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</si>
  <si>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</si>
  <si>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</si>
  <si>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</si>
  <si>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</si>
  <si>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</si>
  <si>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</si>
  <si>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</si>
  <si>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</si>
  <si>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</si>
  <si>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</si>
  <si>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</si>
  <si>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</si>
  <si>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</si>
  <si>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</si>
  <si>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</si>
  <si>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</si>
  <si>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</si>
  <si>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</si>
  <si>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</si>
  <si>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</si>
  <si>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</si>
  <si>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</si>
  <si>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</si>
  <si>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</si>
  <si>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</si>
  <si>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</si>
  <si>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</si>
  <si>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</si>
  <si>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</si>
  <si>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</si>
  <si>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</si>
  <si>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</si>
  <si>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</si>
  <si>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</si>
  <si>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</si>
  <si>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</si>
  <si>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</si>
  <si>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</si>
  <si>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</si>
  <si>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</si>
  <si>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</si>
  <si>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</si>
  <si>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</si>
  <si>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</si>
  <si>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</si>
  <si>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</si>
  <si>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</si>
  <si>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</si>
  <si>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</si>
  <si>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</si>
  <si>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</si>
  <si>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</si>
  <si>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</si>
  <si>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</si>
  <si>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</si>
  <si>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</si>
  <si>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</si>
  <si>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</si>
  <si>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</si>
  <si>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</si>
  <si>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</si>
  <si>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</si>
  <si>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</si>
  <si>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</si>
  <si>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</si>
  <si>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</si>
  <si>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</si>
  <si>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</si>
  <si>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</si>
  <si>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</si>
  <si>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</si>
  <si>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</si>
  <si>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</si>
  <si>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</si>
  <si>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</si>
  <si>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</si>
  <si>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</si>
  <si>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</si>
  <si>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</si>
  <si>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</si>
  <si>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</si>
  <si>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</si>
  <si>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</si>
  <si>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</si>
  <si>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</si>
  <si>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</si>
  <si>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</si>
  <si>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</si>
  <si>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</si>
  <si>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</si>
  <si>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</si>
  <si>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</si>
  <si>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</si>
  <si>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</si>
  <si>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</si>
  <si>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</si>
  <si>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</si>
  <si>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</si>
  <si>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</si>
  <si>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</si>
  <si>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</si>
  <si>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</si>
  <si>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</si>
  <si>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</si>
  <si>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</si>
  <si>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</si>
  <si>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</si>
  <si>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</si>
  <si>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</si>
  <si>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</si>
  <si>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</si>
  <si>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</si>
  <si>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</si>
  <si>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</si>
  <si>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</si>
  <si>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</si>
  <si>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</si>
  <si>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</si>
  <si>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</si>
  <si>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</si>
  <si>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</si>
  <si>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</si>
  <si>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</si>
  <si>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</si>
  <si>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</si>
  <si>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</si>
  <si>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</si>
  <si>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</si>
  <si>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</si>
  <si>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</si>
  <si>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</si>
  <si>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</si>
  <si>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</si>
  <si>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</si>
  <si>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</si>
  <si>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</si>
  <si>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</si>
  <si>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</si>
  <si>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</si>
  <si>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</si>
  <si>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</si>
  <si>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</si>
  <si>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</si>
  <si>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</si>
  <si>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</si>
  <si>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</si>
  <si>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</si>
  <si>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</si>
  <si>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</si>
  <si>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</si>
  <si>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</si>
  <si>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</si>
  <si>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</si>
  <si>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</si>
  <si>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</si>
  <si>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</si>
  <si>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</si>
  <si>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</si>
  <si>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</si>
  <si>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</si>
  <si>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</si>
  <si>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</si>
  <si>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</si>
  <si>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</si>
  <si>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</si>
  <si>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</si>
  <si>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</si>
  <si>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</si>
  <si>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</si>
  <si>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</si>
  <si>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</si>
  <si>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</si>
  <si>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</si>
  <si>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</si>
  <si>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</si>
  <si>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</si>
  <si>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</si>
  <si>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</si>
  <si>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</si>
  <si>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</si>
  <si>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</si>
  <si>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</si>
  <si>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</si>
  <si>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</si>
  <si>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</si>
  <si>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</si>
  <si>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</si>
  <si>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</si>
  <si>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</si>
  <si>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</si>
  <si>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</si>
  <si>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</si>
  <si>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</si>
  <si>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</si>
  <si>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</si>
  <si>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</si>
  <si>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</si>
  <si>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</si>
  <si>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</si>
  <si>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</si>
  <si>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</si>
  <si>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</si>
  <si>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</si>
  <si>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</si>
  <si>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</si>
  <si>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</si>
  <si>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</si>
  <si>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</si>
  <si>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</si>
  <si>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</si>
  <si>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</si>
  <si>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</si>
  <si>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</si>
  <si>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</si>
  <si>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</si>
  <si>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</si>
  <si>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</si>
  <si>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</si>
  <si>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</si>
  <si>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</si>
  <si>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</si>
  <si>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</si>
  <si>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</si>
  <si>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</si>
  <si>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</si>
  <si>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</si>
  <si>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</si>
  <si>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</si>
  <si>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</si>
  <si>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</si>
  <si>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</si>
  <si>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</si>
  <si>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</si>
  <si>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</si>
  <si>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</si>
  <si>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</si>
  <si>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</si>
  <si>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</si>
  <si>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</si>
  <si>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</si>
  <si>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</si>
  <si>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</si>
  <si>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</si>
  <si>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</si>
  <si>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</si>
  <si>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</si>
  <si>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</si>
  <si>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</si>
  <si>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</si>
  <si>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</si>
  <si>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</si>
  <si>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</si>
  <si>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</si>
  <si>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</si>
  <si>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</si>
  <si>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</si>
  <si>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</si>
  <si>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</si>
  <si>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</si>
  <si>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</si>
  <si>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</si>
  <si>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</si>
  <si>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</si>
  <si>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</si>
  <si>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</si>
  <si>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</si>
  <si>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</si>
  <si>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</si>
  <si>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</si>
  <si>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</si>
  <si>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</si>
  <si>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</si>
  <si>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</si>
  <si>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</si>
  <si>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</si>
  <si>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</si>
  <si>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</si>
  <si>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</si>
  <si>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</si>
  <si>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</si>
  <si>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</si>
  <si>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</si>
  <si>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</si>
  <si>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</si>
  <si>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</si>
  <si>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</si>
  <si>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</si>
  <si>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</si>
  <si>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</si>
  <si>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</si>
  <si>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</si>
  <si>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</si>
  <si>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</si>
  <si>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</si>
  <si>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</si>
  <si>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</si>
  <si>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</si>
  <si>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</si>
  <si>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</si>
  <si>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</si>
  <si>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</si>
  <si>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</si>
  <si>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</si>
  <si>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</si>
  <si>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</si>
  <si>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</si>
  <si>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</si>
  <si>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</si>
  <si>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</si>
  <si>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</si>
  <si>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</si>
  <si>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</si>
  <si>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</si>
  <si>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</si>
  <si>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</si>
  <si>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</si>
  <si>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</si>
  <si>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</si>
  <si>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</si>
  <si>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</si>
  <si>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</si>
  <si>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</si>
  <si>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</si>
  <si>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</si>
  <si>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</si>
  <si>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</si>
  <si>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</si>
  <si>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</si>
  <si>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</si>
  <si>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</si>
  <si>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</si>
  <si>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</si>
  <si>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</si>
  <si>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</si>
  <si>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</si>
  <si>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</si>
  <si>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</si>
  <si>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</si>
  <si>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</si>
  <si>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</si>
  <si>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</si>
  <si>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</si>
  <si>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</si>
  <si>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</si>
  <si>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</si>
  <si>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</si>
  <si>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</si>
  <si>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</si>
  <si>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</si>
  <si>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</si>
  <si>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</si>
  <si>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</si>
  <si>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</si>
  <si>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</si>
  <si>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</si>
  <si>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</si>
  <si>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</si>
  <si>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</si>
  <si>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</si>
  <si>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</si>
  <si>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</si>
  <si>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</si>
  <si>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</si>
  <si>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</si>
  <si>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</si>
  <si>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</si>
  <si>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</si>
  <si>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</si>
  <si>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</si>
  <si>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</si>
  <si>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</si>
  <si>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</si>
  <si>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</si>
  <si>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</si>
  <si>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</si>
  <si>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</si>
  <si>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</si>
  <si>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</si>
  <si>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</si>
  <si>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</si>
  <si>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</si>
  <si>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</si>
  <si>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</si>
  <si>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</si>
  <si>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</si>
  <si>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</si>
  <si>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</si>
  <si>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</si>
  <si>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</si>
  <si>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</si>
  <si>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</si>
  <si>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</si>
  <si>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</si>
  <si>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</si>
  <si>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</si>
  <si>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</si>
  <si>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</si>
  <si>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</si>
  <si>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</si>
  <si>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</si>
  <si>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</si>
  <si>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</si>
  <si>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</si>
  <si>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</si>
  <si>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</si>
  <si>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</si>
  <si>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</si>
  <si>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</si>
  <si>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</si>
  <si>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</si>
  <si>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</si>
  <si>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</si>
  <si>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</si>
  <si>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</si>
  <si>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</si>
  <si>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</si>
  <si>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</si>
  <si>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</si>
  <si>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</si>
  <si>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</si>
  <si>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</si>
  <si>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</si>
  <si>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</si>
  <si>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</si>
  <si>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</si>
  <si>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</si>
  <si>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</si>
  <si>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</si>
  <si>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</si>
  <si>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</si>
  <si>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</si>
  <si>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</si>
  <si>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</si>
  <si>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</si>
  <si>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</si>
  <si>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</si>
  <si>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</si>
  <si>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</si>
  <si>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</si>
  <si>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</si>
  <si>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</si>
  <si>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</si>
  <si>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</si>
  <si>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</si>
  <si>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</si>
  <si>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</si>
  <si>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</si>
  <si>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</si>
  <si>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</si>
  <si>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</si>
  <si>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</si>
  <si>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</si>
  <si>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</si>
  <si>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</si>
  <si>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</si>
  <si>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</si>
  <si>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</si>
  <si>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</si>
  <si>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</si>
  <si>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</si>
  <si>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</si>
  <si>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</si>
  <si>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</si>
  <si>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</si>
  <si>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</si>
  <si>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</si>
  <si>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</si>
  <si>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</si>
  <si>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</si>
  <si>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</si>
  <si>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</si>
  <si>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</si>
  <si>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</si>
  <si>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</si>
  <si>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</si>
  <si>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</si>
  <si>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</si>
  <si>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</si>
  <si>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</si>
  <si>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</si>
  <si>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</si>
  <si>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</si>
  <si>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</si>
  <si>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</si>
  <si>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</si>
  <si>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</si>
  <si>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</si>
  <si>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</si>
  <si>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</si>
  <si>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</si>
  <si>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</si>
  <si>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</si>
  <si>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</si>
  <si>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</si>
  <si>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</si>
  <si>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</si>
  <si>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</si>
  <si>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</si>
  <si>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</si>
  <si>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</si>
  <si>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</si>
  <si>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</si>
  <si>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</si>
  <si>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</si>
  <si>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</si>
  <si>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</si>
  <si>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</si>
  <si>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</si>
  <si>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</si>
  <si>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</si>
  <si>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</si>
  <si>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</si>
  <si>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</si>
  <si>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</si>
  <si>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</si>
  <si>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</si>
  <si>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</si>
  <si>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</si>
  <si>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</si>
  <si>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</si>
  <si>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</si>
  <si>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</si>
  <si>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</si>
  <si>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</si>
  <si>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</si>
  <si>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</si>
  <si>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</si>
  <si>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</si>
  <si>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</si>
  <si>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</si>
  <si>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</si>
  <si>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</si>
  <si>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</si>
  <si>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</si>
  <si>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</si>
  <si>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</si>
  <si>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</si>
  <si>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</si>
  <si>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</si>
  <si>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</si>
  <si>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</si>
  <si>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</si>
  <si>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</si>
  <si>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</si>
  <si>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</si>
  <si>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</si>
  <si>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</si>
  <si>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</si>
  <si>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</si>
  <si>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</si>
  <si>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</si>
  <si>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</si>
  <si>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</si>
  <si>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</si>
  <si>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</si>
  <si>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</si>
  <si>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</si>
  <si>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</si>
  <si>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</si>
  <si>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</si>
  <si>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</si>
  <si>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</si>
  <si>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</si>
  <si>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</si>
  <si>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</si>
  <si>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</si>
  <si>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</si>
  <si>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</si>
  <si>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</si>
  <si>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</si>
  <si>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</si>
  <si>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</si>
  <si>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</si>
  <si>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</si>
  <si>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</si>
  <si>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</si>
  <si>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</si>
  <si>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</si>
  <si>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</si>
  <si>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</si>
  <si>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</si>
  <si>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</si>
  <si>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</si>
  <si>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</si>
  <si>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</si>
  <si>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</si>
  <si>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</si>
  <si>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</si>
  <si>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</si>
  <si>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</si>
  <si>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</si>
  <si>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</si>
  <si>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</si>
  <si>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</si>
  <si>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</si>
  <si>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</si>
  <si>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</si>
  <si>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</si>
  <si>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</si>
  <si>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</si>
  <si>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</si>
  <si>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</si>
  <si>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</si>
  <si>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</si>
  <si>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</si>
  <si>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</si>
  <si>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</si>
  <si>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</si>
  <si>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</si>
  <si>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</si>
  <si>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</si>
  <si>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</si>
  <si>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</si>
  <si>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</si>
  <si>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</si>
  <si>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</si>
  <si>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</si>
  <si>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</si>
  <si>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</si>
  <si>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</si>
  <si>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</si>
  <si>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</si>
  <si>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</si>
  <si>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</si>
  <si>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</si>
  <si>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</si>
  <si>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</si>
  <si>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</si>
  <si>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</si>
  <si>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</si>
  <si>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</si>
  <si>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</si>
  <si>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</si>
  <si>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</si>
  <si>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</si>
  <si>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</si>
  <si>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</si>
  <si>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</si>
  <si>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</si>
  <si>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</si>
  <si>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</si>
  <si>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</si>
  <si>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</si>
  <si>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</si>
  <si>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</si>
  <si>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</si>
  <si>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</si>
  <si>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</si>
  <si>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</si>
  <si>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</si>
  <si>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</si>
  <si>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</si>
  <si>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</si>
  <si>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</si>
  <si>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</si>
  <si>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</si>
  <si>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</si>
  <si>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</si>
  <si>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</si>
  <si>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</si>
  <si>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</si>
  <si>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</si>
  <si>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</si>
  <si>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</si>
  <si>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</si>
  <si>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</si>
  <si>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</si>
  <si>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</si>
  <si>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</si>
  <si>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</si>
  <si>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</si>
  <si>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</si>
  <si>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</si>
  <si>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</si>
  <si>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</si>
  <si>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</si>
  <si>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</si>
  <si>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</si>
  <si>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</si>
  <si>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</si>
  <si>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</si>
  <si>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</si>
  <si>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</si>
  <si>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</si>
  <si>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</si>
  <si>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</si>
  <si>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</si>
  <si>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</si>
  <si>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</si>
  <si>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</si>
  <si>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</si>
  <si>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</si>
  <si>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</si>
  <si>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</si>
  <si>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</si>
  <si>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</si>
  <si>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</si>
  <si>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</si>
  <si>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</si>
  <si>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</si>
  <si>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</si>
  <si>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</si>
  <si>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</si>
  <si>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</si>
  <si>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</si>
  <si>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</si>
  <si>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</si>
  <si>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</si>
  <si>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</si>
  <si>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</si>
  <si>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</si>
  <si>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</si>
  <si>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</si>
  <si>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</si>
  <si>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</si>
  <si>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</si>
  <si>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</si>
  <si>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</si>
  <si>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</si>
  <si>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</si>
  <si>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</si>
  <si>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</si>
  <si>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</si>
  <si>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</si>
  <si>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</si>
  <si>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</si>
  <si>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</si>
  <si>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</si>
  <si>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</si>
  <si>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</si>
  <si>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</si>
  <si>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</si>
  <si>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</si>
  <si>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</si>
  <si>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</si>
  <si>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</si>
  <si>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</si>
  <si>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</si>
  <si>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</si>
  <si>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</si>
  <si>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</si>
  <si>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</si>
  <si>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</si>
  <si>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</si>
  <si>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</si>
  <si>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</si>
  <si>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</si>
  <si>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</si>
  <si>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</si>
  <si>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</si>
  <si>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</si>
  <si>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</si>
  <si>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</si>
  <si>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</si>
  <si>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</si>
  <si>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</si>
  <si>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</si>
  <si>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</si>
  <si>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</si>
  <si>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</si>
  <si>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</si>
  <si>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</si>
  <si>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</si>
  <si>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</si>
  <si>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</si>
  <si>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</si>
  <si>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</si>
  <si>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</si>
  <si>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</si>
  <si>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</si>
  <si>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</si>
  <si>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</si>
  <si>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</si>
  <si>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</si>
  <si>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</si>
  <si>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</si>
  <si>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</si>
  <si>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</si>
  <si>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</si>
  <si>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</si>
  <si>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</si>
  <si>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</si>
  <si>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</si>
  <si>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</si>
  <si>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</si>
  <si>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</si>
  <si>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</si>
  <si>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</si>
  <si>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</si>
  <si>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</si>
  <si>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</si>
  <si>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</si>
  <si>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</si>
  <si>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</si>
  <si>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</si>
  <si>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</si>
  <si>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</si>
  <si>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</si>
  <si>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</si>
  <si>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</si>
  <si>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</si>
  <si>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</si>
  <si>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</si>
  <si>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</si>
  <si>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</si>
  <si>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</si>
  <si>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</si>
  <si>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</si>
  <si>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</si>
  <si>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</si>
  <si>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</si>
  <si>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</si>
  <si>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</si>
  <si>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</si>
  <si>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</si>
  <si>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</si>
  <si>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</si>
  <si>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</si>
  <si>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</si>
  <si>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</si>
  <si>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</si>
  <si>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</si>
  <si>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</si>
  <si>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</si>
  <si>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</si>
  <si>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</si>
  <si>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</si>
  <si>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</si>
  <si>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</si>
  <si>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</si>
  <si>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</si>
  <si>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</si>
  <si>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</si>
  <si>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</si>
  <si>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</si>
  <si>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</si>
  <si>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</si>
  <si>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</si>
  <si>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</si>
  <si>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</si>
  <si>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</si>
  <si>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</si>
  <si>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</si>
  <si>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</si>
  <si>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</si>
  <si>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</si>
  <si>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</si>
  <si>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</si>
  <si>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</si>
  <si>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</si>
  <si>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</si>
  <si>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</si>
  <si>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</si>
  <si>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</si>
  <si>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</si>
  <si>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</si>
  <si>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</si>
  <si>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</si>
  <si>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</si>
  <si>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</si>
  <si>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</si>
  <si>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</si>
  <si>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</si>
  <si>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</si>
  <si>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</si>
  <si>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</si>
  <si>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</si>
  <si>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</si>
  <si>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</si>
  <si>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</si>
  <si>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</si>
  <si>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</si>
  <si>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</si>
  <si>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</si>
  <si>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</si>
  <si>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</si>
  <si>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</si>
  <si>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</si>
  <si>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</si>
  <si>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</si>
  <si>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</si>
  <si>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</si>
  <si>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</si>
  <si>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</si>
  <si>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</si>
  <si>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</si>
  <si>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</si>
  <si>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</si>
  <si>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</si>
  <si>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</si>
  <si>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</si>
  <si>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</si>
  <si>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</si>
  <si>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</si>
  <si>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</si>
  <si>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</si>
  <si>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</si>
  <si>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</si>
  <si>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</si>
  <si>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</si>
  <si>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</si>
  <si>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</si>
  <si>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</si>
  <si>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</si>
  <si>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</si>
  <si>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</si>
  <si>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</si>
  <si>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</si>
  <si>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</si>
  <si>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</si>
  <si>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</si>
  <si>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</si>
  <si>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</si>
  <si>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</si>
  <si>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</si>
  <si>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</si>
  <si>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</si>
  <si>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</si>
  <si>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</si>
  <si>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</si>
  <si>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</si>
  <si>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</si>
  <si>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</si>
  <si>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</si>
  <si>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</si>
  <si>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</si>
  <si>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</si>
  <si>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</si>
  <si>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</si>
  <si>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</si>
  <si>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</si>
  <si>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</si>
  <si>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</si>
  <si>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</si>
  <si>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</si>
  <si>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</si>
  <si>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</si>
  <si>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</si>
  <si>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</si>
  <si>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</si>
  <si>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</si>
  <si>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</si>
  <si>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</si>
  <si>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</si>
  <si>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</si>
  <si>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</si>
  <si>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</si>
  <si>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</si>
  <si>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</si>
  <si>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</si>
  <si>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</si>
  <si>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</si>
  <si>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</si>
  <si>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</si>
  <si>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</si>
  <si>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</si>
  <si>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</si>
  <si>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</si>
  <si>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</si>
  <si>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</si>
  <si>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</si>
  <si>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</si>
  <si>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</si>
  <si>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</si>
  <si>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</si>
  <si>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</si>
  <si>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</si>
  <si>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</si>
  <si>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</si>
  <si>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</si>
  <si>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</si>
  <si>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</si>
  <si>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</si>
  <si>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</si>
  <si>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</si>
  <si>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</si>
  <si>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</si>
  <si>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</si>
  <si>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</si>
  <si>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</si>
  <si>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</si>
  <si>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</si>
  <si>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</si>
  <si>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</si>
  <si>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</si>
  <si>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</si>
  <si>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</si>
  <si>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</si>
  <si>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</si>
  <si>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</si>
  <si>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</si>
  <si>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</si>
  <si>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</si>
  <si>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</si>
  <si>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</si>
  <si>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</si>
  <si>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</si>
  <si>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</si>
  <si>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</si>
  <si>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</si>
  <si>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</si>
  <si>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</si>
  <si>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</si>
  <si>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</si>
  <si>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</si>
  <si>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</si>
  <si>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</si>
  <si>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</si>
  <si>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</si>
  <si>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</si>
  <si>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</si>
  <si>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</si>
  <si>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</si>
  <si>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</si>
  <si>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</si>
  <si>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</si>
  <si>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</si>
  <si>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</si>
  <si>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</si>
  <si>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</si>
  <si>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</si>
  <si>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</si>
  <si>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</si>
  <si>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</si>
  <si>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</si>
  <si>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</si>
  <si>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</si>
  <si>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</si>
  <si>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</si>
  <si>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</si>
  <si>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</si>
  <si>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</si>
  <si>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</si>
  <si>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</si>
  <si>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</si>
  <si>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</si>
  <si>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</si>
  <si>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</si>
  <si>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</si>
  <si>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</si>
  <si>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</si>
  <si>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</si>
  <si>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</si>
  <si>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</si>
  <si>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</si>
  <si>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</si>
  <si>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</si>
  <si>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</si>
  <si>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</si>
  <si>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</si>
  <si>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</si>
  <si>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</si>
  <si>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</si>
  <si>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</si>
  <si>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</si>
  <si>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</si>
  <si>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</si>
  <si>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</si>
  <si>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</si>
  <si>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</si>
  <si>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</si>
  <si>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</si>
  <si>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</si>
  <si>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</si>
  <si>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</si>
  <si>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</si>
  <si>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</si>
  <si>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</si>
  <si>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</si>
  <si>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</si>
  <si>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</si>
  <si>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</si>
  <si>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</si>
  <si>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</si>
  <si>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</si>
  <si>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</si>
  <si>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</si>
  <si>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</si>
  <si>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</si>
  <si>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</si>
  <si>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</si>
  <si>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</si>
  <si>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</si>
  <si>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</si>
  <si>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</si>
  <si>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</si>
  <si>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</si>
  <si>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</si>
  <si>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</si>
  <si>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</si>
  <si>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</si>
  <si>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</si>
  <si>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</si>
  <si>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</si>
  <si>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</si>
  <si>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</si>
  <si>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</si>
  <si>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</si>
  <si>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</si>
  <si>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</si>
  <si>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</si>
  <si>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</si>
  <si>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</si>
  <si>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</si>
  <si>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</si>
  <si>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</si>
  <si>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</si>
  <si>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</si>
  <si>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</si>
  <si>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</si>
  <si>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</si>
  <si>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</si>
  <si>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</si>
  <si>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</si>
  <si>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</si>
  <si>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</si>
  <si>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</si>
  <si>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</si>
  <si>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</si>
  <si>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</si>
  <si>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</si>
  <si>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</si>
  <si>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</si>
  <si>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</si>
  <si>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</si>
  <si>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</si>
  <si>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</si>
  <si>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</si>
  <si>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</si>
  <si>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</si>
  <si>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</si>
  <si>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</si>
  <si>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</si>
  <si>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</si>
  <si>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</si>
  <si>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</si>
  <si>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</si>
  <si>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</si>
  <si>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</si>
  <si>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</si>
  <si>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</si>
  <si>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</si>
  <si>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</si>
  <si>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</si>
  <si>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</si>
  <si>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</si>
  <si>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</si>
  <si>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</si>
  <si>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</si>
  <si>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</si>
  <si>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</si>
  <si>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</si>
  <si>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</si>
  <si>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</si>
  <si>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</si>
  <si>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</si>
  <si>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</si>
  <si>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</si>
  <si>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</si>
  <si>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</si>
  <si>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</si>
  <si>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</si>
  <si>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</si>
  <si>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</si>
  <si>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</si>
  <si>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</si>
  <si>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</si>
  <si>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</si>
  <si>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</si>
  <si>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</si>
  <si>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</si>
  <si>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</si>
  <si>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</si>
  <si>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</si>
  <si>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</si>
  <si>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</si>
  <si>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</si>
  <si>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</si>
  <si>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</si>
  <si>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</si>
  <si>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</si>
  <si>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</si>
  <si>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</si>
  <si>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</si>
  <si>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</si>
  <si>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</si>
  <si>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</si>
  <si>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</si>
  <si>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</si>
  <si>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</si>
  <si>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</si>
  <si>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</si>
  <si>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</si>
  <si>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</si>
  <si>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</si>
  <si>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</si>
  <si>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</si>
  <si>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</si>
  <si>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</si>
  <si>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</si>
  <si>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</si>
  <si>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</si>
  <si>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</si>
  <si>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</si>
  <si>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</si>
  <si>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</si>
  <si>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</si>
  <si>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</si>
  <si>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</si>
  <si>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</si>
  <si>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</si>
  <si>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</si>
  <si>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</si>
  <si>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</si>
  <si>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</si>
  <si>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</si>
  <si>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</si>
  <si>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</si>
  <si>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</si>
  <si>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</si>
  <si>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</si>
  <si>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</si>
  <si>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</si>
  <si>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</si>
  <si>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</si>
  <si>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</si>
  <si>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</si>
  <si>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</si>
  <si>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</si>
  <si>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</si>
  <si>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</si>
  <si>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</si>
  <si>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</si>
  <si>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</si>
  <si>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</si>
  <si>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</si>
  <si>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</si>
  <si>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</si>
  <si>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</si>
  <si>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</si>
  <si>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</si>
  <si>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</si>
  <si>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</si>
  <si>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</si>
  <si>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</si>
  <si>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</si>
  <si>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</si>
  <si>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</si>
  <si>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</si>
  <si>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</si>
  <si>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</si>
  <si>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</si>
  <si>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</si>
  <si>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</si>
  <si>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</si>
  <si>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</si>
  <si>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</si>
  <si>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</si>
  <si>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</si>
  <si>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</si>
  <si>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</si>
  <si>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</si>
  <si>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</si>
  <si>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</si>
  <si>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</si>
  <si>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</si>
  <si>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</si>
  <si>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</si>
  <si>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</si>
  <si>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</si>
  <si>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</si>
  <si>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</si>
  <si>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</si>
  <si>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</si>
  <si>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</si>
  <si>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</si>
  <si>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</si>
  <si>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</si>
  <si>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</si>
  <si>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</si>
  <si>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</si>
  <si>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</si>
  <si>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</si>
  <si>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</si>
  <si>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</si>
  <si>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</si>
  <si>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</si>
  <si>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</si>
  <si>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</si>
  <si>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</si>
  <si>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</si>
  <si>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</si>
  <si>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</si>
  <si>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</si>
  <si>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</si>
  <si>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</si>
  <si>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</si>
  <si>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</si>
  <si>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</si>
  <si>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</si>
  <si>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</si>
  <si>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</si>
  <si>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</si>
  <si>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</si>
  <si>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</si>
  <si>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</si>
  <si>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</si>
  <si>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</si>
  <si>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</si>
  <si>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</si>
  <si>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</si>
  <si>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</si>
  <si>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</si>
  <si>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</si>
  <si>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</si>
  <si>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</si>
  <si>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</si>
  <si>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</si>
  <si>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</si>
  <si>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</si>
  <si>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</si>
  <si>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</si>
  <si>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</si>
  <si>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</si>
  <si>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</si>
  <si>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</si>
  <si>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</si>
  <si>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</si>
  <si>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</si>
  <si>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</si>
  <si>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</si>
  <si>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</si>
  <si>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</si>
  <si>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</si>
  <si>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</si>
  <si>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</si>
  <si>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</si>
  <si>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</si>
  <si>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</si>
  <si>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</si>
  <si>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</si>
  <si>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</si>
  <si>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</si>
  <si>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</si>
  <si>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</si>
  <si>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</si>
  <si>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</si>
  <si>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</si>
  <si>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</si>
  <si>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</si>
  <si>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</si>
  <si>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</si>
  <si>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</si>
  <si>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</si>
  <si>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</si>
  <si>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</si>
  <si>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</si>
  <si>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</si>
  <si>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</si>
  <si>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</si>
  <si>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</si>
  <si>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</si>
  <si>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</si>
  <si>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</si>
  <si>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</si>
  <si>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</si>
  <si>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</si>
  <si>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</si>
  <si>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</si>
  <si>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</si>
  <si>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</si>
  <si>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</si>
  <si>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</si>
  <si>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</si>
  <si>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</si>
  <si>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</si>
  <si>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</si>
  <si>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</si>
  <si>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</si>
  <si>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</si>
  <si>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</si>
  <si>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</si>
  <si>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</si>
  <si>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</si>
  <si>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</si>
  <si>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</si>
  <si>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</si>
  <si>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</si>
  <si>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</si>
  <si>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</si>
  <si>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</si>
  <si>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</si>
  <si>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</si>
  <si>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</si>
  <si>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</si>
  <si>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</si>
  <si>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</si>
  <si>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</si>
  <si>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</si>
  <si>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</si>
  <si>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</si>
  <si>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</si>
  <si>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</si>
  <si>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</si>
  <si>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</si>
  <si>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</si>
  <si>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</si>
  <si>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</si>
  <si>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</si>
  <si>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</si>
  <si>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</si>
  <si>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</si>
  <si>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</si>
  <si>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</si>
  <si>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</si>
  <si>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</si>
  <si>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</si>
  <si>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</si>
  <si>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</si>
  <si>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</si>
  <si>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</si>
  <si>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</si>
  <si>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</si>
  <si>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</si>
  <si>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</si>
  <si>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</si>
  <si>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</si>
  <si>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</si>
  <si>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</si>
  <si>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</si>
  <si>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</si>
  <si>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</si>
  <si>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</si>
  <si>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</si>
  <si>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</si>
  <si>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</si>
  <si>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</si>
  <si>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</si>
  <si>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</si>
  <si>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</si>
  <si>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</si>
  <si>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</si>
  <si>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</si>
  <si>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</si>
  <si>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</si>
  <si>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</si>
  <si>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</si>
  <si>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</si>
  <si>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</si>
  <si>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</si>
  <si>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</si>
  <si>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</si>
  <si>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</si>
  <si>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</si>
  <si>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</si>
  <si>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</si>
  <si>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</si>
  <si>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</si>
  <si>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</si>
  <si>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</si>
  <si>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</si>
  <si>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</si>
  <si>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</si>
  <si>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</si>
  <si>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</si>
  <si>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</si>
  <si>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</si>
  <si>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</si>
  <si>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</si>
  <si>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</si>
  <si>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</si>
  <si>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</si>
  <si>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</si>
  <si>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</si>
  <si>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</si>
  <si>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</si>
  <si>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</si>
  <si>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</si>
  <si>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</si>
  <si>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</si>
  <si>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</si>
  <si>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</si>
  <si>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</si>
  <si>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</si>
  <si>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</si>
  <si>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</si>
  <si>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</si>
  <si>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</si>
  <si>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</si>
  <si>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</si>
  <si>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</si>
  <si>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</si>
  <si>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</si>
  <si>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</si>
  <si>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</si>
  <si>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</si>
  <si>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</si>
  <si>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</si>
  <si>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</si>
  <si>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</si>
  <si>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</si>
  <si>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</si>
  <si>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</si>
  <si>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</si>
  <si>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</si>
  <si>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</si>
  <si>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</si>
  <si>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</si>
  <si>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</si>
  <si>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</si>
  <si>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</si>
  <si>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</si>
  <si>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</si>
  <si>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</si>
  <si>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</si>
  <si>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</si>
  <si>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</si>
  <si>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</si>
  <si>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</si>
  <si>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</si>
  <si>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</si>
  <si>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</si>
  <si>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</si>
  <si>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</si>
  <si>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</si>
  <si>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</si>
  <si>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</si>
  <si>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</si>
  <si>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</si>
  <si>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</si>
  <si>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</si>
  <si>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</si>
  <si>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</si>
  <si>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</si>
  <si>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</si>
  <si>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</si>
  <si>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</si>
  <si>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</si>
  <si>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</si>
  <si>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</si>
  <si>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</si>
  <si>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</si>
  <si>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</si>
  <si>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</si>
  <si>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</si>
  <si>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</si>
  <si>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</si>
  <si>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</si>
  <si>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</si>
  <si>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</si>
  <si>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</si>
  <si>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</si>
  <si>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</si>
  <si>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</si>
  <si>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</si>
  <si>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</si>
  <si>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</si>
  <si>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</si>
  <si>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</si>
  <si>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</si>
  <si>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</si>
  <si>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</si>
  <si>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</si>
  <si>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</si>
  <si>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</si>
  <si>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</si>
  <si>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</si>
  <si>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</si>
  <si>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</si>
  <si>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</si>
  <si>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</si>
  <si>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</si>
  <si>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</si>
  <si>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</si>
  <si>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</si>
  <si>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</si>
  <si>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</si>
  <si>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</si>
  <si>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</si>
  <si>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</si>
  <si>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</si>
  <si>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</si>
  <si>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</si>
  <si>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</si>
  <si>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</si>
  <si>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</si>
  <si>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</si>
  <si>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</si>
  <si>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</si>
  <si>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</si>
  <si>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</si>
  <si>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</si>
  <si>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</si>
  <si>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</si>
  <si>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</si>
  <si>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</si>
  <si>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</si>
  <si>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</si>
  <si>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</si>
  <si>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</si>
  <si>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</si>
  <si>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</si>
  <si>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</si>
  <si>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</si>
  <si>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</si>
  <si>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</si>
  <si>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</si>
  <si>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</si>
  <si>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</si>
  <si>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</si>
  <si>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</si>
  <si>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</si>
  <si>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</si>
  <si>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</si>
  <si>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</si>
  <si>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</si>
  <si>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</si>
  <si>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</si>
  <si>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</si>
  <si>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</si>
  <si>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</si>
  <si>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</si>
  <si>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</si>
  <si>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</si>
  <si>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</si>
  <si>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</si>
  <si>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</si>
  <si>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</si>
  <si>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</si>
  <si>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</si>
  <si>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</si>
  <si>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</si>
  <si>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</si>
  <si>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</si>
  <si>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</si>
  <si>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</si>
  <si>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</si>
  <si>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</si>
  <si>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</si>
  <si>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</si>
  <si>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</si>
  <si>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</si>
  <si>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</si>
  <si>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</si>
  <si>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</si>
  <si>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</si>
  <si>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</si>
  <si>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</si>
  <si>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</si>
  <si>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</si>
  <si>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</si>
  <si>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</si>
  <si>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</si>
  <si>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</si>
  <si>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</si>
  <si>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</si>
  <si>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</si>
  <si>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</si>
  <si>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</si>
  <si>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</si>
  <si>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</si>
  <si>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</si>
  <si>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</si>
  <si>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</si>
  <si>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</si>
  <si>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</si>
  <si>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</si>
  <si>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</si>
  <si>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</si>
  <si>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</si>
  <si>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</si>
  <si>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</si>
  <si>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</si>
  <si>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</si>
  <si>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</si>
  <si>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</si>
  <si>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</si>
  <si>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</si>
  <si>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</si>
  <si>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</si>
  <si>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</si>
  <si>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</si>
  <si>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</si>
  <si>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</si>
  <si>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</si>
  <si>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</si>
  <si>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</si>
  <si>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</si>
  <si>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</si>
  <si>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</si>
  <si>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</si>
  <si>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</si>
  <si>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</si>
  <si>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</si>
  <si>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</si>
  <si>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</si>
  <si>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</si>
  <si>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</si>
  <si>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</si>
  <si>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</si>
  <si>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</si>
  <si>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</si>
  <si>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</si>
  <si>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</si>
  <si>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</si>
  <si>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</si>
  <si>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</si>
  <si>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</si>
  <si>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</si>
  <si>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</si>
  <si>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</si>
  <si>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</si>
  <si>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</si>
  <si>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</si>
  <si>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</si>
  <si>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</si>
  <si>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</si>
  <si>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</si>
  <si>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</si>
  <si>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</si>
  <si>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</si>
  <si>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</si>
  <si>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</si>
  <si>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</si>
  <si>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</si>
  <si>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</si>
  <si>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</si>
  <si>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</si>
  <si>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</si>
  <si>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</si>
  <si>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</si>
  <si>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</si>
  <si>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</si>
  <si>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</si>
  <si>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</si>
  <si>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</si>
  <si>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</si>
  <si>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</si>
  <si>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</si>
  <si>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</si>
  <si>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</si>
  <si>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</si>
  <si>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</si>
  <si>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</si>
  <si>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</si>
  <si>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</si>
  <si>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</si>
  <si>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</si>
  <si>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</si>
  <si>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</si>
  <si>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</si>
  <si>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</si>
  <si>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</si>
  <si>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</si>
  <si>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</si>
  <si>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</si>
  <si>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</si>
  <si>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</si>
  <si>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</si>
  <si>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</si>
  <si>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</si>
  <si>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</si>
  <si>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</si>
  <si>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</si>
  <si>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</si>
  <si>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</si>
  <si>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</si>
  <si>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</si>
  <si>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</si>
  <si>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</si>
  <si>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</si>
  <si>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</si>
  <si>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</si>
  <si>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</si>
  <si>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</si>
  <si>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</si>
  <si>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</si>
  <si>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</si>
  <si>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</si>
  <si>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</si>
  <si>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</si>
  <si>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</si>
  <si>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</si>
  <si>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</si>
  <si>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</si>
  <si>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</si>
  <si>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</si>
  <si>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</si>
  <si>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</si>
  <si>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</si>
  <si>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</si>
  <si>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</si>
  <si>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</si>
  <si>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</si>
  <si>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</si>
  <si>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</si>
  <si>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</si>
  <si>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</si>
  <si>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</si>
  <si>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</si>
  <si>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</si>
  <si>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</si>
  <si>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</si>
  <si>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</si>
  <si>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</si>
  <si>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</si>
  <si>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</si>
  <si>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</si>
  <si>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</si>
  <si>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</si>
  <si>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</si>
  <si>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</si>
  <si>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</si>
  <si>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</si>
  <si>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</si>
  <si>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</si>
  <si>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</si>
  <si>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</si>
  <si>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</si>
  <si>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</si>
  <si>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</si>
  <si>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</si>
  <si>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</si>
  <si>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</si>
  <si>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</si>
  <si>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</si>
  <si>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</si>
  <si>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</si>
  <si>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</si>
  <si>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</si>
  <si>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</si>
  <si>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</si>
  <si>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</si>
  <si>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</si>
  <si>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</si>
  <si>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</si>
  <si>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</si>
  <si>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</si>
  <si>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</si>
  <si>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</si>
  <si>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</si>
  <si>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</si>
  <si>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</si>
  <si>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</si>
  <si>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</si>
  <si>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</si>
  <si>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</si>
  <si>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</si>
  <si>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</si>
  <si>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</si>
  <si>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</si>
  <si>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</si>
  <si>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</si>
  <si>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</si>
  <si>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</si>
  <si>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</si>
  <si>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</si>
  <si>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</si>
  <si>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</si>
  <si>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</si>
  <si>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</si>
  <si>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</si>
  <si>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</si>
  <si>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</si>
  <si>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</si>
  <si>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</si>
  <si>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</si>
  <si>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</si>
  <si>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</si>
  <si>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</si>
  <si>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</si>
  <si>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</si>
  <si>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</si>
  <si>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</si>
  <si>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</si>
  <si>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</si>
  <si>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</si>
  <si>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</si>
  <si>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</si>
  <si>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</si>
  <si>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</si>
  <si>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</si>
  <si>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</si>
  <si>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</si>
  <si>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</si>
  <si>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</si>
  <si>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</si>
  <si>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</si>
  <si>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</si>
  <si>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</si>
  <si>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</si>
  <si>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</si>
  <si>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</si>
  <si>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</si>
  <si>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</si>
  <si>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</si>
  <si>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</si>
  <si>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</si>
  <si>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</si>
  <si>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</si>
  <si>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</si>
  <si>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</si>
  <si>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</si>
  <si>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</si>
  <si>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</si>
  <si>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</si>
  <si>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</si>
  <si>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</si>
  <si>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</si>
  <si>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</si>
  <si>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</si>
  <si>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</si>
  <si>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</si>
  <si>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</si>
  <si>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</si>
  <si>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</si>
  <si>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</si>
  <si>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</si>
  <si>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</si>
  <si>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</si>
  <si>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</si>
  <si>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</si>
  <si>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</si>
  <si>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</si>
  <si>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</si>
  <si>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</si>
  <si>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</si>
  <si>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</si>
  <si>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</si>
  <si>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</si>
  <si>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</si>
  <si>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</si>
  <si>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</si>
  <si>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</si>
  <si>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</si>
  <si>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</si>
  <si>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</si>
  <si>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</si>
  <si>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</si>
  <si>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</si>
  <si>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</si>
  <si>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</si>
  <si>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</si>
  <si>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</si>
  <si>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</si>
  <si>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</si>
  <si>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</si>
  <si>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</si>
  <si>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</si>
  <si>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</si>
  <si>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</si>
  <si>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</si>
  <si>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</si>
  <si>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</si>
  <si>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</si>
  <si>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</si>
  <si>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</si>
  <si>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</si>
  <si>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</si>
  <si>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</si>
  <si>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</si>
  <si>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</si>
  <si>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</si>
  <si>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</si>
  <si>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</si>
  <si>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</si>
  <si>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</si>
  <si>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</si>
  <si>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</si>
  <si>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</si>
  <si>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</si>
  <si>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</si>
  <si>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</si>
  <si>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</si>
  <si>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</si>
  <si>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</si>
  <si>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</si>
  <si>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</si>
  <si>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</si>
  <si>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</si>
  <si>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</si>
  <si>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</si>
  <si>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</si>
  <si>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</si>
  <si>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</si>
  <si>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</si>
  <si>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</si>
  <si>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</si>
  <si>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</si>
  <si>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</si>
  <si>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</si>
  <si>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</si>
  <si>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</si>
  <si>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</si>
  <si>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</si>
  <si>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</si>
  <si>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</si>
  <si>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</si>
  <si>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</si>
  <si>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</si>
  <si>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</si>
  <si>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</si>
  <si>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</si>
  <si>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</si>
  <si>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</si>
  <si>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</si>
  <si>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</si>
  <si>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</si>
  <si>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</si>
  <si>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</si>
  <si>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</si>
  <si>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</si>
  <si>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</si>
  <si>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</si>
  <si>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</si>
  <si>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</si>
  <si>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</si>
  <si>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</si>
  <si>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</si>
  <si>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</si>
  <si>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</si>
  <si>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</si>
  <si>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</si>
  <si>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</si>
  <si>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</si>
  <si>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</si>
  <si>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</si>
  <si>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</si>
  <si>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</si>
  <si>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</si>
  <si>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</si>
  <si>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</si>
  <si>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</si>
  <si>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</si>
  <si>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</si>
  <si>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</si>
  <si>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</si>
  <si>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</si>
  <si>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</si>
  <si>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</si>
  <si>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</si>
  <si>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</si>
  <si>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</si>
  <si>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</si>
  <si>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</si>
  <si>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</si>
  <si>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</si>
  <si>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</si>
  <si>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</si>
  <si>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</si>
  <si>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</si>
  <si>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</si>
  <si>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</si>
  <si>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</si>
  <si>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</si>
  <si>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</si>
  <si>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</si>
  <si>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</si>
  <si>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</si>
  <si>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</si>
  <si>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</si>
  <si>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</si>
  <si>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</si>
  <si>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</si>
  <si>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</si>
  <si>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</si>
  <si>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</si>
  <si>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</si>
  <si>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</si>
  <si>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</si>
  <si>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</si>
  <si>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</si>
  <si>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</si>
  <si>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</si>
  <si>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</si>
  <si>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</si>
  <si>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</si>
  <si>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</si>
  <si>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</si>
  <si>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</si>
  <si>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</si>
  <si>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</si>
  <si>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</si>
  <si>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</si>
  <si>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</si>
  <si>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</si>
  <si>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</si>
  <si>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</si>
  <si>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</si>
  <si>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</si>
  <si>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</si>
  <si>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</si>
  <si>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</si>
  <si>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</si>
  <si>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</si>
  <si>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</si>
  <si>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</si>
  <si>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</si>
  <si>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</si>
  <si>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</si>
  <si>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</si>
  <si>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</si>
  <si>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</si>
  <si>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</si>
  <si>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</si>
  <si>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</si>
  <si>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</si>
  <si>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</si>
  <si>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</si>
  <si>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</si>
  <si>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</si>
  <si>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</si>
  <si>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</si>
  <si>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</si>
  <si>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</si>
  <si>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</si>
  <si>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</si>
  <si>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</si>
  <si>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</si>
  <si>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</si>
  <si>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</si>
  <si>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</si>
  <si>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</si>
  <si>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</si>
  <si>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</si>
  <si>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</si>
  <si>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</si>
  <si>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</si>
  <si>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</si>
  <si>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</si>
  <si>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</si>
  <si>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</si>
  <si>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</si>
  <si>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</si>
  <si>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</si>
  <si>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</si>
  <si>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</si>
  <si>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</si>
  <si>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</si>
  <si>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</si>
  <si>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</si>
  <si>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</si>
  <si>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</si>
  <si>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</si>
  <si>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</si>
  <si>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</si>
  <si>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</si>
  <si>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</si>
  <si>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</si>
  <si>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</si>
  <si>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</si>
  <si>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</si>
  <si>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</si>
  <si>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</si>
  <si>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</si>
  <si>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</si>
  <si>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</si>
  <si>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</si>
  <si>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</si>
  <si>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</si>
  <si>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</si>
  <si>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</si>
  <si>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</si>
  <si>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</si>
  <si>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</si>
  <si>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</si>
  <si>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</si>
  <si>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</si>
  <si>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</si>
  <si>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</si>
  <si>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</si>
  <si>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</si>
  <si>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</si>
  <si>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</si>
  <si>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</si>
  <si>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</si>
  <si>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</si>
  <si>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</si>
  <si>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</si>
  <si>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</si>
  <si>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</si>
  <si>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</si>
  <si>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</si>
  <si>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</si>
  <si>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</si>
  <si>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</si>
  <si>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</si>
  <si>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</si>
  <si>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</si>
  <si>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</si>
  <si>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</si>
  <si>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</si>
  <si>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</si>
  <si>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</si>
  <si>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</si>
  <si>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</si>
  <si>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</si>
  <si>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</si>
  <si>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</si>
  <si>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</si>
  <si>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</si>
  <si>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</si>
  <si>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</si>
  <si>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</si>
  <si>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</si>
  <si>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</si>
  <si>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</si>
  <si>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</si>
  <si>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</si>
  <si>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</si>
  <si>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</si>
  <si>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</si>
  <si>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</si>
  <si>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</si>
  <si>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</si>
  <si>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</si>
  <si>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</si>
  <si>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</si>
  <si>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</si>
  <si>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</si>
  <si>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</si>
  <si>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</si>
  <si>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</si>
  <si>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</si>
  <si>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</si>
  <si>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</si>
  <si>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</si>
  <si>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</si>
  <si>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</si>
  <si>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</si>
  <si>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</si>
  <si>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</si>
  <si>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</si>
  <si>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</si>
  <si>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</si>
  <si>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</si>
  <si>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</si>
  <si>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</si>
  <si>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</si>
  <si>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</si>
  <si>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</si>
  <si>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</si>
  <si>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</si>
  <si>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</si>
  <si>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</si>
  <si>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</si>
  <si>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</si>
  <si>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</si>
  <si>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</si>
  <si>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</si>
  <si>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</si>
  <si>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</si>
  <si>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</si>
  <si>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</si>
  <si>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</si>
  <si>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</si>
  <si>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</si>
  <si>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</si>
  <si>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</si>
  <si>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</si>
  <si>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</si>
  <si>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</si>
  <si>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</si>
  <si>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</si>
  <si>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</si>
  <si>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</si>
  <si>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</si>
  <si>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</si>
  <si>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</si>
  <si>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</si>
  <si>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</si>
  <si>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</si>
  <si>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</si>
  <si>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</si>
  <si>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</si>
  <si>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</si>
  <si>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</si>
  <si>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</si>
  <si>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</si>
  <si>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</si>
  <si>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</si>
  <si>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</si>
  <si>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</si>
  <si>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</si>
  <si>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</si>
  <si>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</si>
  <si>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</si>
  <si>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</si>
  <si>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</si>
  <si>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</si>
  <si>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</si>
  <si>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</si>
  <si>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</si>
  <si>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</si>
  <si>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</si>
  <si>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</si>
  <si>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</si>
  <si>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</si>
  <si>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</si>
  <si>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</si>
  <si>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</si>
  <si>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</si>
  <si>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</si>
  <si>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</si>
  <si>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</si>
  <si>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</si>
  <si>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</si>
  <si>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</si>
  <si>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</si>
  <si>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</si>
  <si>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</si>
  <si>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</si>
  <si>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</si>
  <si>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</si>
  <si>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</si>
  <si>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</si>
  <si>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</si>
  <si>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</si>
  <si>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</si>
  <si>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</si>
  <si>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</si>
  <si>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</si>
  <si>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</si>
  <si>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</si>
  <si>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</si>
  <si>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</si>
  <si>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</si>
  <si>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</si>
  <si>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</si>
  <si>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</si>
  <si>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</si>
  <si>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</si>
  <si>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</si>
  <si>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</si>
  <si>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</si>
  <si>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</si>
  <si>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</si>
  <si>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</si>
  <si>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</si>
  <si>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</si>
  <si>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</si>
  <si>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</si>
  <si>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</si>
  <si>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</si>
  <si>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</si>
  <si>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</si>
  <si>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</si>
  <si>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</si>
  <si>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</si>
  <si>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</si>
  <si>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</si>
  <si>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</si>
  <si>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</si>
  <si>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</si>
  <si>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</si>
  <si>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</si>
  <si>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</si>
  <si>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</si>
  <si>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</si>
  <si>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</si>
  <si>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</si>
  <si>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</si>
  <si>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</si>
  <si>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</si>
  <si>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</si>
  <si>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</si>
  <si>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</si>
  <si>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</si>
  <si>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</si>
  <si>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</si>
  <si>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</si>
  <si>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</si>
  <si>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</si>
  <si>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</si>
  <si>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</si>
  <si>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</si>
  <si>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</si>
  <si>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</si>
  <si>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</si>
  <si>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</si>
  <si>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</si>
  <si>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</si>
  <si>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</si>
  <si>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</si>
  <si>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</si>
  <si>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</si>
  <si>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</si>
  <si>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</si>
  <si>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</si>
  <si>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</si>
  <si>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</si>
  <si>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</si>
  <si>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</si>
  <si>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</si>
  <si>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</si>
  <si>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</si>
  <si>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</si>
  <si>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</si>
  <si>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</si>
  <si>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</si>
  <si>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</si>
  <si>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</si>
  <si>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</si>
  <si>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</si>
  <si>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</si>
  <si>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</si>
  <si>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</si>
  <si>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</si>
  <si>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</si>
  <si>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</si>
  <si>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</si>
  <si>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</si>
  <si>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</si>
  <si>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</si>
  <si>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</si>
  <si>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</si>
  <si>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</si>
  <si>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</si>
  <si>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</si>
  <si>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</si>
  <si>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</si>
  <si>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</si>
  <si>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</si>
  <si>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</si>
  <si>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</si>
  <si>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</si>
  <si>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</si>
  <si>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</si>
  <si>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</si>
  <si>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</si>
  <si>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</si>
  <si>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</si>
  <si>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</si>
  <si>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</si>
  <si>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</si>
  <si>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</si>
  <si>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</si>
  <si>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</si>
  <si>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</si>
  <si>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</si>
  <si>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</si>
  <si>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</si>
  <si>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</si>
  <si>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</si>
  <si>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</si>
  <si>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</si>
  <si>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</si>
  <si>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</si>
  <si>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</si>
  <si>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</si>
  <si>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</si>
  <si>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</si>
  <si>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</si>
  <si>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</si>
  <si>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</si>
  <si>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</si>
  <si>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</si>
  <si>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</si>
  <si>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</si>
  <si>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</si>
  <si>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</si>
  <si>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</si>
  <si>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</si>
  <si>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</si>
  <si>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</si>
  <si>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</si>
  <si>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</si>
  <si>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</si>
  <si>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</si>
  <si>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</si>
  <si>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</si>
  <si>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</si>
  <si>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</si>
  <si>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</si>
  <si>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</si>
  <si>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</si>
  <si>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</si>
  <si>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</si>
  <si>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</si>
  <si>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</si>
  <si>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</si>
  <si>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</si>
  <si>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</si>
  <si>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</si>
  <si>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</si>
  <si>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</si>
  <si>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</si>
  <si>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</si>
  <si>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</si>
  <si>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</si>
  <si>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</si>
  <si>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</si>
  <si>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</si>
  <si>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</si>
  <si>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</si>
  <si>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</si>
  <si>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</si>
  <si>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</si>
  <si>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</si>
  <si>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</si>
  <si>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</si>
  <si>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</si>
  <si>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</si>
  <si>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</si>
  <si>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</si>
  <si>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</si>
  <si>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</si>
  <si>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</si>
  <si>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</si>
  <si>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</si>
  <si>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</si>
  <si>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</si>
  <si>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</si>
  <si>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</si>
  <si>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</si>
  <si>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</si>
  <si>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</si>
  <si>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</si>
  <si>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</si>
  <si>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</si>
  <si>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</si>
  <si>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</si>
  <si>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</si>
  <si>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</si>
  <si>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</si>
  <si>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</si>
  <si>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</si>
  <si>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</si>
  <si>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</si>
  <si>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</si>
  <si>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</si>
  <si>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</si>
  <si>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</si>
  <si>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</si>
  <si>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</si>
  <si>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</si>
  <si>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</si>
  <si>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</si>
  <si>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</si>
  <si>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</si>
  <si>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</si>
  <si>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</si>
  <si>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</si>
  <si>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</si>
  <si>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</si>
  <si>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</si>
  <si>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</si>
  <si>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</si>
  <si>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</si>
  <si>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</si>
  <si>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</si>
  <si>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</si>
  <si>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</si>
  <si>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</si>
  <si>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</si>
  <si>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</si>
  <si>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</si>
  <si>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</si>
  <si>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</si>
  <si>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</si>
  <si>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</si>
  <si>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</si>
  <si>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</si>
  <si>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</si>
  <si>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</si>
  <si>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</si>
  <si>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</si>
  <si>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</si>
  <si>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</si>
  <si>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</si>
  <si>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</si>
  <si>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</si>
  <si>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</si>
  <si>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</si>
  <si>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</si>
  <si>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</si>
  <si>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</si>
  <si>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</si>
  <si>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</si>
  <si>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</si>
  <si>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</si>
  <si>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</si>
  <si>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</si>
  <si>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</si>
  <si>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</si>
  <si>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</si>
  <si>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</si>
  <si>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</si>
  <si>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</si>
  <si>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</si>
  <si>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</si>
  <si>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</si>
  <si>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</si>
  <si>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</si>
  <si>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</si>
  <si>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</si>
  <si>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</si>
  <si>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</si>
  <si>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</si>
  <si>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</si>
  <si>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</si>
  <si>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</si>
  <si>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</si>
  <si>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</si>
  <si>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</si>
  <si>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</si>
  <si>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</si>
  <si>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</si>
  <si>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</si>
  <si>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</si>
  <si>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</si>
  <si>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</si>
  <si>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</si>
  <si>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</si>
  <si>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</si>
  <si>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</si>
  <si>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</si>
  <si>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</si>
  <si>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</si>
  <si>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</si>
  <si>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</si>
  <si>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</si>
  <si>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</si>
  <si>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</si>
  <si>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</si>
  <si>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</si>
  <si>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</si>
  <si>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</si>
  <si>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</si>
  <si>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</si>
  <si>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</si>
  <si>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</si>
  <si>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</si>
  <si>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</si>
  <si>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</si>
  <si>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</si>
  <si>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</si>
  <si>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</si>
  <si>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</si>
  <si>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</si>
  <si>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</si>
  <si>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</si>
  <si>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</si>
  <si>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</si>
  <si>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</si>
  <si>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</si>
  <si>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</si>
  <si>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</si>
  <si>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</si>
  <si>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</si>
  <si>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</si>
  <si>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</si>
  <si>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</si>
  <si>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</si>
  <si>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</si>
  <si>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</si>
  <si>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</si>
  <si>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</si>
  <si>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</si>
  <si>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</si>
  <si>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</si>
  <si>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</si>
  <si>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</si>
  <si>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</si>
  <si>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</si>
  <si>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</si>
  <si>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</si>
  <si>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</si>
  <si>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</si>
  <si>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</si>
  <si>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</si>
  <si>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</si>
  <si>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</si>
  <si>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</si>
  <si>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</si>
  <si>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</si>
  <si>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</si>
  <si>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</si>
  <si>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</si>
  <si>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</si>
  <si>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</si>
  <si>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</si>
  <si>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</si>
  <si>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</si>
  <si>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</si>
  <si>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</si>
  <si>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</si>
  <si>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</si>
  <si>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</si>
  <si>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</si>
  <si>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</si>
  <si>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</si>
  <si>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</si>
  <si>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</si>
  <si>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</si>
  <si>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</si>
  <si>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</si>
  <si>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</si>
  <si>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</si>
  <si>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</si>
  <si>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</si>
  <si>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</si>
  <si>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</si>
  <si>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</si>
  <si>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</si>
  <si>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</si>
  <si>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</si>
  <si>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</si>
  <si>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</si>
  <si>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</si>
  <si>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</si>
  <si>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</si>
  <si>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</si>
  <si>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</si>
  <si>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</si>
  <si>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</si>
  <si>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</si>
  <si>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</si>
  <si>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</si>
  <si>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</si>
  <si>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</si>
  <si>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</si>
  <si>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</si>
  <si>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</si>
  <si>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</si>
  <si>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</si>
  <si>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</si>
  <si>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</si>
  <si>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</si>
  <si>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</si>
  <si>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</si>
  <si>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</si>
  <si>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</si>
  <si>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</si>
  <si>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</si>
  <si>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</si>
  <si>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</si>
  <si>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</si>
  <si>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</si>
  <si>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</si>
  <si>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</si>
  <si>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</si>
  <si>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</si>
  <si>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</si>
  <si>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</si>
  <si>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</si>
  <si>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</si>
  <si>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</si>
  <si>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</si>
  <si>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</si>
  <si>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</si>
  <si>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</si>
  <si>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</si>
  <si>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</si>
  <si>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</si>
  <si>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</si>
  <si>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</si>
  <si>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</si>
  <si>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</si>
  <si>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</si>
  <si>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</si>
  <si>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</si>
  <si>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</si>
  <si>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</si>
  <si>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</si>
  <si>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</si>
  <si>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</si>
  <si>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</si>
  <si>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</si>
  <si>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</si>
  <si>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</si>
  <si>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</si>
  <si>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</si>
  <si>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</si>
  <si>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</si>
  <si>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</si>
  <si>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</si>
  <si>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</si>
  <si>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</si>
  <si>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</si>
  <si>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</si>
  <si>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</si>
  <si>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</si>
  <si>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</si>
  <si>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</si>
  <si>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</si>
  <si>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</si>
  <si>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</si>
  <si>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</si>
  <si>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</si>
  <si>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</si>
  <si>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</si>
  <si>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</si>
  <si>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</si>
  <si>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</si>
  <si>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</si>
  <si>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</si>
  <si>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</si>
  <si>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</si>
  <si>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</si>
  <si>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</si>
  <si>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</si>
  <si>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</si>
  <si>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</si>
  <si>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</si>
  <si>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</si>
  <si>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</si>
  <si>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</si>
  <si>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</si>
  <si>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</si>
  <si>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</si>
  <si>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</si>
  <si>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</si>
  <si>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</si>
  <si>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</si>
  <si>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</si>
  <si>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</si>
  <si>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</si>
  <si>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</si>
  <si>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</si>
  <si>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</si>
  <si>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</si>
  <si>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</si>
  <si>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</si>
  <si>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</si>
  <si>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</si>
  <si>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</si>
  <si>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</si>
  <si>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</si>
  <si>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</si>
  <si>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</si>
  <si>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</si>
  <si>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</si>
  <si>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</si>
  <si>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</si>
  <si>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</si>
  <si>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</si>
  <si>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</si>
  <si>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</si>
  <si>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</si>
  <si>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</si>
  <si>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</si>
  <si>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</si>
  <si>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</si>
  <si>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</si>
  <si>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</si>
  <si>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</si>
  <si>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</si>
  <si>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</si>
  <si>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</si>
  <si>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</si>
  <si>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</si>
  <si>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</si>
  <si>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</si>
  <si>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</si>
  <si>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</si>
  <si>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</si>
  <si>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</si>
  <si>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</si>
  <si>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</si>
  <si>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</si>
  <si>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</si>
  <si>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</si>
  <si>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</si>
  <si>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</si>
  <si>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</si>
  <si>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</si>
  <si>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</si>
  <si>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</si>
  <si>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</si>
  <si>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</si>
  <si>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</si>
  <si>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</si>
  <si>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</si>
  <si>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</si>
  <si>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</si>
  <si>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</si>
  <si>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</si>
  <si>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</si>
  <si>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</si>
  <si>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</si>
  <si>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</si>
  <si>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</si>
  <si>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</si>
  <si>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</si>
  <si>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</si>
  <si>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</si>
  <si>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</si>
  <si>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</si>
  <si>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</si>
  <si>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</si>
  <si>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</si>
  <si>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</si>
  <si>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</si>
  <si>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</si>
  <si>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</si>
  <si>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</si>
  <si>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</si>
  <si>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</si>
  <si>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</si>
  <si>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</si>
  <si>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</si>
  <si>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</si>
  <si>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</si>
  <si>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</si>
  <si>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</si>
  <si>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</si>
  <si>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</si>
  <si>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</si>
  <si>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</si>
  <si>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</si>
  <si>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</si>
  <si>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</si>
  <si>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</si>
  <si>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</si>
  <si>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</si>
  <si>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</si>
  <si>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</si>
  <si>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</si>
  <si>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</si>
  <si>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</si>
  <si>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</si>
  <si>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</si>
  <si>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</si>
  <si>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</si>
  <si>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</si>
  <si>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</si>
  <si>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</si>
  <si>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</si>
  <si>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</si>
  <si>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</si>
  <si>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</si>
  <si>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</si>
  <si>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</si>
  <si>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</si>
  <si>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</si>
  <si>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</si>
  <si>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</si>
  <si>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</si>
  <si>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</si>
  <si>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</si>
  <si>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</si>
  <si>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</si>
  <si>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</si>
  <si>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</si>
  <si>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</si>
  <si>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</si>
  <si>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</si>
  <si>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</si>
  <si>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</si>
  <si>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</si>
  <si>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</si>
  <si>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</si>
  <si>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</si>
  <si>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</si>
  <si>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</si>
  <si>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</si>
  <si>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</si>
  <si>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</si>
  <si>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</si>
  <si>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</si>
  <si>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</si>
  <si>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</si>
  <si>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</si>
  <si>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</si>
  <si>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</si>
  <si>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</si>
  <si>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</si>
  <si>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</si>
  <si>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</si>
  <si>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</si>
  <si>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</si>
  <si>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</si>
  <si>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</si>
  <si>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</si>
  <si>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</si>
  <si>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</si>
  <si>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</si>
  <si>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</si>
  <si>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</si>
  <si>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</si>
  <si>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</si>
  <si>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</si>
  <si>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</si>
  <si>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</si>
  <si>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</si>
  <si>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</si>
  <si>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</si>
  <si>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</si>
  <si>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</si>
  <si>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</si>
  <si>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</si>
  <si>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</si>
  <si>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</si>
  <si>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</si>
  <si>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</si>
  <si>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</si>
  <si>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</si>
  <si>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</si>
  <si>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</si>
  <si>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</si>
  <si>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</si>
  <si>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</si>
  <si>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</si>
  <si>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</si>
  <si>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</si>
  <si>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</si>
  <si>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</si>
  <si>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</si>
  <si>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</si>
  <si>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</si>
  <si>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</si>
  <si>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</si>
  <si>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</si>
  <si>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</si>
  <si>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</si>
  <si>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</si>
  <si>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</si>
  <si>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</si>
  <si>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</si>
  <si>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</si>
  <si>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</si>
  <si>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</si>
  <si>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</si>
  <si>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</si>
  <si>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</si>
  <si>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</si>
  <si>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</si>
  <si>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</si>
  <si>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</si>
  <si>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</si>
  <si>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</si>
  <si>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</si>
  <si>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</si>
  <si>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</si>
  <si>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</si>
  <si>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</si>
  <si>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</si>
  <si>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</si>
  <si>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</si>
  <si>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</si>
  <si>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</si>
  <si>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</si>
  <si>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</si>
  <si>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</si>
  <si>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</si>
  <si>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</si>
  <si>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</si>
  <si>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</si>
  <si>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</si>
  <si>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</si>
  <si>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</si>
  <si>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</si>
  <si>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</si>
  <si>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</si>
  <si>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</si>
  <si>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</si>
  <si>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</si>
  <si>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</si>
  <si>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</si>
  <si>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</si>
  <si>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</si>
  <si>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</si>
  <si>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</si>
  <si>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</si>
  <si>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</si>
  <si>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</si>
  <si>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</si>
  <si>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</si>
  <si>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</si>
  <si>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</si>
  <si>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</si>
  <si>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</si>
  <si>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</si>
  <si>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</si>
  <si>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</si>
  <si>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</si>
  <si>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</si>
  <si>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</si>
  <si>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</si>
  <si>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</si>
  <si>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</si>
  <si>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</si>
  <si>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</si>
  <si>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</si>
  <si>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</si>
  <si>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</si>
  <si>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</si>
  <si>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</si>
  <si>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</si>
  <si>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</si>
  <si>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</si>
  <si>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</si>
  <si>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</si>
  <si>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</si>
  <si>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</si>
  <si>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</si>
  <si>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</si>
  <si>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</si>
  <si>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</si>
  <si>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</si>
  <si>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</si>
  <si>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</si>
  <si>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</si>
  <si>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</si>
  <si>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</si>
  <si>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</si>
  <si>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</si>
  <si>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</si>
  <si>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</si>
  <si>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</si>
  <si>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</si>
  <si>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</si>
  <si>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</si>
  <si>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</si>
  <si>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</si>
  <si>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</si>
  <si>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</si>
  <si>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</si>
  <si>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</si>
  <si>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</si>
  <si>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</si>
  <si>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</si>
  <si>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</si>
  <si>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</si>
  <si>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</si>
  <si>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</si>
  <si>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</si>
  <si>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</si>
  <si>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</si>
  <si>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</si>
  <si>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</si>
  <si>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</si>
  <si>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</si>
  <si>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</si>
  <si>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</si>
  <si>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</si>
  <si>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</si>
  <si>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</si>
  <si>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</si>
  <si>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</si>
  <si>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</si>
  <si>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</si>
  <si>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</si>
  <si>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</si>
  <si>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</si>
  <si>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</si>
  <si>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</si>
  <si>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</si>
  <si>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</si>
  <si>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</si>
  <si>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</si>
  <si>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</si>
  <si>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</si>
  <si>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</si>
  <si>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</si>
  <si>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</si>
  <si>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</si>
  <si>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</si>
  <si>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</si>
  <si>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</si>
  <si>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</si>
  <si>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</si>
  <si>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</si>
  <si>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</si>
  <si>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</si>
  <si>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</si>
  <si>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</si>
  <si>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</si>
  <si>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</si>
  <si>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</si>
  <si>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</si>
  <si>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</si>
  <si>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</si>
  <si>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</si>
  <si>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</si>
  <si>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</si>
  <si>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</si>
  <si>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</si>
  <si>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</si>
  <si>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</si>
  <si>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</si>
  <si>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</si>
  <si>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</si>
  <si>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</si>
  <si>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</si>
  <si>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</si>
  <si>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</si>
  <si>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</si>
  <si>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</si>
  <si>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</si>
  <si>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</si>
  <si>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</si>
  <si>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</si>
  <si>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</si>
  <si>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</si>
  <si>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</si>
  <si>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</si>
  <si>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</si>
  <si>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</si>
  <si>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</si>
  <si>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</si>
  <si>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</si>
  <si>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</si>
  <si>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</si>
  <si>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</si>
  <si>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</si>
  <si>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</si>
  <si>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</si>
  <si>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</si>
  <si>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</si>
  <si>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</si>
  <si>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</si>
  <si>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</si>
  <si>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</si>
  <si>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</si>
  <si>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</si>
  <si>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</si>
  <si>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</si>
  <si>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</si>
  <si>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</si>
  <si>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</si>
  <si>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</si>
  <si>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</si>
  <si>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</si>
  <si>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</si>
  <si>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</si>
  <si>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</si>
  <si>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</si>
  <si>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</si>
  <si>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</si>
  <si>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</si>
  <si>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</si>
  <si>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</si>
  <si>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</si>
  <si>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</si>
  <si>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</si>
  <si>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</si>
  <si>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</si>
  <si>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</si>
  <si>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</si>
  <si>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</si>
  <si>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</si>
  <si>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</si>
  <si>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</si>
  <si>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</si>
  <si>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</si>
  <si>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</si>
  <si>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</si>
  <si>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</si>
  <si>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</si>
  <si>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</si>
  <si>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</si>
  <si>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</si>
  <si>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</si>
  <si>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</si>
  <si>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</si>
  <si>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</si>
  <si>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</si>
  <si>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</si>
  <si>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</si>
  <si>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</si>
  <si>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</si>
  <si>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</si>
  <si>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</si>
  <si>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</si>
  <si>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</si>
  <si>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</si>
  <si>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</si>
  <si>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</si>
  <si>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</si>
  <si>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</si>
  <si>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</si>
  <si>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</si>
  <si>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</si>
  <si>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</si>
  <si>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</si>
  <si>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</si>
  <si>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</si>
  <si>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</si>
  <si>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</si>
  <si>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</si>
  <si>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</si>
  <si>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</si>
  <si>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</si>
  <si>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</si>
  <si>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</si>
  <si>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</si>
  <si>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</si>
  <si>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</si>
  <si>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</si>
  <si>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</si>
  <si>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</si>
  <si>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</si>
  <si>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</si>
  <si>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</si>
  <si>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</si>
  <si>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</si>
  <si>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</si>
  <si>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</si>
  <si>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</si>
  <si>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</si>
  <si>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</si>
  <si>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</si>
  <si>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</si>
  <si>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</si>
  <si>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</si>
  <si>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</si>
  <si>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</si>
  <si>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</si>
  <si>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</si>
  <si>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</si>
  <si>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</si>
  <si>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</si>
  <si>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</si>
  <si>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</si>
  <si>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</si>
  <si>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</si>
  <si>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</si>
  <si>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</si>
  <si>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</si>
  <si>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</si>
  <si>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</si>
  <si>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</si>
  <si>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</si>
  <si>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</si>
  <si>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</si>
  <si>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</si>
  <si>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</si>
  <si>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</si>
  <si>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</si>
  <si>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</si>
  <si>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</si>
  <si>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</si>
  <si>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</si>
  <si>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</si>
  <si>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</si>
  <si>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</si>
  <si>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</si>
  <si>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</si>
  <si>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</si>
  <si>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</si>
  <si>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</si>
  <si>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</si>
  <si>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</si>
  <si>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</si>
  <si>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</si>
  <si>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</si>
  <si>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</si>
  <si>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</si>
  <si>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</si>
  <si>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</si>
  <si>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</si>
  <si>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</si>
  <si>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</si>
  <si>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</si>
  <si>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</si>
  <si>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</si>
  <si>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</si>
  <si>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</si>
  <si>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</si>
  <si>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</si>
  <si>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</si>
  <si>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</si>
  <si>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</si>
  <si>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</si>
  <si>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</si>
  <si>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</si>
  <si>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</si>
  <si>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</si>
  <si>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</si>
  <si>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</si>
  <si>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</si>
  <si>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</si>
  <si>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</si>
  <si>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</si>
  <si>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</si>
  <si>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</si>
  <si>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</si>
  <si>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</si>
  <si>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</si>
  <si>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</si>
  <si>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</si>
  <si>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</si>
  <si>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</si>
  <si>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</si>
  <si>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</si>
  <si>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</si>
  <si>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</si>
  <si>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</si>
  <si>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</si>
  <si>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</si>
  <si>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</si>
  <si>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</si>
  <si>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</si>
  <si>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</si>
  <si>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</si>
  <si>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</si>
  <si>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</si>
  <si>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</si>
  <si>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</si>
  <si>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</si>
  <si>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</si>
  <si>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</si>
  <si>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</si>
  <si>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</si>
  <si>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</si>
  <si>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</si>
  <si>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</si>
  <si>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</si>
  <si>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</si>
  <si>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</si>
  <si>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</si>
  <si>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</si>
  <si>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</si>
  <si>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</si>
  <si>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</si>
  <si>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</si>
  <si>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</si>
  <si>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</si>
  <si>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</si>
  <si>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</si>
  <si>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</si>
  <si>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</si>
  <si>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</si>
  <si>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</si>
  <si>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</si>
  <si>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</si>
  <si>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</si>
  <si>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</si>
  <si>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</si>
  <si>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</si>
  <si>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</si>
  <si>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</si>
  <si>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</si>
  <si>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</si>
  <si>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</si>
  <si>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</si>
  <si>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</si>
  <si>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</si>
  <si>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</si>
  <si>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</si>
  <si>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</si>
  <si>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</si>
  <si>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</si>
  <si>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</si>
  <si>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</si>
  <si>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</si>
  <si>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</si>
  <si>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</si>
  <si>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</si>
  <si>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</si>
  <si>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</si>
  <si>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</si>
  <si>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</si>
  <si>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</si>
  <si>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</si>
  <si>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</si>
  <si>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</si>
  <si>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</si>
  <si>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</si>
  <si>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</si>
  <si>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</si>
  <si>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</si>
  <si>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</si>
  <si>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</si>
  <si>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</si>
  <si>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</si>
  <si>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</si>
  <si>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</si>
  <si>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</si>
  <si>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</si>
  <si>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</si>
  <si>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</si>
  <si>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</si>
  <si>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</si>
  <si>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</si>
  <si>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</si>
  <si>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</si>
  <si>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</si>
  <si>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</si>
  <si>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</si>
  <si>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</si>
  <si>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</si>
  <si>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</si>
  <si>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</si>
  <si>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</si>
  <si>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</si>
  <si>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</si>
  <si>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</si>
  <si>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</si>
  <si>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</si>
  <si>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</si>
  <si>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</si>
  <si>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</si>
  <si>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</si>
  <si>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</si>
  <si>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</si>
  <si>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</si>
  <si>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</si>
  <si>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</si>
  <si>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</si>
  <si>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</si>
  <si>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</si>
  <si>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</si>
  <si>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</si>
  <si>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</si>
  <si>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</si>
  <si>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</si>
  <si>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</si>
  <si>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</si>
  <si>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</si>
  <si>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</si>
  <si>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</si>
  <si>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</si>
  <si>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</si>
  <si>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</si>
  <si>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</si>
  <si>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</si>
  <si>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</si>
  <si>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</si>
  <si>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</si>
  <si>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</si>
  <si>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</si>
  <si>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</si>
  <si>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</si>
  <si>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</si>
  <si>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</si>
  <si>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</si>
  <si>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</si>
  <si>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</si>
  <si>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</si>
  <si>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</si>
  <si>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</si>
  <si>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</si>
  <si>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</si>
  <si>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</si>
  <si>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</si>
  <si>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</si>
  <si>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</si>
  <si>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</si>
  <si>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</si>
  <si>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</si>
  <si>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</si>
  <si>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</si>
  <si>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</si>
  <si>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</si>
  <si>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</si>
  <si>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</si>
  <si>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</si>
  <si>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</si>
  <si>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</si>
  <si>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</si>
  <si>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</si>
  <si>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</si>
  <si>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</si>
  <si>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</si>
  <si>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</si>
  <si>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</si>
  <si>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</si>
  <si>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</si>
  <si>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</si>
  <si>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</si>
  <si>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</si>
  <si>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</si>
  <si>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</si>
  <si>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</si>
  <si>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</si>
  <si>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</si>
  <si>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</si>
  <si>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</si>
  <si>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</si>
  <si>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</si>
  <si>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</si>
  <si>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</si>
  <si>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</si>
  <si>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</si>
  <si>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</si>
  <si>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</si>
  <si>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</si>
  <si>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</si>
  <si>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</si>
  <si>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</si>
  <si>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</si>
  <si>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</si>
  <si>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</si>
  <si>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</si>
  <si>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</si>
  <si>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</si>
  <si>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</si>
  <si>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</si>
  <si>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</si>
  <si>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</si>
  <si>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</si>
  <si>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</si>
  <si>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</si>
  <si>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</si>
  <si>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</si>
  <si>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</si>
  <si>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</si>
  <si>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</si>
  <si>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</si>
  <si>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</si>
  <si>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</si>
  <si>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</si>
  <si>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</si>
  <si>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</si>
  <si>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</si>
  <si>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</si>
  <si>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</si>
  <si>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</si>
  <si>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</si>
  <si>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</si>
  <si>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</si>
  <si>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</si>
  <si>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</si>
  <si>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</si>
  <si>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</si>
  <si>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</si>
  <si>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</si>
  <si>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</si>
  <si>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</si>
  <si>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</si>
  <si>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</si>
  <si>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</si>
  <si>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</si>
  <si>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</si>
  <si>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</si>
  <si>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</si>
  <si>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</si>
  <si>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</si>
  <si>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</si>
  <si>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</si>
  <si>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</si>
  <si>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</si>
  <si>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</si>
  <si>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</si>
  <si>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</si>
  <si>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</si>
  <si>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</si>
  <si>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</si>
  <si>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</si>
  <si>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</si>
  <si>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</si>
  <si>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</si>
  <si>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</si>
  <si>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</si>
  <si>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</si>
  <si>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</si>
  <si>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</si>
  <si>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</si>
  <si>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</si>
  <si>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</si>
  <si>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</si>
  <si>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</si>
  <si>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</si>
  <si>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</si>
  <si>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</si>
  <si>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</si>
  <si>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</si>
  <si>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</si>
  <si>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</si>
  <si>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</si>
  <si>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</si>
  <si>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</si>
  <si>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</si>
  <si>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</si>
  <si>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</si>
  <si>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</si>
  <si>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</si>
  <si>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</si>
  <si>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</si>
  <si>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</si>
  <si>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</si>
  <si>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</si>
  <si>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</si>
  <si>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</si>
  <si>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</si>
  <si>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</si>
  <si>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</si>
  <si>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</si>
  <si>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</si>
  <si>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</si>
  <si>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</si>
  <si>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</si>
  <si>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</si>
  <si>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</si>
  <si>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</si>
  <si>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</si>
  <si>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</si>
  <si>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</si>
  <si>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</si>
  <si>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</si>
  <si>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</si>
  <si>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</si>
  <si>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</si>
  <si>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</si>
  <si>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</si>
  <si>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</si>
  <si>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</si>
  <si>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</si>
  <si>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</si>
  <si>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</si>
  <si>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</si>
  <si>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</si>
  <si>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</si>
  <si>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</si>
  <si>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</si>
  <si>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</si>
  <si>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</si>
  <si>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</si>
  <si>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</si>
  <si>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</si>
  <si>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</si>
  <si>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</si>
  <si>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</si>
  <si>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</si>
  <si>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</si>
  <si>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</si>
  <si>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</si>
  <si>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</si>
  <si>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</si>
  <si>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</si>
  <si>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</si>
  <si>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</si>
  <si>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</si>
  <si>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</si>
  <si>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</si>
  <si>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</si>
  <si>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</si>
  <si>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</si>
  <si>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</si>
  <si>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</si>
  <si>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</si>
  <si>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</si>
  <si>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</si>
  <si>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</si>
  <si>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</si>
  <si>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</si>
  <si>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</si>
  <si>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</si>
  <si>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</si>
  <si>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</si>
  <si>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</si>
  <si>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</si>
  <si>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</si>
  <si>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</si>
  <si>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</si>
  <si>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</si>
  <si>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</si>
  <si>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</si>
  <si>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</si>
  <si>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</si>
  <si>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</si>
  <si>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</si>
  <si>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</si>
  <si>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</si>
  <si>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</si>
  <si>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</si>
  <si>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</si>
  <si>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</si>
  <si>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</si>
  <si>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</si>
  <si>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</si>
  <si>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</si>
  <si>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</si>
  <si>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</si>
  <si>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</si>
  <si>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</si>
  <si>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</si>
  <si>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</si>
  <si>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</si>
  <si>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</si>
  <si>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</si>
  <si>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</si>
  <si>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</si>
  <si>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</si>
  <si>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</si>
  <si>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</si>
  <si>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</si>
  <si>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</si>
  <si>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</si>
  <si>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</si>
  <si>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</si>
  <si>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</si>
  <si>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</si>
  <si>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</si>
  <si>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</si>
  <si>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</si>
  <si>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</si>
  <si>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</si>
  <si>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</si>
  <si>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</si>
  <si>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</si>
  <si>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</si>
  <si>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</si>
  <si>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</si>
  <si>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</si>
  <si>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</si>
  <si>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</si>
  <si>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</si>
  <si>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</si>
  <si>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</si>
  <si>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</si>
  <si>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</si>
  <si>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</si>
  <si>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</si>
  <si>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</si>
  <si>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</si>
  <si>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</si>
  <si>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</si>
  <si>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</si>
  <si>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</si>
  <si>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</si>
  <si>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</si>
  <si>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</si>
  <si>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</si>
  <si>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</si>
  <si>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</si>
  <si>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</si>
  <si>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</si>
  <si>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</si>
  <si>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</si>
  <si>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</si>
  <si>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</si>
  <si>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</si>
  <si>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</si>
  <si>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</si>
  <si>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</si>
  <si>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</si>
  <si>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</si>
  <si>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</si>
  <si>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</si>
  <si>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</si>
  <si>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</si>
  <si>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</si>
  <si>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</si>
  <si>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</si>
  <si>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</si>
  <si>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</si>
  <si>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</si>
  <si>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</si>
  <si>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</si>
  <si>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</si>
  <si>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</si>
  <si>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</si>
  <si>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</si>
  <si>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</si>
  <si>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</si>
  <si>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</si>
  <si>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</si>
  <si>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</si>
  <si>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</si>
  <si>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</si>
  <si>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</si>
  <si>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</si>
  <si>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</si>
  <si>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</si>
  <si>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</si>
  <si>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</si>
  <si>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</si>
  <si>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</si>
  <si>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</si>
  <si>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</si>
  <si>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</si>
  <si>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</si>
  <si>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</si>
  <si>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</si>
  <si>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</si>
  <si>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</si>
  <si>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</si>
  <si>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</si>
  <si>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</si>
  <si>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</si>
  <si>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</si>
  <si>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</si>
  <si>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</si>
  <si>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</si>
  <si>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</si>
  <si>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</si>
  <si>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</si>
  <si>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</si>
  <si>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</si>
  <si>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</si>
  <si>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</si>
  <si>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</si>
  <si>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</si>
  <si>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</si>
  <si>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</si>
  <si>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</si>
  <si>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</si>
  <si>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</si>
  <si>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</si>
  <si>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</si>
  <si>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</si>
  <si>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</si>
  <si>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</si>
  <si>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</si>
  <si>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</si>
  <si>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</si>
  <si>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</si>
  <si>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</si>
  <si>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</si>
  <si>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</si>
  <si>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</si>
  <si>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</si>
  <si>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</si>
  <si>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</si>
  <si>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</si>
  <si>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</si>
  <si>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</si>
  <si>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</si>
  <si>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</si>
  <si>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</si>
  <si>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</si>
  <si>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</si>
  <si>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</si>
  <si>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</si>
  <si>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</si>
  <si>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</si>
  <si>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</si>
  <si>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</si>
  <si>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</si>
  <si>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</si>
  <si>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</si>
  <si>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</si>
  <si>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</si>
  <si>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</si>
  <si>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</si>
  <si>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</si>
  <si>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</si>
  <si>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</si>
  <si>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</si>
  <si>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</si>
  <si>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</si>
  <si>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</si>
  <si>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</si>
  <si>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</si>
  <si>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</si>
  <si>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</si>
  <si>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</si>
  <si>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</si>
  <si>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</si>
  <si>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</si>
  <si>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</si>
  <si>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</si>
  <si>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</si>
  <si>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</si>
  <si>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</si>
  <si>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</si>
  <si>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</si>
  <si>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</si>
  <si>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</si>
  <si>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</si>
  <si>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</si>
  <si>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</si>
  <si>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</si>
  <si>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</si>
  <si>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</si>
  <si>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</si>
  <si>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</si>
  <si>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</si>
  <si>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</si>
  <si>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</si>
  <si>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</si>
  <si>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</si>
  <si>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</si>
  <si>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</si>
  <si>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</si>
  <si>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</si>
  <si>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</si>
  <si>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</si>
  <si>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</si>
  <si>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</si>
  <si>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</si>
  <si>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</si>
  <si>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</si>
  <si>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</si>
  <si>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</si>
  <si>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</si>
  <si>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</si>
  <si>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</si>
  <si>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</si>
  <si>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</si>
  <si>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</si>
  <si>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</si>
  <si>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</si>
  <si>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</si>
  <si>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</si>
  <si>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</si>
  <si>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</si>
  <si>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</si>
  <si>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</si>
  <si>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</si>
  <si>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</si>
  <si>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</si>
  <si>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</si>
  <si>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</si>
  <si>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</si>
  <si>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</si>
  <si>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</si>
  <si>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</si>
  <si>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</si>
  <si>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</si>
  <si>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</si>
  <si>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</si>
  <si>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</si>
  <si>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</si>
  <si>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</si>
  <si>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</si>
  <si>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</si>
  <si>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</si>
  <si>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</si>
  <si>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</si>
  <si>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</si>
  <si>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</si>
  <si>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</si>
  <si>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</si>
  <si>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</si>
  <si>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</si>
  <si>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</si>
  <si>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</si>
  <si>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</si>
  <si>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</si>
  <si>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</si>
  <si>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</si>
  <si>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</si>
  <si>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</si>
  <si>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</si>
  <si>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</si>
  <si>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</si>
  <si>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</si>
  <si>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</si>
  <si>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</si>
  <si>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</si>
  <si>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</si>
  <si>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</si>
  <si>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</si>
  <si>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</si>
  <si>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</si>
  <si>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</si>
  <si>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</si>
  <si>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</si>
  <si>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</si>
  <si>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</si>
  <si>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</si>
  <si>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</si>
  <si>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</si>
  <si>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</si>
  <si>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</si>
  <si>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</si>
  <si>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</si>
  <si>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</si>
  <si>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</si>
  <si>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</si>
  <si>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</si>
  <si>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</si>
  <si>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</si>
  <si>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</si>
  <si>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</si>
  <si>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</si>
  <si>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</si>
  <si>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</si>
  <si>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</si>
  <si>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</si>
  <si>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</si>
  <si>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</si>
  <si>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</si>
  <si>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</si>
  <si>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</si>
  <si>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</si>
  <si>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</si>
  <si>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</si>
  <si>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</si>
  <si>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</si>
  <si>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</si>
  <si>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</si>
  <si>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</si>
  <si>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</si>
  <si>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</si>
  <si>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</si>
  <si>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</si>
  <si>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</si>
  <si>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</si>
  <si>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</si>
  <si>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</si>
  <si>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</si>
  <si>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</si>
  <si>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</si>
  <si>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</si>
  <si>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</si>
  <si>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</si>
  <si>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</si>
  <si>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</si>
  <si>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</si>
  <si>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</si>
  <si>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</si>
  <si>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</si>
  <si>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</si>
  <si>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</si>
  <si>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</si>
  <si>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</si>
  <si>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</si>
  <si>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</si>
  <si>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</si>
  <si>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</si>
  <si>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</si>
  <si>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</si>
  <si>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</si>
  <si>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</si>
  <si>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</si>
  <si>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</si>
  <si>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</si>
  <si>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</si>
  <si>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</si>
  <si>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</si>
  <si>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</si>
  <si>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</si>
  <si>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</si>
  <si>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</si>
  <si>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</si>
  <si>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</si>
  <si>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</si>
  <si>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</si>
  <si>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</si>
  <si>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</si>
  <si>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</si>
  <si>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</si>
  <si>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</si>
  <si>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</si>
  <si>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</si>
  <si>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</si>
  <si>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</si>
  <si>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</si>
  <si>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</si>
  <si>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</si>
  <si>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</si>
  <si>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</si>
  <si>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</si>
  <si>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</si>
  <si>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</si>
  <si>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</si>
  <si>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</si>
  <si>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</si>
  <si>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</si>
  <si>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</si>
  <si>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</si>
  <si>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</si>
  <si>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</si>
  <si>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</si>
  <si>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</si>
  <si>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</si>
  <si>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</si>
  <si>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</si>
  <si>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</si>
  <si>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</si>
  <si>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</si>
  <si>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</si>
  <si>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</si>
  <si>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</si>
  <si>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</si>
  <si>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</si>
  <si>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</si>
  <si>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</si>
  <si>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</si>
  <si>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</si>
  <si>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</si>
  <si>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</si>
  <si>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</si>
  <si>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</si>
  <si>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</si>
  <si>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</si>
  <si>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</si>
  <si>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</si>
  <si>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</si>
  <si>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</si>
  <si>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</si>
  <si>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</si>
  <si>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</si>
  <si>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</si>
  <si>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</si>
  <si>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</si>
  <si>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</si>
  <si>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</si>
  <si>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</si>
  <si>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</si>
  <si>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</si>
  <si>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</si>
  <si>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</si>
  <si>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</si>
  <si>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</si>
  <si>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</si>
  <si>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</si>
  <si>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</si>
  <si>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</si>
  <si>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</si>
  <si>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</si>
  <si>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</si>
  <si>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</si>
  <si>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</si>
  <si>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</si>
  <si>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</si>
  <si>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</si>
  <si>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</si>
  <si>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</si>
  <si>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</si>
  <si>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</si>
  <si>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</si>
  <si>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</si>
  <si>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</si>
  <si>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</si>
  <si>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</si>
  <si>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</si>
  <si>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</si>
  <si>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</si>
  <si>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</si>
  <si>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</si>
  <si>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</si>
  <si>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</si>
  <si>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</si>
  <si>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</si>
  <si>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</si>
  <si>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</si>
  <si>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</si>
  <si>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</si>
  <si>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</si>
  <si>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</si>
  <si>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</si>
  <si>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</si>
  <si>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</si>
  <si>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</si>
  <si>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</si>
  <si>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</si>
  <si>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</si>
  <si>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</si>
  <si>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</si>
  <si>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</si>
  <si>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</si>
  <si>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</si>
  <si>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</si>
  <si>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</si>
  <si>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</si>
  <si>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</si>
  <si>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</si>
  <si>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</si>
  <si>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</si>
  <si>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</si>
  <si>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</si>
  <si>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</si>
  <si>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</si>
  <si>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</si>
  <si>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</si>
  <si>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</si>
  <si>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</si>
  <si>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</si>
  <si>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</si>
  <si>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</si>
  <si>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</si>
  <si>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</si>
  <si>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</si>
  <si>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</si>
  <si>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</si>
  <si>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</si>
  <si>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</si>
  <si>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</si>
  <si>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</si>
  <si>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</si>
  <si>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</si>
  <si>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</si>
  <si>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</si>
  <si>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</si>
  <si>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</si>
  <si>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</si>
  <si>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</si>
  <si>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</si>
  <si>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</si>
  <si>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</si>
  <si>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</si>
  <si>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</si>
  <si>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</si>
  <si>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</si>
  <si>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</si>
  <si>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</si>
  <si>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</si>
  <si>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</si>
  <si>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</si>
  <si>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</si>
  <si>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</si>
  <si>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</si>
  <si>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</si>
  <si>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</si>
  <si>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</si>
  <si>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</si>
  <si>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</si>
  <si>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</si>
  <si>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</si>
  <si>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</si>
  <si>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</si>
  <si>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</si>
  <si>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</si>
  <si>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</si>
  <si>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</si>
  <si>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</si>
  <si>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</si>
  <si>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</si>
  <si>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</si>
  <si>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</si>
  <si>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</si>
  <si>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</si>
  <si>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</si>
  <si>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</si>
  <si>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</si>
  <si>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</si>
  <si>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</si>
  <si>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</si>
  <si>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</si>
  <si>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</si>
  <si>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</si>
  <si>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</si>
  <si>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</si>
  <si>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</si>
  <si>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</si>
  <si>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</si>
  <si>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</si>
  <si>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</si>
  <si>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</si>
  <si>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</si>
  <si>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</si>
  <si>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</si>
  <si>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</si>
  <si>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</si>
  <si>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</si>
  <si>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</si>
  <si>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</si>
  <si>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</si>
  <si>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</si>
  <si>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</si>
  <si>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</si>
  <si>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</si>
  <si>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</si>
  <si>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</si>
  <si>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</si>
  <si>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</si>
  <si>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</si>
  <si>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</si>
  <si>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</si>
  <si>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</si>
  <si>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</si>
  <si>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</si>
  <si>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</si>
  <si>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</si>
  <si>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</si>
  <si>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</si>
  <si>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</si>
  <si>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</si>
  <si>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</si>
  <si>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</si>
  <si>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</si>
  <si>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</si>
  <si>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</si>
  <si>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</si>
  <si>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</si>
  <si>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</si>
  <si>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</si>
  <si>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</si>
  <si>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</si>
  <si>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</si>
  <si>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</si>
  <si>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</si>
  <si>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</si>
  <si>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</si>
  <si>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</si>
  <si>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</si>
  <si>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</si>
  <si>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</si>
  <si>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</si>
  <si>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</si>
  <si>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</si>
  <si>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</si>
  <si>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</si>
  <si>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</si>
  <si>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</si>
  <si>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</si>
  <si>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</si>
  <si>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</si>
  <si>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</si>
  <si>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</si>
  <si>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</si>
  <si>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</si>
  <si>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</si>
  <si>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</si>
  <si>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</si>
  <si>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</si>
  <si>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</si>
  <si>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</si>
  <si>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</si>
  <si>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</si>
  <si>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</si>
  <si>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</si>
  <si>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</si>
  <si>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</si>
  <si>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</si>
  <si>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</si>
  <si>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</si>
  <si>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</si>
  <si>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</si>
  <si>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</si>
  <si>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</si>
  <si>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</si>
  <si>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</si>
  <si>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</si>
  <si>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</si>
  <si>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</si>
  <si>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</si>
  <si>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</si>
  <si>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</si>
  <si>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</si>
  <si>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</si>
  <si>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</si>
  <si>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</si>
  <si>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</si>
  <si>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</si>
  <si>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</si>
  <si>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</si>
  <si>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</si>
  <si>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</si>
  <si>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</si>
  <si>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</si>
  <si>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</si>
  <si>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</si>
  <si>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</si>
  <si>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</si>
  <si>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</si>
  <si>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</si>
  <si>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</si>
  <si>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</si>
  <si>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</si>
  <si>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</si>
  <si>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</si>
  <si>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</si>
  <si>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</si>
  <si>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</si>
  <si>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</si>
  <si>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</si>
  <si>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</si>
  <si>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</si>
  <si>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</si>
  <si>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</si>
  <si>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</si>
  <si>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</si>
  <si>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</si>
  <si>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</si>
  <si>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</si>
  <si>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</si>
  <si>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</si>
  <si>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</si>
  <si>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</si>
  <si>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</si>
  <si>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</si>
  <si>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</si>
  <si>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</si>
  <si>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</si>
  <si>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</si>
  <si>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</si>
  <si>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</si>
  <si>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</si>
  <si>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</si>
  <si>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</si>
  <si>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</si>
  <si>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</si>
  <si>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</si>
  <si>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</si>
  <si>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</si>
  <si>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</si>
  <si>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</si>
  <si>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</si>
  <si>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</si>
  <si>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</si>
  <si>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</si>
  <si>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</si>
  <si>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</si>
  <si>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</si>
  <si>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</si>
  <si>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</si>
  <si>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</si>
  <si>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</si>
  <si>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</si>
  <si>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</si>
  <si>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</si>
  <si>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</si>
  <si>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</si>
  <si>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</si>
  <si>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</si>
  <si>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</si>
  <si>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</si>
  <si>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</si>
  <si>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</si>
  <si>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</si>
  <si>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</si>
  <si>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</si>
  <si>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</si>
  <si>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</si>
  <si>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</si>
  <si>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</si>
  <si>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</si>
  <si>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</si>
  <si>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</si>
  <si>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</si>
  <si>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</si>
  <si>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</si>
  <si>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</si>
  <si>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</si>
  <si>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</si>
  <si>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</si>
  <si>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</si>
  <si>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</si>
  <si>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</si>
  <si>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</si>
  <si>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</si>
  <si>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</si>
  <si>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</si>
  <si>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</si>
  <si>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</si>
  <si>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</si>
  <si>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</si>
  <si>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</si>
  <si>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</si>
  <si>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</si>
  <si>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</si>
  <si>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</si>
  <si>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</si>
  <si>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</si>
  <si>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</si>
  <si>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</si>
  <si>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</si>
  <si>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</si>
  <si>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</si>
  <si>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</si>
  <si>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</si>
  <si>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</si>
  <si>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</si>
  <si>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</si>
  <si>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</si>
  <si>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</si>
  <si>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</si>
  <si>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</si>
  <si>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</si>
  <si>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</si>
  <si>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</si>
  <si>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</si>
  <si>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</si>
  <si>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</si>
  <si>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</si>
  <si>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</si>
  <si>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</si>
  <si>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</si>
  <si>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</si>
  <si>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</si>
  <si>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</si>
  <si>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</si>
  <si>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</si>
  <si>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</si>
  <si>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</si>
  <si>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</si>
  <si>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</si>
  <si>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</si>
  <si>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</si>
  <si>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</si>
  <si>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</si>
  <si>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</si>
  <si>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</si>
  <si>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</si>
  <si>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</si>
  <si>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</si>
  <si>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</si>
  <si>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</si>
  <si>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</si>
  <si>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</si>
  <si>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</si>
  <si>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</si>
  <si>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</si>
  <si>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</si>
  <si>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</si>
  <si>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</si>
  <si>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</si>
  <si>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</si>
  <si>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</si>
  <si>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</si>
  <si>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</si>
  <si>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</si>
  <si>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</si>
  <si>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</si>
  <si>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</si>
  <si>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</si>
  <si>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</si>
  <si>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</si>
  <si>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</si>
  <si>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</si>
  <si>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</si>
  <si>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</si>
  <si>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</si>
  <si>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</si>
  <si>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</si>
  <si>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</si>
  <si>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</si>
  <si>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</si>
  <si>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</si>
  <si>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</si>
  <si>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</si>
  <si>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</si>
  <si>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</si>
  <si>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</si>
  <si>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</si>
  <si>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</si>
  <si>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</si>
  <si>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</si>
  <si>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</si>
  <si>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</si>
  <si>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</si>
  <si>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</si>
  <si>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</si>
  <si>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</si>
  <si>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</si>
  <si>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</si>
  <si>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</si>
  <si>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</si>
  <si>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</si>
  <si>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</si>
  <si>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</si>
  <si>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</si>
  <si>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</si>
  <si>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</si>
  <si>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</si>
  <si>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</si>
  <si>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</si>
  <si>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</si>
  <si>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</si>
  <si>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</si>
  <si>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</si>
  <si>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</si>
  <si>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</si>
  <si>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</si>
  <si>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</si>
  <si>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</si>
  <si>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</si>
  <si>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</si>
  <si>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</si>
  <si>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</si>
  <si>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</si>
  <si>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</si>
  <si>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</si>
  <si>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</si>
  <si>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</si>
  <si>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</si>
  <si>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</si>
  <si>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</si>
  <si>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</si>
  <si>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</si>
  <si>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</si>
  <si>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</si>
  <si>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</si>
  <si>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</si>
  <si>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</si>
  <si>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</si>
  <si>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</si>
  <si>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</si>
  <si>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</si>
  <si>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</si>
  <si>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</si>
  <si>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</si>
  <si>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</si>
  <si>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</si>
  <si>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</si>
  <si>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</si>
  <si>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</si>
  <si>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</si>
  <si>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</si>
  <si>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</si>
  <si>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</si>
  <si>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</si>
  <si>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</si>
  <si>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</si>
  <si>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</si>
  <si>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</si>
  <si>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</si>
  <si>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</si>
  <si>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</si>
  <si>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</si>
  <si>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</si>
  <si>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</si>
  <si>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</si>
  <si>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</si>
  <si>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</si>
  <si>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</si>
  <si>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</si>
  <si>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</si>
  <si>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</si>
  <si>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</si>
  <si>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</si>
  <si>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</si>
  <si>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</si>
  <si>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</si>
  <si>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</si>
  <si>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</si>
  <si>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</si>
  <si>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</si>
  <si>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</si>
  <si>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</si>
  <si>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</si>
  <si>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</si>
  <si>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</si>
  <si>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</si>
  <si>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</si>
  <si>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</si>
  <si>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</si>
  <si>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</si>
  <si>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</si>
  <si>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</si>
  <si>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</si>
  <si>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</si>
  <si>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</si>
  <si>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</si>
  <si>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</si>
  <si>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</si>
  <si>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</si>
  <si>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</si>
  <si>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</si>
  <si>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</si>
  <si>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</si>
  <si>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</si>
  <si>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</si>
  <si>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</si>
  <si>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</si>
  <si>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</si>
  <si>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</si>
  <si>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</si>
  <si>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</si>
  <si>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</si>
  <si>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</si>
  <si>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</si>
  <si>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</si>
  <si>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</si>
  <si>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</si>
  <si>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</si>
  <si>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</si>
  <si>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</si>
  <si>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</si>
  <si>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</si>
  <si>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</si>
  <si>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</si>
  <si>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</si>
  <si>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</si>
  <si>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</si>
  <si>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</si>
  <si>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</si>
  <si>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</si>
  <si>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</si>
  <si>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</si>
  <si>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</si>
  <si>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</si>
  <si>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</si>
  <si>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</si>
  <si>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</si>
  <si>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</si>
  <si>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</si>
  <si>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</si>
  <si>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</si>
  <si>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</si>
  <si>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</si>
  <si>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</si>
  <si>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</si>
  <si>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</si>
  <si>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</si>
  <si>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</si>
  <si>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</si>
  <si>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</si>
  <si>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</si>
  <si>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</si>
  <si>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</si>
  <si>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</si>
  <si>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</si>
  <si>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</si>
  <si>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</si>
  <si>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</si>
  <si>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</si>
  <si>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</si>
  <si>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</si>
  <si>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</si>
  <si>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</si>
  <si>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</si>
  <si>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</si>
  <si>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</si>
  <si>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</si>
  <si>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</si>
  <si>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</si>
  <si>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</si>
  <si>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</si>
  <si>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</si>
  <si>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</si>
  <si>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</si>
  <si>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</si>
  <si>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</si>
  <si>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</si>
  <si>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</si>
  <si>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</si>
  <si>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</si>
  <si>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</si>
  <si>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</si>
  <si>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</si>
  <si>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</si>
  <si>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</si>
  <si>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</si>
  <si>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</si>
  <si>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</si>
  <si>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</si>
  <si>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</si>
  <si>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</si>
  <si>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</si>
  <si>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</si>
  <si>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</si>
  <si>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</si>
  <si>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</si>
  <si>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</si>
  <si>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</si>
  <si>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</si>
  <si>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</si>
  <si>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</si>
  <si>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</si>
  <si>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</si>
  <si>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</si>
  <si>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</si>
  <si>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</si>
  <si>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</si>
  <si>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</si>
  <si>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</si>
  <si>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</si>
  <si>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</si>
  <si>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</si>
  <si>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</si>
  <si>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</si>
  <si>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</si>
  <si>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</si>
  <si>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</si>
  <si>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</si>
  <si>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</si>
  <si>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</si>
  <si>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</si>
  <si>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</si>
  <si>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</si>
  <si>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</si>
  <si>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</si>
  <si>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</si>
  <si>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</si>
  <si>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</si>
  <si>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</si>
  <si>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</si>
  <si>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</si>
  <si>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</si>
  <si>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</si>
  <si>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</si>
  <si>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</si>
  <si>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</si>
  <si>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</si>
  <si>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</si>
  <si>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</si>
  <si>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</si>
  <si>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</si>
  <si>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</si>
  <si>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</si>
  <si>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</si>
  <si>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</si>
  <si>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</si>
  <si>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</si>
  <si>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</si>
  <si>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</si>
  <si>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</si>
  <si>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</si>
  <si>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</si>
  <si>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</si>
  <si>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</si>
  <si>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</si>
  <si>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</si>
  <si>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</si>
  <si>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</si>
  <si>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</si>
  <si>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</si>
  <si>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</si>
  <si>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</si>
  <si>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</si>
  <si>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</si>
  <si>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</si>
  <si>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</si>
  <si>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</si>
  <si>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</si>
  <si>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</si>
  <si>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</si>
  <si>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</si>
  <si>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</si>
  <si>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</si>
  <si>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</si>
  <si>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</si>
  <si>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</si>
  <si>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</si>
  <si>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</si>
  <si>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</si>
  <si>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</si>
  <si>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</si>
  <si>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</si>
  <si>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</si>
  <si>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</si>
  <si>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</si>
  <si>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</si>
  <si>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</si>
  <si>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</si>
  <si>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</si>
  <si>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</si>
  <si>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</si>
  <si>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</si>
  <si>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</si>
  <si>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</si>
  <si>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</si>
  <si>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</si>
  <si>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</si>
  <si>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</si>
  <si>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</si>
  <si>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</si>
  <si>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</si>
  <si>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</si>
  <si>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</si>
  <si>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</si>
  <si>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</si>
  <si>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</si>
  <si>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</si>
  <si>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</si>
  <si>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</si>
  <si>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</si>
  <si>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</si>
  <si>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</si>
  <si>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</si>
  <si>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</si>
  <si>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</si>
  <si>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</si>
  <si>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</si>
  <si>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</si>
  <si>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</si>
  <si>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</si>
  <si>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</si>
  <si>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</si>
  <si>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</si>
  <si>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</si>
  <si>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</si>
  <si>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</si>
  <si>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</si>
  <si>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</si>
  <si>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</si>
  <si>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</si>
  <si>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</si>
  <si>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</si>
  <si>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</si>
  <si>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</si>
  <si>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</si>
  <si>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</si>
  <si>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</si>
  <si>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</si>
  <si>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</si>
  <si>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</si>
  <si>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</si>
  <si>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</si>
  <si>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</si>
  <si>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</si>
  <si>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</si>
  <si>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</si>
  <si>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</si>
  <si>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</si>
  <si>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</si>
  <si>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</si>
  <si>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</si>
  <si>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</si>
  <si>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</si>
  <si>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</si>
  <si>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</si>
  <si>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</si>
  <si>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</si>
  <si>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</si>
  <si>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</si>
  <si>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</si>
  <si>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</si>
  <si>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</si>
  <si>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</si>
  <si>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</si>
  <si>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</si>
  <si>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</si>
  <si>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</si>
  <si>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</si>
  <si>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</si>
  <si>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</si>
  <si>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</si>
  <si>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</si>
  <si>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</si>
  <si>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</si>
  <si>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</si>
  <si>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</si>
  <si>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</si>
  <si>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</si>
  <si>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</si>
  <si>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</si>
  <si>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</si>
  <si>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</si>
  <si>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</si>
  <si>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</si>
  <si>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</si>
  <si>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</si>
  <si>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</si>
  <si>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</si>
  <si>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</si>
  <si>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</si>
  <si>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</si>
  <si>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</si>
  <si>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</si>
  <si>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</si>
  <si>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</si>
  <si>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</si>
  <si>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</si>
  <si>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</si>
  <si>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</si>
  <si>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</si>
  <si>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</si>
  <si>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</si>
  <si>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</si>
  <si>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</si>
  <si>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</si>
  <si>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</si>
  <si>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</si>
  <si>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</si>
  <si>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</si>
  <si>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</si>
  <si>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</si>
  <si>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</si>
  <si>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</si>
  <si>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</si>
  <si>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</si>
  <si>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</si>
  <si>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</si>
  <si>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</si>
  <si>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</si>
  <si>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</si>
  <si>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</si>
  <si>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</si>
  <si>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</si>
  <si>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</si>
  <si>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</si>
  <si>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</si>
  <si>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</si>
  <si>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</si>
  <si>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</si>
  <si>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</si>
  <si>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</si>
  <si>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</si>
  <si>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</si>
  <si>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</si>
  <si>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</si>
  <si>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</si>
  <si>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</si>
  <si>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</si>
  <si>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</si>
  <si>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</si>
  <si>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</si>
  <si>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</si>
  <si>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</si>
  <si>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</si>
  <si>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</si>
  <si>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</si>
  <si>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</si>
  <si>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</si>
  <si>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</si>
  <si>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</si>
  <si>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</si>
  <si>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</si>
  <si>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</si>
  <si>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</si>
  <si>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</si>
  <si>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</si>
  <si>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</si>
  <si>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</si>
  <si>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</si>
  <si>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</si>
  <si>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</si>
  <si>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</si>
  <si>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</si>
  <si>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</si>
  <si>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</si>
  <si>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</si>
  <si>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</si>
  <si>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</si>
  <si>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</si>
  <si>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</si>
  <si>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</si>
  <si>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</si>
  <si>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</si>
  <si>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</si>
  <si>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</si>
  <si>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</si>
  <si>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</si>
  <si>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</si>
  <si>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</si>
  <si>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</si>
  <si>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</si>
  <si>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</si>
  <si>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</si>
  <si>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</si>
  <si>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</si>
  <si>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</si>
  <si>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</si>
  <si>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</si>
  <si>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</si>
  <si>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</si>
  <si>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</si>
  <si>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</si>
  <si>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</si>
  <si>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</si>
  <si>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</si>
  <si>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</si>
  <si>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</si>
  <si>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</si>
  <si>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</si>
  <si>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</si>
  <si>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</si>
  <si>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</si>
  <si>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</si>
  <si>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</si>
  <si>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</si>
  <si>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</si>
  <si>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</si>
  <si>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</si>
  <si>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</si>
  <si>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</si>
  <si>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</si>
  <si>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</si>
  <si>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</si>
  <si>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</si>
  <si>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</si>
  <si>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</si>
  <si>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</si>
  <si>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</si>
  <si>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</si>
  <si>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</si>
  <si>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</si>
  <si>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</si>
  <si>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</si>
  <si>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</si>
  <si>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</si>
  <si>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</si>
  <si>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</si>
  <si>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</si>
  <si>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</si>
  <si>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</si>
  <si>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</si>
  <si>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</si>
  <si>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</si>
  <si>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</si>
  <si>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</si>
  <si>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</si>
  <si>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</si>
  <si>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</si>
  <si>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</si>
  <si>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</si>
  <si>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</si>
  <si>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</si>
  <si>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</si>
  <si>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</si>
  <si>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</si>
  <si>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</si>
  <si>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</si>
  <si>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</si>
  <si>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</si>
  <si>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</si>
  <si>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</si>
  <si>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</si>
  <si>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</si>
  <si>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</si>
  <si>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</si>
  <si>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</si>
  <si>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</si>
  <si>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</si>
  <si>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</si>
  <si>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</si>
  <si>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</si>
  <si>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</si>
  <si>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</si>
  <si>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</si>
  <si>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</si>
  <si>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</si>
  <si>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</si>
  <si>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</si>
  <si>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</si>
  <si>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</si>
  <si>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</si>
  <si>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</si>
  <si>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</si>
  <si>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</si>
  <si>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</si>
  <si>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</si>
  <si>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</si>
  <si>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</si>
  <si>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</si>
  <si>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</si>
  <si>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</si>
  <si>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</si>
  <si>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</si>
  <si>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</si>
  <si>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</si>
  <si>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</si>
  <si>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</si>
  <si>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</si>
  <si>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</si>
  <si>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</si>
  <si>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</si>
  <si>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</si>
  <si>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</si>
  <si>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</si>
  <si>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</si>
  <si>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</si>
  <si>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</si>
  <si>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</si>
  <si>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</si>
  <si>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</si>
  <si>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</si>
  <si>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</si>
  <si>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</si>
  <si>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</si>
  <si>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</si>
  <si>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</si>
  <si>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</si>
  <si>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</si>
  <si>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</si>
  <si>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</si>
  <si>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</si>
  <si>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</si>
  <si>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</si>
  <si>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</si>
  <si>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</si>
  <si>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</si>
  <si>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</si>
  <si>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</si>
  <si>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</si>
  <si>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</si>
  <si>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</si>
  <si>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</si>
  <si>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</si>
  <si>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</si>
  <si>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</si>
  <si>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</si>
  <si>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</si>
  <si>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</si>
  <si>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</si>
  <si>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</si>
  <si>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</si>
  <si>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</si>
  <si>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</si>
  <si>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</si>
  <si>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</si>
  <si>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</si>
  <si>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</si>
  <si>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</si>
  <si>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</si>
  <si>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</si>
  <si>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</si>
  <si>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</si>
  <si>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</si>
  <si>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</si>
  <si>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</si>
  <si>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</si>
  <si>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</si>
  <si>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</si>
  <si>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</si>
  <si>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</si>
  <si>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</si>
  <si>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</si>
  <si>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</si>
  <si>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</si>
  <si>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</si>
  <si>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</si>
  <si>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</si>
  <si>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</si>
  <si>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</si>
  <si>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</si>
  <si>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</si>
  <si>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</si>
  <si>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</si>
  <si>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</si>
  <si>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</si>
  <si>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</si>
  <si>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</si>
  <si>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</si>
  <si>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</si>
  <si>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</si>
  <si>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</si>
  <si>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</si>
  <si>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</si>
  <si>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</si>
  <si>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</si>
  <si>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</si>
  <si>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</si>
  <si>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</si>
  <si>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</si>
  <si>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</si>
  <si>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</si>
  <si>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</si>
  <si>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</si>
  <si>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</si>
  <si>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</si>
  <si>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</si>
  <si>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</si>
  <si>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</si>
  <si>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</si>
  <si>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</si>
  <si>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</si>
  <si>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</si>
  <si>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</si>
  <si>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</si>
  <si>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</si>
  <si>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</si>
  <si>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</si>
  <si>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</si>
  <si>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</si>
  <si>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</si>
  <si>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</si>
  <si>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</si>
  <si>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</si>
  <si>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</si>
  <si>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</si>
  <si>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</si>
  <si>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</si>
  <si>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</si>
  <si>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</si>
  <si>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</si>
  <si>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</si>
  <si>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</si>
  <si>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</si>
  <si>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</si>
  <si>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</si>
  <si>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</si>
  <si>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</si>
  <si>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</si>
  <si>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</si>
  <si>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</si>
  <si>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</si>
  <si>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</si>
  <si>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</si>
  <si>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</si>
  <si>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</si>
  <si>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</si>
  <si>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</si>
  <si>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</si>
  <si>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</si>
  <si>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</si>
  <si>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</si>
  <si>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</si>
  <si>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</si>
  <si>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</si>
  <si>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</si>
  <si>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</si>
  <si>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</si>
  <si>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</si>
  <si>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</si>
  <si>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</si>
  <si>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</si>
  <si>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</si>
  <si>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</si>
  <si>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</si>
  <si>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</si>
  <si>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</si>
  <si>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</si>
  <si>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</si>
  <si>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</si>
  <si>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</si>
  <si>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</si>
  <si>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</si>
  <si>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</si>
  <si>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</si>
  <si>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</si>
  <si>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</si>
  <si>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</si>
  <si>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</si>
  <si>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</si>
  <si>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</si>
  <si>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</si>
  <si>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</si>
  <si>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</si>
  <si>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</si>
  <si>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</si>
  <si>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</si>
  <si>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</si>
  <si>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</si>
  <si>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</si>
  <si>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</si>
  <si>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</si>
  <si>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</si>
  <si>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</si>
  <si>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</si>
  <si>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</si>
  <si>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</si>
  <si>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</si>
  <si>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</si>
  <si>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</si>
  <si>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</si>
  <si>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</si>
  <si>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</si>
  <si>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</si>
  <si>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</si>
  <si>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</si>
  <si>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</si>
  <si>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</si>
  <si>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</si>
  <si>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</si>
  <si>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</si>
  <si>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</si>
  <si>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</si>
  <si>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</si>
  <si>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</si>
  <si>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</si>
  <si>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</si>
  <si>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</si>
  <si>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</si>
  <si>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</si>
  <si>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</si>
  <si>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</si>
  <si>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</si>
  <si>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</si>
  <si>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</si>
  <si>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</si>
  <si>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</si>
  <si>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</si>
  <si>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</si>
  <si>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</si>
  <si>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</si>
  <si>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</si>
  <si>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</si>
  <si>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</si>
  <si>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</si>
  <si>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</si>
  <si>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</si>
  <si>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</si>
  <si>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</si>
  <si>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</si>
  <si>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</si>
  <si>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</si>
  <si>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</si>
  <si>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</si>
  <si>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</si>
  <si>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</si>
  <si>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</si>
  <si>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</si>
  <si>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</si>
  <si>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</si>
  <si>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</si>
  <si>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</si>
  <si>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</si>
  <si>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</si>
  <si>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</si>
  <si>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</si>
  <si>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</si>
  <si>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</si>
  <si>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</si>
  <si>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</si>
  <si>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</si>
  <si>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</si>
  <si>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</si>
  <si>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</si>
  <si>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</si>
  <si>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</si>
  <si>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</si>
  <si>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</si>
  <si>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</si>
  <si>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</si>
  <si>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</si>
  <si>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</si>
  <si>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</si>
  <si>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</si>
  <si>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</si>
  <si>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</si>
  <si>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</si>
  <si>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</si>
  <si>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</si>
  <si>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</si>
  <si>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</si>
  <si>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</si>
  <si>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</si>
  <si>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</si>
  <si>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</si>
  <si>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</si>
  <si>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</si>
  <si>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</si>
  <si>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</si>
  <si>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</si>
  <si>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</si>
  <si>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</si>
  <si>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</si>
  <si>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</si>
  <si>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</si>
  <si>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</si>
  <si>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</si>
  <si>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</si>
  <si>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</si>
  <si>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</si>
  <si>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</si>
  <si>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</si>
  <si>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</si>
  <si>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</si>
  <si>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</si>
  <si>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</si>
  <si>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</si>
  <si>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</si>
  <si>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</si>
  <si>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</si>
  <si>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</si>
  <si>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</si>
  <si>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</si>
  <si>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</si>
  <si>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</si>
  <si>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</si>
  <si>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</si>
  <si>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</si>
  <si>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</si>
  <si>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</si>
  <si>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</si>
  <si>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</si>
  <si>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</si>
  <si>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</si>
  <si>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</si>
  <si>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</si>
  <si>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</si>
  <si>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</si>
  <si>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</si>
  <si>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</si>
  <si>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</si>
  <si>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</si>
  <si>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</si>
  <si>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</si>
  <si>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</si>
  <si>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</si>
  <si>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</si>
  <si>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</si>
  <si>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</si>
  <si>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</si>
  <si>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</si>
  <si>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</si>
  <si>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</si>
  <si>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</si>
  <si>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</si>
  <si>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</si>
  <si>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</si>
  <si>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</si>
  <si>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</si>
  <si>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</si>
  <si>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</si>
  <si>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</si>
  <si>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</si>
  <si>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</si>
  <si>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</si>
  <si>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</si>
  <si>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</si>
  <si>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</si>
  <si>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</si>
  <si>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</si>
  <si>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</si>
  <si>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</si>
  <si>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</si>
  <si>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</si>
  <si>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</si>
  <si>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</si>
  <si>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</si>
  <si>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</si>
  <si>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</si>
  <si>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</si>
  <si>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</si>
  <si>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</si>
  <si>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</si>
  <si>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</si>
  <si>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</si>
  <si>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</si>
  <si>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</si>
  <si>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</si>
  <si>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</si>
  <si>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</si>
  <si>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</si>
  <si>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</si>
  <si>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</si>
  <si>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</si>
  <si>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</si>
  <si>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</si>
  <si>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</si>
  <si>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</si>
  <si>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</si>
  <si>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</si>
  <si>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</si>
  <si>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</si>
  <si>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</si>
  <si>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</si>
  <si>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</si>
  <si>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</si>
  <si>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</si>
  <si>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</si>
  <si>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</si>
  <si>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</si>
  <si>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</si>
  <si>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</si>
  <si>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</si>
  <si>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</si>
  <si>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</si>
  <si>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</si>
  <si>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</si>
  <si>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</si>
  <si>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</si>
  <si>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</si>
  <si>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</si>
  <si>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</si>
  <si>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</si>
  <si>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</si>
  <si>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</si>
  <si>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</si>
  <si>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</si>
  <si>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</si>
  <si>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</si>
  <si>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</si>
  <si>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</si>
  <si>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</si>
  <si>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</si>
  <si>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</si>
  <si>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</si>
  <si>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</si>
  <si>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</si>
  <si>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</si>
  <si>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</si>
  <si>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</si>
  <si>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</si>
  <si>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</si>
  <si>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</si>
  <si>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</si>
  <si>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</si>
  <si>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</si>
  <si>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</si>
  <si>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</si>
  <si>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</si>
  <si>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</si>
  <si>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</si>
  <si>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</si>
  <si>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</si>
  <si>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</si>
  <si>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</si>
  <si>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</si>
  <si>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</si>
  <si>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</si>
  <si>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</si>
  <si>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</si>
  <si>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</si>
  <si>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</si>
  <si>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</si>
  <si>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</si>
  <si>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</si>
  <si>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</si>
  <si>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</si>
  <si>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</si>
  <si>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</si>
  <si>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</si>
  <si>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</si>
  <si>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</si>
  <si>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</si>
  <si>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</si>
  <si>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</si>
  <si>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</si>
  <si>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</si>
  <si>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</si>
  <si>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</si>
  <si>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</si>
  <si>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</si>
  <si>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</si>
  <si>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</si>
  <si>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</si>
  <si>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</si>
  <si>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</si>
  <si>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</si>
  <si>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</si>
  <si>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</si>
  <si>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</si>
  <si>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</si>
  <si>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</si>
  <si>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</si>
  <si>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</si>
  <si>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</si>
  <si>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</si>
  <si>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</si>
  <si>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</si>
  <si>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</si>
  <si>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</si>
  <si>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</si>
  <si>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</si>
  <si>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</si>
  <si>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</si>
  <si>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</si>
  <si>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</si>
  <si>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</si>
  <si>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</si>
  <si>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</si>
  <si>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</si>
  <si>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</si>
  <si>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</si>
  <si>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</si>
  <si>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</si>
  <si>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</si>
  <si>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</si>
  <si>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</si>
  <si>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</si>
  <si>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</si>
  <si>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</si>
  <si>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</si>
  <si>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</si>
  <si>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</si>
  <si>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</si>
  <si>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</si>
  <si>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</si>
  <si>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</si>
  <si>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</si>
  <si>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</si>
  <si>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</si>
  <si>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</si>
  <si>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</si>
  <si>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</si>
  <si>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</si>
  <si>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</si>
  <si>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</si>
  <si>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</si>
  <si>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</si>
  <si>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</si>
  <si>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</si>
  <si>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</si>
  <si>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</si>
  <si>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</si>
  <si>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</si>
  <si>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</si>
  <si>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</si>
  <si>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</si>
  <si>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</si>
  <si>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</si>
  <si>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</si>
  <si>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</si>
  <si>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</si>
  <si>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</si>
  <si>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</si>
  <si>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</si>
  <si>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</si>
  <si>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</si>
  <si>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</si>
  <si>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</si>
  <si>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</si>
  <si>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</si>
  <si>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</si>
  <si>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</si>
  <si>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</si>
  <si>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</si>
  <si>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</si>
  <si>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</si>
  <si>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</si>
  <si>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</si>
  <si>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</si>
  <si>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</si>
  <si>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</si>
  <si>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</si>
  <si>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</si>
  <si>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</si>
  <si>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</si>
  <si>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</si>
  <si>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</si>
  <si>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</si>
  <si>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</si>
  <si>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</si>
  <si>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</si>
  <si>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</si>
  <si>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</si>
  <si>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</si>
  <si>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</si>
  <si>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</si>
  <si>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</si>
  <si>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</si>
  <si>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</si>
  <si>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</si>
  <si>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</si>
  <si>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</si>
  <si>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</si>
  <si>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</si>
  <si>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</si>
  <si>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</si>
  <si>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</si>
  <si>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</si>
  <si>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</si>
  <si>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</si>
  <si>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</si>
  <si>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</si>
  <si>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</si>
  <si>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</si>
  <si>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</si>
  <si>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</si>
  <si>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</si>
  <si>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</si>
  <si>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</si>
  <si>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</si>
  <si>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</si>
  <si>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</si>
  <si>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</si>
  <si>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</si>
  <si>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</si>
  <si>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</si>
  <si>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</si>
  <si>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</si>
  <si>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</si>
  <si>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</si>
  <si>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</si>
  <si>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</si>
  <si>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</si>
  <si>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</si>
  <si>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</si>
  <si>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</si>
  <si>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</si>
  <si>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</si>
  <si>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</si>
  <si>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</si>
  <si>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</si>
  <si>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</si>
  <si>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</si>
  <si>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</si>
  <si>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</si>
  <si>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</si>
  <si>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</si>
  <si>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</si>
  <si>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</si>
  <si>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</si>
  <si>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</si>
  <si>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</si>
  <si>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</si>
  <si>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</si>
  <si>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</si>
  <si>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</si>
  <si>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</si>
  <si>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</si>
  <si>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</si>
  <si>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</si>
  <si>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</si>
  <si>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</si>
  <si>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</si>
  <si>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</si>
  <si>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</si>
  <si>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</si>
  <si>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</si>
  <si>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</si>
  <si>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</si>
  <si>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</si>
  <si>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</si>
  <si>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</si>
  <si>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</si>
  <si>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</si>
  <si>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</si>
  <si>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</si>
  <si>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</si>
  <si>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</si>
  <si>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</si>
  <si>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</si>
  <si>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</si>
  <si>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</si>
  <si>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</si>
  <si>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</si>
  <si>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</si>
  <si>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</si>
  <si>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</si>
  <si>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</si>
  <si>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</si>
  <si>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</si>
  <si>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</si>
  <si>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</si>
  <si>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</si>
  <si>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</si>
  <si>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</si>
  <si>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</si>
  <si>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</si>
  <si>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</si>
  <si>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</si>
  <si>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</si>
  <si>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</si>
  <si>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</si>
  <si>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</si>
  <si>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</si>
  <si>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</si>
  <si>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</si>
  <si>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</si>
  <si>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</si>
  <si>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</si>
  <si>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</si>
  <si>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</si>
  <si>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</si>
  <si>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</si>
  <si>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</si>
  <si>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</si>
  <si>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</si>
  <si>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</si>
  <si>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</si>
  <si>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</si>
  <si>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</si>
  <si>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</si>
  <si>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</si>
  <si>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</si>
  <si>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</si>
  <si>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</si>
  <si>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</si>
  <si>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</si>
  <si>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</si>
  <si>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</si>
  <si>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</si>
  <si>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</si>
  <si>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</si>
  <si>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</si>
  <si>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</si>
  <si>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</si>
  <si>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</si>
  <si>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</si>
  <si>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</si>
  <si>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</si>
  <si>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</si>
  <si>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</si>
  <si>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</si>
  <si>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</si>
  <si>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</si>
  <si>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</si>
  <si>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</si>
  <si>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</si>
  <si>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</si>
  <si>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</si>
  <si>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</si>
  <si>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</si>
  <si>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</si>
  <si>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</si>
  <si>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</si>
  <si>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</si>
  <si>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</si>
  <si>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</si>
  <si>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</si>
  <si>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</si>
  <si>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</si>
  <si>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</si>
  <si>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</si>
  <si>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</si>
  <si>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</si>
  <si>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</si>
  <si>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</si>
  <si>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</si>
  <si>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</si>
  <si>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</si>
  <si>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</si>
  <si>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</si>
  <si>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</si>
  <si>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</si>
  <si>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</si>
  <si>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</si>
  <si>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</si>
  <si>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</si>
  <si>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</si>
  <si>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</si>
  <si>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</si>
  <si>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</si>
  <si>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</si>
  <si>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</si>
  <si>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</si>
  <si>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</si>
  <si>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</si>
  <si>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</si>
  <si>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</si>
  <si>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</si>
  <si>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</si>
  <si>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</si>
  <si>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</si>
  <si>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</si>
  <si>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</si>
  <si>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</si>
  <si>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</si>
  <si>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</si>
  <si>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</si>
  <si>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</si>
  <si>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</si>
  <si>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</si>
  <si>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</si>
  <si>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</si>
  <si>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</si>
  <si>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</si>
  <si>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</si>
  <si>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</si>
  <si>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</si>
  <si>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</si>
  <si>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</si>
  <si>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</si>
  <si>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</si>
  <si>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</si>
  <si>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</si>
  <si>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</si>
  <si>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</si>
  <si>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</si>
  <si>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</si>
  <si>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</si>
  <si>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</si>
  <si>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</si>
  <si>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</si>
  <si>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</si>
  <si>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</si>
  <si>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</si>
  <si>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</si>
  <si>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</si>
  <si>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</si>
  <si>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</si>
  <si>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</si>
  <si>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</si>
  <si>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</si>
  <si>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</si>
  <si>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</si>
  <si>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</si>
  <si>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</si>
  <si>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</si>
  <si>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</si>
  <si>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</si>
  <si>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</si>
  <si>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</si>
  <si>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</si>
  <si>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</si>
  <si>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</si>
  <si>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</si>
  <si>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</si>
  <si>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</si>
  <si>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</si>
  <si>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</si>
  <si>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</si>
  <si>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</si>
  <si>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</si>
  <si>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</si>
  <si>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</si>
  <si>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</si>
  <si>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</si>
  <si>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</si>
  <si>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</si>
  <si>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</si>
  <si>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</si>
  <si>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</si>
  <si>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</si>
  <si>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</si>
  <si>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</si>
  <si>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</si>
  <si>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</si>
  <si>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</si>
  <si>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</si>
  <si>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</si>
  <si>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</si>
  <si>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</si>
  <si>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</si>
  <si>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</si>
  <si>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</si>
  <si>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</si>
  <si>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</si>
  <si>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</si>
  <si>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</si>
  <si>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</si>
  <si>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</si>
  <si>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</si>
  <si>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</si>
  <si>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</si>
  <si>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</si>
  <si>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</si>
  <si>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</si>
  <si>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</si>
  <si>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</si>
  <si>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</si>
  <si>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</si>
  <si>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</si>
  <si>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</si>
  <si>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</si>
  <si>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</si>
  <si>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</si>
  <si>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</si>
  <si>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</si>
  <si>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</si>
  <si>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</si>
  <si>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</si>
  <si>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</si>
  <si>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</si>
  <si>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</si>
  <si>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</si>
  <si>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</si>
  <si>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</si>
  <si>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</si>
  <si>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</si>
  <si>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</si>
  <si>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</si>
  <si>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</si>
  <si>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</si>
  <si>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</si>
  <si>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</si>
  <si>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</si>
  <si>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</si>
  <si>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</si>
  <si>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</si>
  <si>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</si>
  <si>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</si>
  <si>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</si>
  <si>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</si>
  <si>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</si>
  <si>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</si>
  <si>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</si>
  <si>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</si>
  <si>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</si>
  <si>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</si>
  <si>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</si>
  <si>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</si>
  <si>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</si>
  <si>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</si>
  <si>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</si>
  <si>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</si>
  <si>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</si>
  <si>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</si>
  <si>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</si>
  <si>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</si>
  <si>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</si>
  <si>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</si>
  <si>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</si>
  <si>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</si>
  <si>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</si>
  <si>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</si>
  <si>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</si>
  <si>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</si>
  <si>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</si>
  <si>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</si>
  <si>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</si>
  <si>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</si>
  <si>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</si>
  <si>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</si>
  <si>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</si>
  <si>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</si>
  <si>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</si>
  <si>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</si>
  <si>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</si>
  <si>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</si>
  <si>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</si>
  <si>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</si>
  <si>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</si>
  <si>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</si>
  <si>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</si>
  <si>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</si>
  <si>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</si>
  <si>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</si>
  <si>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</si>
  <si>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</si>
  <si>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</si>
  <si>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</si>
  <si>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</si>
  <si>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</si>
  <si>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</si>
  <si>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</si>
  <si>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</si>
  <si>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</si>
  <si>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</si>
  <si>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</si>
  <si>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</si>
  <si>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</si>
  <si>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</si>
  <si>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</si>
  <si>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</si>
  <si>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</si>
  <si>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</si>
  <si>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</si>
  <si>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</si>
  <si>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</si>
  <si>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</si>
  <si>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</si>
  <si>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</si>
  <si>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</si>
  <si>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</si>
  <si>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</si>
  <si>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</si>
  <si>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</si>
  <si>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</si>
  <si>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</si>
  <si>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</si>
  <si>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</si>
  <si>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</si>
  <si>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</si>
  <si>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</si>
  <si>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</si>
  <si>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</si>
  <si>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</si>
  <si>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</si>
  <si>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</si>
  <si>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</si>
  <si>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</si>
  <si>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</si>
  <si>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</si>
  <si>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</si>
  <si>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</si>
  <si>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</si>
  <si>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</si>
  <si>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</si>
  <si>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</si>
  <si>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</si>
  <si>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</si>
  <si>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</si>
  <si>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</si>
  <si>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</si>
  <si>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</si>
  <si>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</si>
  <si>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</si>
  <si>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</si>
  <si>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</si>
  <si>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</si>
  <si>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</si>
  <si>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</si>
  <si>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</si>
  <si>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</si>
  <si>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</si>
  <si>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</si>
  <si>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</si>
  <si>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</si>
  <si>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</si>
  <si>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</si>
  <si>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</si>
  <si>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</si>
  <si>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</si>
  <si>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</si>
  <si>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</si>
  <si>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</si>
  <si>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</si>
  <si>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</si>
  <si>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</si>
  <si>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</si>
  <si>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</si>
  <si>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</si>
  <si>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</si>
  <si>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</si>
  <si>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</si>
  <si>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</si>
  <si>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</si>
  <si>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</si>
  <si>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</si>
  <si>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</si>
  <si>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</si>
  <si>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</si>
  <si>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</si>
  <si>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</si>
  <si>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</si>
  <si>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</si>
  <si>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</si>
  <si>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</si>
  <si>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</si>
  <si>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</si>
  <si>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</si>
  <si>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</si>
  <si>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</si>
  <si>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</si>
  <si>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</si>
  <si>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</si>
  <si>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</si>
  <si>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</si>
  <si>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</si>
  <si>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</si>
  <si>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</si>
  <si>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</si>
  <si>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</si>
  <si>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</si>
  <si>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</si>
  <si>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</si>
  <si>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</si>
  <si>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</si>
  <si>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</si>
  <si>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</si>
  <si>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</si>
  <si>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</si>
  <si>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</si>
  <si>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</si>
  <si>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</si>
  <si>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</si>
  <si>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</si>
  <si>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</si>
  <si>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</si>
  <si>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</si>
  <si>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</si>
  <si>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</si>
  <si>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</si>
  <si>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</si>
  <si>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</si>
  <si>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</si>
  <si>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</si>
  <si>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</si>
  <si>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</si>
  <si>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</si>
  <si>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</si>
  <si>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</si>
  <si>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</si>
  <si>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</si>
  <si>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</si>
  <si>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</si>
  <si>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</si>
  <si>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</si>
  <si>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</si>
  <si>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</si>
  <si>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</si>
  <si>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</si>
  <si>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</si>
  <si>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</si>
  <si>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</si>
  <si>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</si>
  <si>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</si>
  <si>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</si>
  <si>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</si>
  <si>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</si>
  <si>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</si>
  <si>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</si>
  <si>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</si>
  <si>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</si>
  <si>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</si>
  <si>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</si>
  <si>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</si>
  <si>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</si>
  <si>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</si>
  <si>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</si>
  <si>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</si>
  <si>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</si>
  <si>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</si>
  <si>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</si>
  <si>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</si>
  <si>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</si>
  <si>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</si>
  <si>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</si>
  <si>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</si>
  <si>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</si>
  <si>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</si>
  <si>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</si>
  <si>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</si>
  <si>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</si>
  <si>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</si>
  <si>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</si>
  <si>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</si>
  <si>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</si>
  <si>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</si>
  <si>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</si>
  <si>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</si>
  <si>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</si>
  <si>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</si>
  <si>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</si>
  <si>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</si>
  <si>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</si>
  <si>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</si>
  <si>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</si>
  <si>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</si>
  <si>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</si>
  <si>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</si>
  <si>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</si>
  <si>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</si>
  <si>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</si>
  <si>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</si>
  <si>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</si>
  <si>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</si>
  <si>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</si>
  <si>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</si>
  <si>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</si>
  <si>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</si>
  <si>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</si>
  <si>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</si>
  <si>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</si>
  <si>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</si>
  <si>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</si>
  <si>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</si>
  <si>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</si>
  <si>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</si>
  <si>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</si>
  <si>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</si>
  <si>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</si>
  <si>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</si>
  <si>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</si>
  <si>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</si>
  <si>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</si>
  <si>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</si>
  <si>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</si>
  <si>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</si>
  <si>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</si>
  <si>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</si>
  <si>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</si>
  <si>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</si>
  <si>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</si>
  <si>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</si>
  <si>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</si>
  <si>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</si>
  <si>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</si>
  <si>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</si>
  <si>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</si>
  <si>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</si>
  <si>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</si>
  <si>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</si>
  <si>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</si>
  <si>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</si>
  <si>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</si>
  <si>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</si>
  <si>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</si>
  <si>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</si>
  <si>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</si>
  <si>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</si>
  <si>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</si>
  <si>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</si>
  <si>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</si>
  <si>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</si>
  <si>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</si>
  <si>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</si>
  <si>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</si>
  <si>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</si>
  <si>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</si>
  <si>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</si>
  <si>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</si>
  <si>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</si>
  <si>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</si>
  <si>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</si>
  <si>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</si>
  <si>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</si>
  <si>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</si>
  <si>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</si>
  <si>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</si>
  <si>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</si>
  <si>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</si>
  <si>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</si>
  <si>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</si>
  <si>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</si>
  <si>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</si>
  <si>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</si>
  <si>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</si>
  <si>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</si>
  <si>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</si>
  <si>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</si>
  <si>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</si>
  <si>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</si>
  <si>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</si>
  <si>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</si>
  <si>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</si>
  <si>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</si>
  <si>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</si>
  <si>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</si>
  <si>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</si>
  <si>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</si>
  <si>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</si>
  <si>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</si>
  <si>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</si>
  <si>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</si>
  <si>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</si>
  <si>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</si>
  <si>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</si>
  <si>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</si>
  <si>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</si>
  <si>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</si>
  <si>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</si>
  <si>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</si>
  <si>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</si>
  <si>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</si>
  <si>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</si>
  <si>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</si>
  <si>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</si>
  <si>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</si>
  <si>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</si>
  <si>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</si>
  <si>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</si>
  <si>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</si>
  <si>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</si>
  <si>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</si>
  <si>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</si>
  <si>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</si>
  <si>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</si>
  <si>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</si>
  <si>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</si>
  <si>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</si>
  <si>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</si>
  <si>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</si>
  <si>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</si>
  <si>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</si>
  <si>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</si>
  <si>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</si>
  <si>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</si>
  <si>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</si>
  <si>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</si>
  <si>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</si>
  <si>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</si>
  <si>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</si>
  <si>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</si>
  <si>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</si>
  <si>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</si>
  <si>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</si>
  <si>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</si>
  <si>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</si>
  <si>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</si>
  <si>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</si>
  <si>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</si>
  <si>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</si>
  <si>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</si>
  <si>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</si>
  <si>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</si>
  <si>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</si>
  <si>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</si>
  <si>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</si>
  <si>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</si>
  <si>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</si>
  <si>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</si>
  <si>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</si>
  <si>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</si>
  <si>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</si>
  <si>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</si>
  <si>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</si>
  <si>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</si>
  <si>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</si>
  <si>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</si>
  <si>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</si>
  <si>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</si>
  <si>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</si>
  <si>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</si>
  <si>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</si>
  <si>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</si>
  <si>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</si>
  <si>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</si>
  <si>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</si>
  <si>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</si>
  <si>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</si>
  <si>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</si>
  <si>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</si>
  <si>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</si>
  <si>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</si>
  <si>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</si>
  <si>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</si>
  <si>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</si>
  <si>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</si>
  <si>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</si>
  <si>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</si>
  <si>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</si>
  <si>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</si>
  <si>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</si>
  <si>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</si>
  <si>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</si>
  <si>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</si>
  <si>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</si>
  <si>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</si>
  <si>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</si>
  <si>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</si>
  <si>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</si>
  <si>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</si>
  <si>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</si>
  <si>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</si>
  <si>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</si>
  <si>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</si>
  <si>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</si>
  <si>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</si>
  <si>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</si>
  <si>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</si>
  <si>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</si>
  <si>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</si>
  <si>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</si>
  <si>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</si>
  <si>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</si>
  <si>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</si>
  <si>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</si>
  <si>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</si>
  <si>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</si>
  <si>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</si>
  <si>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</si>
  <si>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</si>
  <si>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</si>
  <si>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</si>
  <si>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</si>
  <si>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</si>
  <si>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</si>
  <si>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</si>
  <si>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</si>
  <si>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</si>
  <si>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</si>
  <si>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</si>
  <si>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</si>
  <si>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</si>
  <si>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</si>
  <si>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</si>
  <si>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</si>
  <si>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</si>
  <si>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</si>
  <si>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</si>
  <si>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</si>
  <si>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</si>
  <si>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</si>
  <si>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</si>
  <si>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</si>
  <si>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</si>
  <si>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</si>
  <si>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</si>
  <si>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</si>
  <si>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</si>
  <si>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</si>
  <si>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</si>
  <si>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</si>
  <si>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</si>
  <si>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</si>
  <si>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</si>
  <si>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</si>
  <si>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</si>
  <si>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</si>
  <si>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</si>
  <si>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</si>
  <si>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</si>
  <si>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</si>
  <si>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</si>
  <si>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</si>
  <si>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</si>
  <si>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</si>
  <si>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</si>
  <si>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</si>
  <si>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</si>
  <si>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</si>
  <si>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</si>
  <si>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</si>
  <si>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</si>
  <si>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</si>
  <si>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</si>
  <si>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</si>
  <si>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</si>
  <si>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</si>
  <si>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</si>
  <si>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</si>
  <si>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</si>
  <si>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</si>
  <si>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</si>
  <si>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</si>
  <si>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</si>
  <si>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</si>
  <si>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</si>
  <si>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</si>
  <si>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</si>
  <si>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</si>
  <si>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</si>
  <si>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</si>
  <si>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</si>
  <si>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</si>
  <si>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</si>
  <si>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</si>
  <si>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</si>
  <si>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</si>
  <si>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</si>
  <si>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</si>
  <si>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</si>
  <si>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</si>
  <si>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</si>
  <si>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</si>
  <si>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</si>
  <si>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</si>
  <si>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</si>
  <si>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</si>
  <si>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</si>
  <si>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</si>
  <si>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</si>
  <si>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</si>
  <si>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</si>
  <si>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</si>
  <si>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</si>
  <si>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</si>
  <si>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</si>
  <si>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</si>
  <si>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</si>
  <si>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</si>
  <si>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</si>
  <si>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</si>
  <si>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</si>
  <si>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</si>
  <si>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</si>
  <si>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</si>
  <si>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</si>
  <si>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</si>
  <si>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</si>
  <si>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</si>
  <si>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</si>
  <si>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</si>
  <si>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</si>
  <si>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</si>
  <si>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</si>
  <si>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</si>
  <si>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</si>
  <si>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</si>
  <si>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</si>
  <si>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</si>
  <si>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</si>
  <si>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</si>
  <si>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</si>
  <si>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</si>
  <si>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</si>
  <si>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</si>
  <si>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</si>
  <si>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</si>
  <si>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</si>
  <si>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</si>
  <si>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</si>
  <si>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</si>
  <si>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</si>
  <si>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</si>
  <si>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</si>
  <si>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</si>
  <si>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</si>
  <si>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</si>
  <si>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</si>
  <si>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</si>
  <si>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</si>
  <si>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</si>
  <si>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</si>
  <si>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</si>
  <si>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</si>
  <si>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</si>
  <si>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</si>
  <si>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</si>
  <si>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</si>
  <si>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</si>
  <si>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</si>
  <si>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</si>
  <si>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</si>
  <si>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</si>
  <si>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</si>
  <si>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</si>
  <si>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</si>
  <si>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</si>
  <si>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</si>
  <si>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</si>
  <si>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</si>
  <si>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</si>
  <si>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</si>
  <si>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</si>
  <si>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</si>
  <si>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</si>
  <si>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</si>
  <si>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</si>
  <si>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</si>
  <si>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</si>
  <si>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</si>
  <si>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</si>
  <si>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</si>
  <si>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</si>
  <si>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</si>
  <si>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</si>
  <si>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</si>
  <si>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</si>
  <si>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</si>
  <si>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</si>
  <si>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</si>
  <si>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</si>
  <si>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</si>
  <si>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</si>
  <si>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</si>
  <si>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</si>
  <si>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</si>
  <si>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</si>
  <si>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</si>
  <si>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</si>
  <si>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</si>
  <si>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</si>
  <si>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</si>
  <si>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</si>
  <si>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</si>
  <si>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</si>
  <si>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</si>
  <si>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</si>
  <si>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</si>
  <si>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</si>
  <si>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</si>
  <si>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</si>
  <si>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</si>
  <si>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</si>
  <si>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</si>
  <si>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</si>
  <si>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</si>
  <si>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</si>
  <si>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</si>
  <si>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</si>
  <si>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</si>
  <si>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</si>
  <si>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</si>
  <si>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</si>
  <si>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</si>
  <si>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</si>
  <si>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</si>
  <si>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</si>
  <si>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</si>
  <si>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</si>
  <si>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</si>
  <si>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</si>
  <si>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</si>
  <si>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</si>
  <si>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</si>
  <si>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</si>
  <si>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</si>
  <si>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</si>
  <si>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</si>
  <si>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</si>
  <si>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</si>
  <si>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</si>
  <si>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</si>
  <si>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</si>
  <si>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</si>
  <si>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</si>
  <si>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</si>
  <si>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</si>
  <si>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</si>
  <si>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</si>
  <si>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</si>
  <si>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</si>
  <si>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</si>
  <si>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</si>
  <si>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</si>
  <si>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</si>
  <si>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</si>
  <si>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</si>
  <si>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</si>
  <si>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</si>
  <si>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</si>
  <si>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</si>
  <si>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</si>
  <si>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</si>
  <si>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</si>
  <si>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</si>
  <si>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</si>
  <si>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</si>
  <si>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</si>
  <si>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</si>
  <si>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</si>
  <si>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</si>
  <si>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</si>
  <si>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</si>
  <si>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</si>
  <si>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</si>
  <si>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</si>
  <si>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</si>
  <si>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</si>
  <si>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</si>
  <si>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</si>
  <si>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</si>
  <si>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</si>
  <si>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</si>
  <si>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</si>
  <si>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</si>
  <si>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</si>
  <si>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</si>
  <si>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</si>
  <si>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</si>
  <si>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</si>
  <si>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</si>
  <si>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</si>
  <si>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</si>
  <si>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</si>
  <si>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</si>
  <si>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</si>
  <si>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</si>
  <si>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</si>
  <si>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</si>
  <si>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</si>
  <si>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</si>
  <si>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</si>
  <si>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</si>
  <si>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</si>
  <si>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</si>
  <si>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</si>
  <si>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</si>
  <si>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</si>
  <si>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</si>
  <si>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</si>
  <si>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</si>
  <si>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</si>
  <si>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</si>
  <si>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</si>
  <si>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</si>
  <si>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</si>
  <si>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</si>
  <si>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</si>
  <si>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</si>
  <si>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</si>
  <si>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</si>
  <si>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</si>
  <si>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</si>
  <si>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</si>
  <si>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</si>
  <si>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</si>
  <si>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</si>
  <si>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</si>
  <si>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</si>
  <si>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</si>
  <si>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</si>
  <si>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</si>
  <si>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</si>
  <si>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</si>
  <si>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</si>
  <si>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</si>
  <si>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</si>
  <si>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</si>
  <si>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</si>
  <si>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</si>
  <si>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</si>
  <si>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</si>
  <si>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</si>
  <si>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</si>
  <si>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</si>
  <si>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</si>
  <si>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</si>
  <si>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</si>
  <si>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</si>
  <si>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</si>
  <si>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</si>
  <si>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</si>
  <si>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</si>
  <si>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</si>
  <si>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</si>
  <si>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</si>
  <si>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</si>
  <si>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</si>
  <si>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</si>
  <si>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</si>
  <si>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</si>
  <si>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</si>
  <si>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</si>
  <si>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</si>
  <si>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</si>
  <si>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</si>
  <si>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</si>
  <si>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</si>
  <si>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</si>
  <si>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</si>
  <si>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</si>
  <si>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</si>
  <si>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</si>
  <si>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</si>
  <si>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</si>
  <si>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</si>
  <si>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</si>
  <si>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</si>
  <si>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</si>
  <si>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</si>
  <si>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</si>
  <si>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</si>
  <si>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</si>
  <si>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</si>
  <si>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</si>
  <si>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</si>
  <si>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</si>
  <si>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</si>
  <si>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</si>
  <si>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</si>
  <si>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</si>
  <si>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</si>
  <si>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</si>
  <si>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</si>
  <si>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</si>
  <si>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</si>
  <si>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</si>
  <si>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</si>
  <si>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</si>
  <si>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</si>
  <si>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</si>
  <si>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</si>
  <si>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</si>
  <si>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</si>
  <si>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</si>
  <si>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</si>
  <si>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</si>
  <si>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</si>
  <si>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</si>
  <si>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</si>
  <si>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</si>
  <si>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</si>
  <si>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</si>
  <si>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</si>
  <si>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</si>
  <si>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</si>
  <si>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</si>
  <si>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</si>
  <si>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</si>
  <si>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</si>
  <si>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</si>
  <si>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</si>
  <si>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</si>
  <si>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</si>
  <si>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</si>
  <si>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</si>
  <si>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</si>
  <si>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</si>
  <si>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</si>
  <si>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</si>
  <si>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</si>
  <si>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</si>
  <si>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</si>
  <si>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</si>
  <si>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</si>
  <si>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</si>
  <si>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</si>
  <si>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</si>
  <si>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</si>
  <si>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</si>
  <si>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</si>
  <si>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</si>
  <si>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</si>
  <si>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</si>
  <si>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</si>
  <si>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</si>
  <si>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</si>
  <si>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</si>
  <si>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</si>
  <si>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</si>
  <si>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</si>
  <si>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</si>
  <si>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</si>
  <si>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</si>
  <si>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</si>
  <si>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</si>
  <si>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</si>
  <si>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</si>
  <si>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</si>
  <si>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</si>
  <si>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</si>
  <si>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</si>
  <si>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</si>
  <si>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</si>
  <si>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</si>
  <si>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</si>
  <si>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</si>
  <si>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</si>
  <si>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</si>
  <si>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</si>
  <si>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</si>
  <si>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</si>
  <si>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</si>
  <si>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</si>
  <si>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</si>
  <si>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</si>
  <si>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</si>
  <si>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</si>
  <si>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</si>
  <si>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</si>
  <si>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</si>
  <si>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</si>
  <si>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</si>
  <si>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</si>
  <si>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</si>
  <si>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</si>
  <si>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</si>
  <si>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</si>
  <si>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</si>
  <si>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</si>
  <si>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</si>
  <si>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</si>
  <si>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</si>
  <si>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</si>
  <si>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</si>
  <si>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</si>
  <si>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</si>
  <si>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</si>
  <si>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</si>
  <si>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</si>
  <si>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</si>
  <si>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</si>
  <si>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</si>
  <si>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</si>
  <si>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</si>
  <si>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</si>
  <si>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</si>
  <si>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</si>
  <si>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</si>
  <si>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</si>
  <si>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</si>
  <si>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</si>
  <si>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</si>
  <si>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</si>
  <si>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</si>
  <si>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</si>
  <si>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</si>
  <si>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</si>
  <si>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</si>
  <si>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</si>
  <si>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</si>
  <si>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</si>
  <si>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</si>
  <si>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</si>
  <si>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</si>
  <si>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</si>
  <si>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</si>
  <si>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</si>
  <si>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</si>
  <si>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</si>
  <si>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</si>
  <si>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</si>
  <si>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</si>
  <si>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</si>
  <si>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</si>
  <si>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</si>
  <si>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</si>
  <si>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</si>
  <si>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</si>
  <si>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</si>
  <si>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</si>
  <si>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</si>
  <si>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</si>
  <si>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</si>
  <si>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</si>
  <si>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</si>
  <si>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</si>
  <si>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</si>
  <si>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</si>
  <si>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</si>
  <si>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</si>
  <si>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</si>
  <si>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</si>
  <si>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</si>
  <si>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</si>
  <si>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</si>
  <si>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</si>
  <si>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</si>
  <si>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</si>
  <si>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</si>
  <si>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</si>
  <si>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</si>
  <si>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</si>
  <si>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</si>
  <si>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</si>
  <si>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</si>
  <si>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</si>
  <si>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</si>
  <si>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</si>
  <si>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</si>
  <si>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</si>
  <si>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</si>
  <si>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</si>
  <si>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</si>
  <si>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</si>
  <si>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</si>
  <si>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</si>
  <si>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</si>
  <si>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</si>
  <si>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</si>
  <si>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</si>
  <si>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</si>
  <si>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</si>
  <si>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</si>
  <si>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</si>
  <si>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</si>
  <si>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</si>
  <si>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</si>
  <si>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</si>
  <si>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</si>
  <si>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</si>
  <si>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</si>
  <si>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</si>
  <si>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</si>
  <si>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</si>
  <si>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</si>
  <si>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</si>
  <si>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</si>
  <si>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</si>
  <si>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</si>
  <si>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</si>
  <si>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</si>
  <si>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</si>
  <si>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</si>
  <si>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</si>
  <si>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</si>
  <si>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</si>
  <si>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</si>
  <si>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</si>
  <si>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</si>
  <si>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</si>
  <si>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</si>
  <si>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</si>
  <si>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</si>
  <si>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</si>
  <si>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</si>
  <si>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</si>
  <si>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</si>
  <si>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</si>
  <si>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</si>
  <si>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</si>
  <si>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</si>
  <si>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</si>
  <si>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</si>
  <si>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</si>
  <si>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</si>
  <si>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</si>
  <si>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</si>
  <si>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</si>
  <si>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</si>
  <si>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</si>
  <si>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</si>
  <si>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</si>
  <si>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</si>
  <si>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</si>
  <si>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</si>
  <si>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</si>
  <si>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</si>
  <si>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</si>
  <si>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</si>
  <si>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</si>
  <si>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</si>
  <si>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</si>
  <si>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</si>
  <si>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</si>
  <si>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</si>
  <si>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</si>
  <si>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</si>
  <si>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</si>
  <si>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</si>
  <si>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</si>
  <si>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</si>
  <si>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</si>
  <si>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</si>
  <si>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</si>
  <si>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</si>
  <si>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</si>
  <si>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</si>
  <si>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</si>
  <si>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</si>
  <si>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</si>
  <si>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</si>
  <si>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</si>
  <si>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</si>
  <si>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</si>
  <si>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</si>
  <si>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</si>
  <si>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</si>
  <si>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</si>
  <si>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</si>
  <si>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</si>
  <si>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</si>
  <si>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</si>
  <si>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</si>
  <si>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</si>
  <si>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</si>
  <si>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</si>
  <si>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</si>
  <si>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</si>
  <si>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</si>
  <si>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</si>
  <si>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</si>
  <si>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</si>
  <si>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</si>
  <si>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</si>
  <si>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</si>
  <si>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</si>
  <si>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</si>
  <si>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</si>
  <si>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</si>
  <si>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</si>
  <si>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</si>
  <si>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</si>
  <si>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</si>
  <si>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</si>
  <si>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</si>
  <si>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</si>
  <si>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</si>
  <si>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</si>
  <si>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</si>
  <si>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</si>
  <si>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</si>
  <si>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</si>
  <si>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</si>
  <si>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</si>
  <si>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</si>
  <si>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</si>
  <si>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</si>
  <si>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</si>
  <si>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</si>
  <si>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</si>
  <si>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</si>
  <si>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</si>
  <si>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</si>
  <si>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</si>
  <si>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</si>
  <si>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</si>
  <si>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</si>
  <si>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</si>
  <si>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</si>
  <si>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</si>
  <si>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</si>
  <si>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</si>
  <si>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</si>
  <si>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</si>
  <si>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</si>
  <si>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</si>
  <si>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</si>
  <si>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</si>
  <si>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</si>
  <si>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</si>
  <si>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</si>
  <si>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</si>
  <si>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</si>
  <si>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</si>
  <si>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</si>
  <si>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</si>
  <si>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</si>
  <si>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</si>
  <si>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</si>
  <si>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</si>
  <si>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</si>
  <si>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</si>
  <si>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</si>
  <si>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</si>
  <si>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</si>
  <si>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</si>
  <si>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</si>
  <si>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</si>
  <si>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</si>
  <si>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</si>
  <si>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</si>
  <si>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</si>
  <si>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</si>
  <si>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</si>
  <si>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</si>
  <si>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</si>
  <si>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</si>
  <si>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</si>
  <si>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</si>
  <si>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</si>
  <si>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</si>
  <si>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</si>
  <si>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</si>
  <si>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</si>
  <si>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</si>
  <si>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</si>
  <si>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</si>
  <si>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</si>
  <si>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</si>
  <si>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</si>
  <si>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</si>
  <si>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</si>
  <si>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</si>
  <si>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</si>
  <si>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</si>
  <si>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</si>
  <si>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</si>
  <si>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</si>
  <si>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</si>
  <si>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</si>
  <si>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</si>
  <si>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</si>
  <si>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</si>
  <si>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</si>
  <si>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</si>
  <si>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</si>
  <si>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</si>
  <si>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</si>
  <si>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</si>
  <si>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</si>
  <si>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</si>
  <si>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</si>
  <si>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</si>
  <si>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</si>
  <si>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</si>
  <si>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</si>
  <si>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</si>
  <si>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</si>
  <si>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</si>
  <si>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</si>
  <si>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</si>
  <si>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</si>
  <si>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</si>
  <si>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</si>
  <si>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</si>
  <si>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</si>
  <si>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</si>
  <si>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</si>
  <si>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</si>
  <si>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</si>
  <si>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</si>
  <si>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</si>
  <si>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</si>
  <si>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</si>
  <si>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</si>
  <si>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</si>
  <si>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</si>
  <si>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</si>
  <si>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</si>
  <si>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</si>
  <si>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</si>
  <si>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</si>
  <si>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</si>
  <si>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</si>
  <si>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</si>
  <si>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</si>
  <si>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</si>
  <si>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</si>
  <si>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</si>
  <si>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</si>
  <si>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</si>
  <si>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</si>
  <si>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</si>
  <si>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</si>
  <si>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</si>
  <si>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</si>
  <si>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</si>
  <si>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</si>
  <si>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</si>
  <si>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</si>
  <si>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</si>
  <si>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</si>
  <si>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</si>
  <si>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</si>
  <si>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</si>
  <si>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</si>
  <si>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</si>
  <si>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</si>
  <si>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</si>
  <si>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</si>
  <si>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</si>
  <si>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</si>
  <si>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</si>
  <si>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</si>
  <si>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</si>
  <si>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</si>
  <si>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</si>
  <si>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</si>
  <si>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</si>
  <si>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</si>
  <si>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</si>
  <si>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</si>
  <si>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</si>
  <si>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</si>
  <si>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</si>
  <si>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</si>
  <si>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</si>
  <si>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</si>
  <si>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</si>
  <si>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</si>
  <si>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</si>
  <si>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</si>
  <si>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</si>
  <si>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</si>
  <si>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</si>
  <si>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</si>
  <si>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</si>
  <si>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</si>
  <si>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</si>
  <si>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</si>
  <si>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</si>
  <si>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</si>
  <si>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</si>
  <si>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</si>
  <si>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</si>
  <si>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</si>
  <si>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</si>
  <si>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</si>
  <si>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</si>
  <si>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</si>
  <si>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</si>
  <si>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</si>
  <si>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</si>
  <si>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</si>
  <si>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</si>
  <si>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</si>
  <si>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</si>
  <si>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</si>
  <si>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</si>
  <si>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</si>
  <si>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</si>
  <si>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</si>
  <si>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</si>
  <si>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</si>
  <si>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</si>
  <si>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</si>
  <si>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</si>
  <si>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</si>
  <si>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</si>
  <si>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</si>
  <si>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</si>
  <si>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</si>
  <si>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</si>
  <si>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</si>
  <si>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</si>
  <si>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</si>
  <si>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</si>
  <si>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</si>
  <si>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</si>
  <si>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</si>
  <si>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</si>
  <si>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</si>
  <si>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</si>
  <si>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</si>
  <si>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</si>
  <si>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</si>
  <si>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</si>
  <si>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</si>
  <si>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</si>
  <si>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</si>
  <si>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</si>
  <si>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</si>
  <si>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</si>
  <si>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</si>
  <si>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</si>
  <si>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</si>
  <si>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</si>
  <si>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</si>
  <si>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</si>
  <si>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</si>
  <si>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</si>
  <si>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</si>
  <si>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</si>
  <si>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</si>
  <si>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</si>
  <si>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</si>
  <si>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</si>
  <si>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</si>
  <si>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</si>
  <si>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</si>
  <si>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</si>
  <si>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</si>
  <si>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</si>
  <si>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</si>
  <si>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</si>
  <si>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</si>
  <si>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</si>
  <si>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</si>
  <si>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</si>
  <si>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</si>
  <si>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</si>
  <si>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</si>
  <si>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</si>
  <si>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</si>
  <si>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</si>
  <si>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</si>
  <si>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</si>
  <si>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</si>
  <si>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</si>
  <si>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</si>
  <si>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</si>
  <si>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</si>
  <si>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</si>
  <si>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</si>
  <si>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</si>
  <si>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</si>
  <si>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</si>
  <si>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</si>
  <si>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</si>
  <si>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</si>
  <si>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</si>
  <si>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</si>
  <si>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</si>
  <si>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</si>
  <si>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</si>
  <si>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</si>
  <si>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</si>
  <si>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</si>
  <si>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</si>
  <si>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</si>
  <si>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</si>
  <si>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</si>
  <si>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</si>
  <si>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</si>
  <si>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</si>
  <si>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</si>
  <si>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</si>
  <si>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</si>
  <si>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</si>
  <si>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</si>
  <si>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</si>
  <si>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</si>
  <si>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</si>
  <si>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</si>
  <si>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</si>
  <si>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</si>
  <si>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</si>
  <si>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</si>
  <si>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</si>
  <si>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</si>
  <si>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</si>
  <si>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</si>
  <si>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</si>
  <si>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</si>
  <si>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</si>
  <si>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</si>
  <si>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</si>
  <si>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</si>
  <si>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</si>
  <si>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</si>
  <si>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</si>
  <si>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</si>
  <si>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</si>
  <si>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</si>
  <si>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</si>
  <si>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</si>
  <si>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</si>
  <si>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</si>
  <si>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</si>
  <si>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</si>
  <si>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</si>
  <si>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</si>
  <si>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</si>
  <si>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</si>
  <si>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</si>
  <si>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</si>
  <si>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</si>
  <si>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</si>
  <si>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</si>
  <si>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</si>
  <si>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</si>
  <si>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</si>
  <si>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</si>
  <si>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</si>
  <si>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</si>
  <si>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</si>
  <si>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</si>
  <si>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</si>
  <si>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</si>
  <si>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</si>
  <si>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</si>
  <si>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</si>
  <si>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</si>
  <si>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</si>
  <si>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</si>
  <si>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</si>
  <si>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</si>
  <si>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</si>
  <si>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</si>
  <si>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</si>
  <si>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</si>
  <si>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</si>
  <si>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</si>
  <si>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</si>
  <si>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</si>
  <si>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</si>
  <si>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</si>
  <si>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</si>
  <si>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</si>
  <si>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</si>
  <si>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</si>
  <si>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</si>
  <si>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</si>
  <si>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</si>
  <si>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</si>
  <si>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</si>
  <si>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</si>
  <si>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</si>
  <si>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</si>
  <si>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</si>
  <si>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</si>
  <si>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</si>
  <si>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</si>
  <si>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</si>
  <si>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</si>
  <si>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</si>
  <si>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</si>
  <si>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</si>
  <si>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</si>
  <si>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</si>
  <si>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</si>
  <si>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</si>
  <si>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</si>
  <si>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</si>
  <si>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</si>
  <si>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</si>
  <si>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</si>
  <si>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</si>
  <si>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</si>
  <si>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</si>
  <si>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</si>
  <si>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</si>
  <si>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</si>
  <si>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</si>
  <si>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</si>
  <si>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</si>
  <si>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</si>
  <si>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</si>
  <si>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</si>
  <si>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</si>
  <si>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</si>
  <si>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</si>
  <si>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</si>
  <si>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</si>
  <si>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</si>
  <si>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</si>
  <si>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</si>
  <si>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</si>
  <si>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</si>
  <si>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</si>
  <si>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</si>
  <si>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</si>
  <si>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</si>
  <si>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</si>
  <si>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</si>
  <si>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</si>
  <si>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</si>
  <si>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</si>
  <si>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</si>
  <si>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</si>
  <si>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</si>
  <si>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</si>
  <si>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</si>
  <si>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</si>
  <si>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</si>
  <si>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</si>
  <si>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</si>
  <si>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</si>
  <si>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</si>
  <si>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</si>
  <si>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</si>
  <si>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</si>
  <si>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</si>
  <si>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</si>
  <si>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</si>
  <si>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</si>
  <si>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</si>
  <si>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</si>
  <si>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</si>
  <si>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</si>
  <si>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</si>
  <si>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</si>
  <si>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</si>
  <si>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</si>
  <si>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</si>
  <si>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</si>
  <si>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</si>
  <si>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</si>
  <si>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</si>
  <si>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</si>
  <si>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</si>
  <si>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</si>
  <si>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</si>
  <si>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</si>
  <si>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</si>
  <si>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</si>
  <si>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</si>
  <si>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</si>
  <si>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</si>
  <si>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</si>
  <si>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</si>
  <si>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</si>
  <si>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</si>
  <si>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</si>
  <si>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</si>
  <si>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</si>
  <si>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</si>
  <si>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</si>
  <si>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</si>
  <si>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</si>
  <si>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</si>
  <si>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</si>
  <si>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</si>
  <si>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</si>
  <si>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</si>
  <si>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</si>
  <si>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</si>
  <si>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</si>
  <si>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</si>
  <si>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</si>
  <si>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</si>
  <si>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</si>
  <si>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</si>
  <si>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</si>
  <si>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</si>
  <si>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</si>
  <si>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</si>
  <si>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</si>
  <si>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</si>
  <si>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</si>
  <si>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</si>
  <si>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</si>
  <si>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</si>
  <si>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</si>
  <si>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</si>
  <si>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</si>
  <si>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</si>
  <si>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</si>
  <si>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</si>
  <si>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</si>
  <si>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</si>
  <si>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</si>
  <si>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</si>
  <si>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</si>
  <si>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</si>
  <si>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</si>
  <si>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</si>
  <si>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</si>
  <si>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</si>
  <si>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</si>
  <si>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</si>
  <si>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</si>
  <si>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</si>
  <si>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</si>
  <si>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</si>
  <si>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</si>
  <si>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</si>
  <si>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</si>
  <si>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</si>
  <si>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</si>
  <si>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</si>
  <si>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</si>
  <si>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</si>
  <si>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</si>
  <si>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</si>
  <si>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</si>
  <si>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</si>
  <si>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</si>
  <si>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</si>
  <si>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</si>
  <si>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</si>
  <si>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</si>
  <si>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</si>
  <si>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</si>
  <si>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</si>
  <si>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</si>
  <si>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</si>
  <si>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</si>
  <si>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</si>
  <si>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</si>
  <si>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</si>
  <si>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</si>
  <si>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</si>
  <si>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</si>
  <si>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</si>
  <si>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</si>
  <si>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</si>
  <si>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</si>
  <si>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</si>
  <si>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</si>
  <si>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</si>
  <si>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</si>
  <si>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</si>
  <si>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</si>
  <si>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</si>
  <si>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</si>
  <si>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</si>
  <si>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</si>
  <si>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</si>
  <si>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</si>
  <si>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</si>
  <si>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</si>
  <si>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</si>
  <si>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</si>
  <si>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</si>
  <si>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</si>
  <si>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</si>
  <si>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</si>
  <si>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</si>
  <si>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</si>
  <si>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</si>
  <si>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</si>
  <si>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</si>
  <si>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</si>
  <si>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</si>
  <si>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</si>
  <si>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</si>
  <si>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</si>
  <si>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</si>
  <si>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</si>
  <si>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</si>
  <si>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</si>
  <si>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</si>
  <si>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</si>
  <si>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</si>
  <si>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</si>
  <si>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</si>
  <si>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</si>
  <si>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</si>
  <si>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</si>
  <si>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</si>
  <si>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</si>
  <si>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</si>
  <si>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</si>
  <si>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</si>
  <si>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</si>
  <si>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</si>
  <si>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</si>
  <si>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</si>
  <si>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</si>
  <si>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</si>
  <si>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</si>
  <si>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</si>
  <si>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</si>
  <si>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</si>
  <si>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</si>
  <si>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</si>
  <si>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</si>
  <si>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</si>
  <si>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</si>
  <si>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</si>
  <si>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</si>
  <si>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</si>
  <si>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</si>
  <si>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</si>
  <si>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</si>
  <si>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</si>
  <si>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</si>
  <si>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</si>
  <si>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</si>
  <si>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</si>
  <si>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</si>
  <si>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</si>
  <si>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</si>
  <si>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</si>
  <si>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</si>
  <si>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</si>
  <si>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</si>
  <si>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</si>
  <si>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</si>
  <si>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</si>
  <si>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</si>
  <si>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</si>
  <si>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</si>
  <si>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</si>
  <si>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</si>
  <si>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</si>
  <si>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</si>
  <si>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</si>
  <si>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</si>
  <si>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</si>
  <si>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</si>
  <si>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</si>
  <si>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</si>
  <si>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</si>
  <si>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</si>
  <si>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</si>
  <si>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</si>
  <si>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</si>
  <si>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</si>
  <si>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</si>
  <si>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</si>
  <si>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</si>
  <si>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</si>
  <si>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</si>
  <si>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</si>
  <si>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</si>
  <si>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</si>
  <si>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</si>
  <si>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</si>
  <si>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</si>
  <si>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</si>
  <si>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</si>
  <si>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</si>
  <si>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</si>
  <si>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</si>
  <si>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</si>
  <si>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</si>
  <si>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</si>
  <si>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</si>
  <si>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</si>
  <si>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</si>
  <si>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</si>
  <si>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</si>
  <si>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</si>
  <si>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</si>
  <si>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</si>
  <si>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</si>
  <si>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</si>
  <si>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</si>
  <si>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</si>
  <si>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</si>
  <si>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</si>
  <si>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</si>
  <si>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</si>
  <si>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</si>
  <si>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</si>
  <si>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</si>
  <si>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</si>
  <si>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</si>
  <si>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</si>
  <si>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</si>
  <si>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</si>
  <si>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</si>
  <si>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</si>
  <si>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</si>
  <si>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</si>
  <si>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</si>
  <si>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</si>
  <si>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</si>
  <si>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</si>
  <si>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</si>
  <si>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</si>
  <si>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</si>
  <si>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</si>
  <si>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</si>
  <si>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</si>
  <si>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</si>
  <si>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</si>
  <si>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</si>
  <si>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</si>
  <si>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</si>
  <si>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</si>
  <si>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</si>
  <si>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</si>
  <si>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</si>
  <si>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</si>
  <si>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</si>
  <si>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</si>
  <si>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</si>
  <si>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</si>
  <si>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</si>
  <si>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</si>
  <si>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</si>
  <si>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</si>
  <si>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</si>
  <si>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</si>
  <si>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</si>
  <si>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</si>
  <si>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</si>
  <si>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</si>
  <si>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</si>
  <si>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</si>
  <si>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</si>
  <si>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</si>
  <si>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</si>
  <si>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</si>
  <si>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</si>
  <si>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</si>
  <si>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</si>
  <si>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</si>
  <si>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</si>
  <si>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</si>
  <si>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</si>
  <si>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</si>
  <si>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</si>
  <si>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</si>
  <si>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</si>
  <si>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</si>
  <si>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</si>
  <si>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</si>
  <si>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</si>
  <si>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</si>
  <si>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</si>
  <si>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</si>
  <si>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</si>
  <si>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</si>
  <si>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</si>
  <si>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</si>
  <si>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</si>
  <si>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</si>
  <si>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</si>
  <si>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</si>
  <si>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</si>
  <si>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</si>
  <si>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</si>
  <si>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</si>
  <si>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</si>
  <si>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</si>
  <si>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</si>
  <si>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</si>
  <si>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</si>
  <si>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</si>
  <si>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</si>
  <si>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</si>
  <si>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</si>
  <si>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</si>
  <si>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</si>
  <si>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</si>
  <si>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</si>
  <si>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</si>
  <si>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</si>
  <si>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</si>
  <si>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</si>
  <si>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</si>
  <si>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</si>
  <si>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</si>
  <si>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</si>
  <si>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</si>
  <si>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</si>
  <si>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</si>
  <si>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</si>
  <si>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</si>
  <si>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</si>
  <si>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</si>
  <si>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</si>
  <si>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</si>
  <si>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</si>
  <si>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</si>
  <si>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</si>
  <si>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</si>
  <si>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</si>
  <si>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</si>
  <si>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</si>
  <si>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</si>
  <si>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</si>
  <si>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</si>
  <si>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</si>
  <si>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</si>
  <si>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</si>
  <si>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</si>
  <si>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</si>
  <si>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</si>
  <si>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</si>
  <si>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</si>
  <si>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</si>
  <si>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</si>
  <si>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</si>
  <si>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</si>
  <si>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</si>
  <si>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</si>
  <si>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</si>
  <si>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</si>
  <si>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</si>
  <si>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</si>
  <si>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</si>
  <si>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</si>
  <si>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</si>
  <si>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</si>
  <si>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</si>
  <si>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</si>
  <si>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</si>
  <si>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</si>
  <si>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</si>
  <si>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</si>
  <si>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</si>
  <si>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</si>
  <si>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</si>
  <si>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</si>
  <si>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</si>
  <si>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</si>
  <si>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</si>
  <si>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</si>
  <si>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</si>
  <si>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</si>
  <si>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</si>
  <si>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</si>
  <si>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</si>
  <si>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</si>
  <si>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</si>
  <si>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</si>
  <si>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</si>
  <si>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</si>
  <si>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</si>
  <si>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</si>
  <si>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</si>
  <si>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</si>
  <si>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</si>
  <si>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</si>
  <si>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</si>
  <si>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</si>
  <si>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</si>
  <si>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</si>
  <si>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</si>
  <si>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</si>
  <si>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</si>
  <si>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</si>
  <si>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</si>
  <si>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</si>
  <si>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</si>
  <si>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</si>
  <si>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</si>
  <si>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</si>
  <si>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</si>
  <si>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</si>
  <si>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</si>
  <si>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</si>
  <si>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</si>
  <si>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</si>
  <si>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</si>
  <si>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</si>
  <si>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</si>
  <si>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</si>
  <si>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</si>
  <si>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</si>
  <si>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</si>
  <si>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</si>
  <si>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</si>
  <si>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</si>
  <si>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</si>
  <si>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</si>
  <si>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</si>
  <si>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</si>
  <si>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</si>
  <si>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</si>
  <si>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</si>
  <si>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</si>
  <si>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</si>
  <si>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</si>
  <si>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</si>
  <si>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</si>
  <si>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</si>
  <si>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</si>
  <si>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</si>
  <si>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</si>
  <si>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</si>
  <si>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</si>
  <si>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</si>
  <si>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</si>
  <si>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</si>
  <si>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</si>
  <si>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</si>
  <si>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</si>
  <si>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</si>
  <si>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</si>
  <si>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</si>
  <si>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</si>
  <si>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</si>
  <si>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</si>
  <si>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</si>
  <si>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</si>
  <si>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</si>
  <si>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</si>
  <si>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</si>
  <si>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</si>
  <si>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</si>
  <si>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</si>
  <si>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</si>
  <si>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</si>
  <si>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</si>
  <si>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</si>
  <si>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</si>
  <si>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</si>
  <si>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</si>
  <si>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</si>
  <si>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</si>
  <si>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</si>
  <si>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</si>
  <si>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</si>
  <si>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</si>
  <si>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</si>
  <si>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</si>
  <si>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</si>
  <si>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</si>
  <si>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</si>
  <si>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</si>
  <si>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</si>
  <si>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</si>
  <si>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</si>
  <si>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</si>
  <si>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</si>
  <si>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</si>
  <si>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</si>
  <si>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</si>
  <si>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</si>
  <si>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</si>
  <si>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</si>
  <si>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</si>
  <si>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</si>
  <si>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</si>
  <si>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</si>
  <si>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</si>
  <si>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</si>
  <si>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</si>
  <si>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</si>
  <si>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</si>
  <si>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</si>
  <si>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</si>
  <si>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</si>
  <si>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</si>
  <si>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</si>
  <si>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</si>
  <si>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</si>
  <si>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</si>
  <si>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</si>
  <si>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</si>
  <si>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</si>
  <si>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</si>
  <si>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</si>
  <si>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</si>
  <si>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</si>
  <si>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</si>
  <si>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</si>
  <si>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</si>
  <si>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</si>
  <si>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</si>
  <si>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</si>
  <si>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</si>
  <si>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</si>
  <si>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</si>
  <si>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</si>
  <si>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</si>
  <si>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</si>
  <si>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</si>
  <si>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</si>
  <si>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</si>
  <si>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</si>
  <si>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</si>
  <si>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</si>
  <si>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</si>
  <si>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</si>
  <si>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</si>
  <si>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</si>
  <si>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</si>
  <si>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</si>
  <si>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</si>
  <si>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</si>
  <si>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</si>
  <si>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</si>
  <si>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</si>
  <si>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</si>
  <si>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</si>
  <si>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</si>
  <si>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</si>
  <si>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</si>
  <si>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</si>
  <si>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</si>
  <si>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</si>
  <si>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</si>
  <si>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</si>
  <si>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</si>
  <si>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</si>
  <si>
    <t>Div. Zipfel, ES ohne Verwendung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</si>
  <si>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</si>
  <si>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</si>
  <si>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</si>
  <si>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</si>
  <si>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</si>
  <si>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</si>
  <si>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</si>
  <si>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</si>
  <si>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RW Räucher</t>
  </si>
  <si>
    <t>Soft Cheese</t>
  </si>
  <si>
    <t>Produktion ausgefallen</t>
  </si>
  <si>
    <t>Datum [Tag]</t>
  </si>
  <si>
    <t>Spalte1</t>
  </si>
  <si>
    <t>Spalte2</t>
  </si>
  <si>
    <t>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</si>
</sst>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7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24" fillId="39" borderId="0" xfId="0" applyFont="1" applyFill="1" applyAlignment="1">
      <alignment horizontal="center" vertical="center"/>
    </xf>
    <xf numFmtId="0" fontId="0" fillId="0" borderId="14" xfId="0" applyFont="1" applyBorder="1"/>
    <xf numFmtId="0" fontId="0" fillId="0" borderId="0" xfId="0" applyNumberFormat="1" applyFill="1" applyAlignment="1">
      <alignment horizontal="center" vertical="center"/>
    </xf>
    <xf numFmtId="1" fontId="0" fillId="0" borderId="0" xfId="0" applyNumberFormat="1"/>
    <xf numFmtId="1" fontId="0" fillId="36" borderId="14" xfId="0" applyNumberFormat="1" applyFont="1" applyFill="1" applyBorder="1"/>
    <xf numFmtId="1" fontId="0" fillId="0" borderId="14" xfId="0" applyNumberFormat="1" applyFont="1" applyBorder="1"/>
    <xf numFmtId="0" fontId="0" fillId="36" borderId="16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Border="1"/>
    <xf numFmtId="0" fontId="0" fillId="0" borderId="14" xfId="0" applyBorder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38270.000000000007</c:v>
                </c:pt>
                <c:pt idx="1">
                  <c:v>4453.6000000000004</c:v>
                </c:pt>
                <c:pt idx="2">
                  <c:v>42623.93</c:v>
                </c:pt>
                <c:pt idx="3">
                  <c:v>14173.499999999998</c:v>
                </c:pt>
                <c:pt idx="4">
                  <c:v>17459.079999999998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42633.58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Tabelle2!$A$4:$A$14</c:f>
              <c:strCache>
                <c:ptCount val="10"/>
                <c:pt idx="0">
                  <c:v>-</c:v>
                </c:pt>
                <c:pt idx="1">
                  <c:v>ABS</c:v>
                </c:pt>
                <c:pt idx="2">
                  <c:v>Div. Zipfel, ES ohne Verwendung</c:v>
                </c:pt>
                <c:pt idx="3">
                  <c:v>Qualitätssicherung</c:v>
                </c:pt>
                <c:pt idx="4">
                  <c:v>Rest</c:v>
                </c:pt>
                <c:pt idx="5">
                  <c:v>Rohware</c:v>
                </c:pt>
                <c:pt idx="6">
                  <c:v>RW</c:v>
                </c:pt>
                <c:pt idx="7">
                  <c:v>vegan</c:v>
                </c:pt>
                <c:pt idx="8">
                  <c:v>Vorschmelz</c:v>
                </c:pt>
                <c:pt idx="9">
                  <c:v>Zipfel, ES ohne Verwendung</c:v>
                </c:pt>
              </c:strCache>
            </c:strRef>
          </c:cat>
          <c:val>
            <c:numRef>
              <c:f>Tabelle2!$B$4:$B$14</c:f>
              <c:numCache>
                <c:formatCode>General</c:formatCode>
                <c:ptCount val="10"/>
                <c:pt idx="0">
                  <c:v>579.67999999999995</c:v>
                </c:pt>
                <c:pt idx="1">
                  <c:v>2672.5</c:v>
                </c:pt>
                <c:pt idx="2">
                  <c:v>562</c:v>
                </c:pt>
                <c:pt idx="3">
                  <c:v>202.4</c:v>
                </c:pt>
                <c:pt idx="4">
                  <c:v>3055.8</c:v>
                </c:pt>
                <c:pt idx="5">
                  <c:v>15</c:v>
                </c:pt>
                <c:pt idx="6">
                  <c:v>458.2</c:v>
                </c:pt>
                <c:pt idx="7">
                  <c:v>2334.6</c:v>
                </c:pt>
                <c:pt idx="8">
                  <c:v>2431.1999999999998</c:v>
                </c:pt>
                <c:pt idx="9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2-4932-AD25-B9FAFA51B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599128"/>
        <c:axId val="394888968"/>
      </c:barChart>
      <c:catAx>
        <c:axId val="3905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888968"/>
        <c:crosses val="autoZero"/>
        <c:auto val="1"/>
        <c:lblAlgn val="ctr"/>
        <c:lblOffset val="100"/>
        <c:noMultiLvlLbl val="0"/>
      </c:catAx>
      <c:valAx>
        <c:axId val="39488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5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Kennzahlen'!$B$4:$B$19</c:f>
              <c:numCache>
                <c:formatCode>#,#00\ "kg"</c:formatCode>
                <c:ptCount val="14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5058915.4499999974</c:v>
                </c:pt>
                <c:pt idx="12">
                  <c:v>2520083.0229999973</c:v>
                </c:pt>
                <c:pt idx="13">
                  <c:v>1289826.1799999941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Kennzahlen'!$C$4:$C$19</c:f>
              <c:numCache>
                <c:formatCode>#,000\ "€"</c:formatCode>
                <c:ptCount val="14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17879144.974900004</c:v>
                </c:pt>
                <c:pt idx="12">
                  <c:v>11526209.958701011</c:v>
                </c:pt>
                <c:pt idx="13">
                  <c:v>10409650.954888968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Entsorgungsmenge</a:t>
            </a:r>
            <a:r>
              <a:rPr lang="de-DE" baseline="0"/>
              <a:t> Zipfel ohne Verwendung</a:t>
            </a:r>
          </a:p>
        </c:rich>
      </c:tx>
      <c:layout>
        <c:manualLayout>
          <c:xMode val="edge"/>
          <c:yMode val="edge"/>
          <c:x val="0.29245021611104577"/>
          <c:y val="3.9714352814491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74185502931536E-2"/>
          <c:y val="0.28076744358918243"/>
          <c:w val="0.92688369177733376"/>
          <c:h val="0.550063628849382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Tabelle3!$A$4:$A$14</c:f>
              <c:strCache>
                <c:ptCount val="10"/>
                <c:pt idx="0">
                  <c:v>Rest</c:v>
                </c:pt>
                <c:pt idx="1">
                  <c:v>ABS</c:v>
                </c:pt>
                <c:pt idx="2">
                  <c:v>Vorschmelz</c:v>
                </c:pt>
                <c:pt idx="3">
                  <c:v>vegan</c:v>
                </c:pt>
                <c:pt idx="4">
                  <c:v>-</c:v>
                </c:pt>
                <c:pt idx="5">
                  <c:v>Div. Zipfel, ES ohne Verwendung</c:v>
                </c:pt>
                <c:pt idx="6">
                  <c:v>RW</c:v>
                </c:pt>
                <c:pt idx="7">
                  <c:v>Zipfel, ES ohne Verwendung</c:v>
                </c:pt>
                <c:pt idx="8">
                  <c:v>Qualitätssicherung</c:v>
                </c:pt>
                <c:pt idx="9">
                  <c:v>Rohware</c:v>
                </c:pt>
              </c:strCache>
            </c:strRef>
          </c:cat>
          <c:val>
            <c:numRef>
              <c:f>Tabelle3!$B$4:$B$14</c:f>
              <c:numCache>
                <c:formatCode>General</c:formatCode>
                <c:ptCount val="10"/>
                <c:pt idx="0">
                  <c:v>3055.8</c:v>
                </c:pt>
                <c:pt idx="1">
                  <c:v>2672.5</c:v>
                </c:pt>
                <c:pt idx="2">
                  <c:v>2431.1999999999998</c:v>
                </c:pt>
                <c:pt idx="3">
                  <c:v>2334.6</c:v>
                </c:pt>
                <c:pt idx="4">
                  <c:v>579.67999999999995</c:v>
                </c:pt>
                <c:pt idx="5">
                  <c:v>562</c:v>
                </c:pt>
                <c:pt idx="6">
                  <c:v>458.2</c:v>
                </c:pt>
                <c:pt idx="7">
                  <c:v>306</c:v>
                </c:pt>
                <c:pt idx="8">
                  <c:v>202.4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4-4A23-8CA0-0329CD3D4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564584"/>
        <c:axId val="833566552"/>
      </c:barChart>
      <c:catAx>
        <c:axId val="83356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6552"/>
        <c:crosses val="autoZero"/>
        <c:auto val="1"/>
        <c:lblAlgn val="ctr"/>
        <c:lblOffset val="100"/>
        <c:noMultiLvlLbl val="0"/>
      </c:catAx>
      <c:valAx>
        <c:axId val="833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B19139C-121D-4EBF-889B-D8A8ADF0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4</xdr:row>
      <xdr:rowOff>100011</xdr:rowOff>
    </xdr:from>
    <xdr:to>
      <xdr:col>14</xdr:col>
      <xdr:colOff>238125</xdr:colOff>
      <xdr:row>28</xdr:row>
      <xdr:rowOff>133350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0D1E0AF-EBD3-4831-87F6-C42F12CF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49074074" backgroundQuery="1" createdVersion="7" refreshedVersion="7" minRefreshableVersion="3" recordCount="1468" xr:uid="{10F6E090-6D65-4CC6-A8E2-BD205C500059}">
  <cacheSource type="external" connectionId="15"/>
  <cacheFields count="16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03T00:00:00"/>
    </cacheField>
    <cacheField name="Produktgruppe" numFmtId="0">
      <sharedItems count="16">
        <s v="Rohware"/>
        <s v="Käsetheke"/>
        <s v="Rest"/>
        <s v="Riemen"/>
        <s v="Vorschmelz"/>
        <s v="Div. Zipfel, ES ohne Verwendung"/>
        <s v="-"/>
        <s v="ABS"/>
        <s v="Zipfel, ES ohne Verwendung"/>
        <s v="vegan"/>
        <s v="ganze Würste"/>
        <s v="RW"/>
        <s v="Fertigware"/>
        <s v="Weisenhorn Ware"/>
        <s v="Diverses"/>
        <s v="Qualitätssicherung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Qualitätsprobleme"/>
        <s v="keinen Verwendungszweck"/>
        <s v="Verpackungsfehler"/>
      </sharedItems>
    </cacheField>
    <cacheField name="Grund" numFmtId="0">
      <sharedItems count="89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Sensorik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Einwaage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Einwaage Labor"/>
        <s v="Laborprobe"/>
        <s v="MHD abgelaufen in Logistik"/>
        <s v="ausgefettet"/>
        <s v="offene Verpackung"/>
        <s v="Schimmel durch Luftzieher"/>
        <s v="Reste von Würste beim Köpfen"/>
        <s v="Alufolie reißt"/>
        <s v="Keinen Einsatz in aktuelle Produkte" u="1"/>
        <s v="aus Hand gerutscht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51388891" backgroundQuery="1" createdVersion="7" refreshedVersion="7" minRefreshableVersion="3" recordCount="6809" xr:uid="{589CFD2A-2A20-4F36-AC4A-299CD3FE18B5}">
  <cacheSource type="external" connectionId="13"/>
  <cacheFields count="21">
    <cacheField name="Source.Name" numFmtId="0">
      <sharedItems count="4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1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3121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3" count="11"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5.485399074074" createdVersion="7" refreshedVersion="7" minRefreshableVersion="3" recordCount="1546" xr:uid="{6902CE91-FC46-4AAC-A8E6-30B0DDD44885}">
  <cacheSource type="worksheet">
    <worksheetSource name="Tabelle3"/>
  </cacheSource>
  <cacheFields count="17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06T00:00:00" count="58">
        <d v="2021-10-14T00:00:00"/>
        <d v="2021-09-08T00:00:00"/>
        <d v="2021-10-20T00:00:00"/>
        <d v="2021-10-15T00:00:00"/>
        <d v="2021-09-01T00:00:00"/>
        <d v="2021-09-13T00:00:00"/>
        <d v="2021-09-03T00:00:00"/>
        <d v="2021-10-07T00:00:00"/>
        <d v="2021-09-06T00:00:00"/>
        <d v="2021-10-18T00:00:00"/>
        <d v="2021-09-15T00:00:00"/>
        <d v="2021-10-13T00:00:00"/>
        <d v="2021-10-22T00:00:00"/>
        <d v="2021-10-19T00:00:00"/>
        <d v="2021-09-07T00:00:00"/>
        <d v="2021-08-19T00:00:00"/>
        <d v="2021-08-27T00:00:00"/>
        <d v="2021-08-31T00:00:00"/>
        <d v="2021-09-14T00:00:00"/>
        <d v="2021-09-21T00:00:00"/>
        <d v="2021-09-28T00:00:00"/>
        <d v="2021-10-25T00:00:00"/>
        <d v="2021-08-25T00:00:00"/>
        <d v="2021-10-04T00:00:00"/>
        <d v="2021-08-23T00:00:00"/>
        <d v="2021-09-29T00:00:00"/>
        <d v="2021-09-23T00:00:00"/>
        <d v="2021-09-27T00:00:00"/>
        <d v="2021-09-30T00:00:00"/>
        <d v="2021-09-09T00:00:00"/>
        <d v="2021-09-10T00:00:00"/>
        <d v="2021-10-12T00:00:00"/>
        <d v="2021-09-16T00:00:00"/>
        <d v="2021-09-24T00:00:00"/>
        <d v="2021-10-05T00:00:00"/>
        <d v="2021-10-08T00:00:00"/>
        <d v="2021-10-06T00:00:00"/>
        <d v="2021-10-11T00:00:00"/>
        <d v="2021-09-02T00:00:00"/>
        <d v="2021-09-17T00:00:00"/>
        <d v="2021-10-26T00:00:00"/>
        <d v="2021-10-27T00:00:00"/>
        <d v="2021-09-20T00:00:00"/>
        <d v="2021-09-22T00:00:00"/>
        <d v="2021-08-30T00:00:00"/>
        <d v="2021-08-24T00:00:00"/>
        <d v="2021-08-20T00:00:00"/>
        <d v="2021-08-26T00:00:00"/>
        <d v="2021-08-21T00:00:00"/>
        <d v="2021-10-21T00:00:00"/>
        <d v="2021-10-01T00:00:00"/>
        <d v="2021-10-28T00:00:00"/>
        <d v="2021-10-29T00:00:00"/>
        <d v="2021-11-02T00:00:00"/>
        <d v="2021-10-30T00:00:00"/>
        <d v="2021-11-03T00:00:00"/>
        <d v="2021-11-04T00:00:00"/>
        <d v="2021-11-05T00:00:00"/>
      </sharedItems>
      <fieldGroup par="16" base="2">
        <rangePr groupBy="days" startDate="2021-08-19T00:00:00" endDate="2021-11-0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6.11.2021"/>
        </groupItems>
      </fieldGroup>
    </cacheField>
    <cacheField name="Produktgruppe" numFmtId="164">
      <sharedItems count="19">
        <s v="Rohware"/>
        <s v="Käsetheke"/>
        <s v="Rest"/>
        <s v="Riemen"/>
        <s v="Vorschmelz"/>
        <s v="Div. Zipfel, ES ohne Verwendung"/>
        <s v="-"/>
        <s v="ABS"/>
        <s v="Qualitätssicherung"/>
        <s v="Zipfel, ES ohne Verwendung"/>
        <s v="vegan"/>
        <s v="ganze Würste"/>
        <s v="RW"/>
        <s v="Fertigware"/>
        <s v="Weisenhorn Ware"/>
        <s v="Diverses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Linienbezogen"/>
        <s v="Qualitätssicherung"/>
        <s v="Qualitätsprobleme"/>
        <s v="keinen Verwendungszweck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4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Laborprobe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Sensorik"/>
        <s v="Einwaage Labor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MHD abgelaufen in Logistik"/>
        <s v="Einwaage"/>
        <s v="ausgefettet"/>
        <s v="offene Verpackung"/>
        <s v="Schimmel durch Luftzieher"/>
        <s v="Reste von Würste beim Köpfen"/>
        <s v="Alufolie reißt"/>
        <s v="über/unterfüllt"/>
        <s v="aus Hand gerutscht"/>
        <s v="Produktion ausgefallen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0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0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8">
  <r>
    <x v="0"/>
    <n v="60"/>
    <d v="2021-10-14T00:00:00"/>
    <x v="0"/>
    <s v="Cheddar jung 50% F. i.T"/>
    <x v="0"/>
    <x v="0"/>
    <s v="-"/>
    <x v="0"/>
    <x v="0"/>
    <x v="0"/>
    <x v="0"/>
    <n v="208.8"/>
    <s v="RWV"/>
    <n v="23000020"/>
    <n v="12"/>
  </r>
  <r>
    <x v="1"/>
    <n v="10"/>
    <d v="2021-09-08T00:00:00"/>
    <x v="0"/>
    <s v="Tilsiter 45% Fett i.Tr."/>
    <x v="1"/>
    <x v="1"/>
    <s v="Schmutz"/>
    <x v="1"/>
    <x v="0"/>
    <x v="0"/>
    <x v="0"/>
    <s v="0"/>
    <s v="L1"/>
    <n v="23000103"/>
    <n v="22"/>
  </r>
  <r>
    <x v="1"/>
    <n v="10"/>
    <d v="2021-10-20T00:00:00"/>
    <x v="0"/>
    <s v="Butterkäse 45 % F.i.Tr."/>
    <x v="2"/>
    <x v="2"/>
    <s v="-"/>
    <x v="2"/>
    <x v="0"/>
    <x v="0"/>
    <x v="0"/>
    <s v="0"/>
    <s v="L35"/>
    <n v="23000188"/>
    <n v="30"/>
  </r>
  <r>
    <x v="1"/>
    <n v="15"/>
    <d v="2021-10-20T00:00:00"/>
    <x v="0"/>
    <s v="Edamer 45% Fett i.Tr. O"/>
    <x v="2"/>
    <x v="2"/>
    <s v="-"/>
    <x v="2"/>
    <x v="0"/>
    <x v="0"/>
    <x v="0"/>
    <s v="0"/>
    <s v="L35"/>
    <n v="23000198"/>
    <n v="30"/>
  </r>
  <r>
    <x v="1"/>
    <n v="105"/>
    <d v="2021-10-15T00:00:00"/>
    <x v="0"/>
    <s v="Bergkäse 45% Fett i. Tr"/>
    <x v="0"/>
    <x v="0"/>
    <s v="-"/>
    <x v="0"/>
    <x v="0"/>
    <x v="0"/>
    <x v="0"/>
    <s v="0"/>
    <s v="BU3"/>
    <n v="23000206"/>
    <n v="12"/>
  </r>
  <r>
    <x v="0"/>
    <n v="20.2"/>
    <d v="2021-09-01T00:00:00"/>
    <x v="0"/>
    <s v="Cheddar white 50% Fett"/>
    <x v="0"/>
    <x v="3"/>
    <s v="Luftzieher"/>
    <x v="3"/>
    <x v="0"/>
    <x v="0"/>
    <x v="0"/>
    <s v="0"/>
    <s v="RWV"/>
    <n v="23000512"/>
    <n v="12"/>
  </r>
  <r>
    <x v="1"/>
    <n v="19"/>
    <d v="2021-09-13T00:00:00"/>
    <x v="1"/>
    <s v="Mediterraner Kräuterkäs"/>
    <x v="0"/>
    <x v="4"/>
    <s v="wurde nicht eingesetzt"/>
    <x v="4"/>
    <x v="0"/>
    <x v="0"/>
    <x v="0"/>
    <s v="0"/>
    <s v="L36"/>
    <n v="23000532"/>
    <n v="12"/>
  </r>
  <r>
    <x v="2"/>
    <n v="8"/>
    <d v="2021-10-14T00:00:00"/>
    <x v="2"/>
    <s v="Ziegenrolle  11161604"/>
    <x v="3"/>
    <x v="5"/>
    <s v="-"/>
    <x v="0"/>
    <x v="0"/>
    <x v="0"/>
    <x v="0"/>
    <s v="0"/>
    <s v="QM"/>
    <n v="23000584"/>
    <n v="73"/>
  </r>
  <r>
    <x v="0"/>
    <n v="47"/>
    <d v="2021-09-03T00:00:00"/>
    <x v="3"/>
    <s v="RIE Bio Gouda Mittelalt"/>
    <x v="1"/>
    <x v="6"/>
    <s v="keine Verwendung möglich"/>
    <x v="3"/>
    <x v="0"/>
    <x v="0"/>
    <x v="0"/>
    <n v="349.87270000000001"/>
    <s v="RWV"/>
    <n v="23500062"/>
    <n v="22"/>
  </r>
  <r>
    <x v="1"/>
    <n v="436.6"/>
    <d v="2021-10-07T00:00:00"/>
    <x v="3"/>
    <s v="RIE Bio Gouda Mittelalt"/>
    <x v="0"/>
    <x v="7"/>
    <s v="-"/>
    <x v="5"/>
    <x v="0"/>
    <x v="0"/>
    <x v="0"/>
    <n v="3250.0940599999999"/>
    <s v="L18"/>
    <n v="23500062"/>
    <n v="12"/>
  </r>
  <r>
    <x v="1"/>
    <n v="427"/>
    <d v="2021-10-07T00:00:00"/>
    <x v="3"/>
    <s v="RIE Bio Gouda Mittelalt"/>
    <x v="0"/>
    <x v="7"/>
    <s v="-"/>
    <x v="5"/>
    <x v="0"/>
    <x v="0"/>
    <x v="0"/>
    <n v="3178.6306999999997"/>
    <s v="L18"/>
    <n v="23500062"/>
    <n v="12"/>
  </r>
  <r>
    <x v="1"/>
    <n v="446"/>
    <d v="2021-09-06T00:00:00"/>
    <x v="3"/>
    <s v="RIE EDA-40"/>
    <x v="1"/>
    <x v="8"/>
    <s v="fehlende Zuständigkeiten"/>
    <x v="1"/>
    <x v="0"/>
    <x v="0"/>
    <x v="0"/>
    <s v="0"/>
    <s v="L1"/>
    <n v="23500273"/>
    <n v="22"/>
  </r>
  <r>
    <x v="1"/>
    <n v="117"/>
    <d v="2021-10-18T00:00:00"/>
    <x v="0"/>
    <s v="WALNUSS GEWOLFT 10MM"/>
    <x v="0"/>
    <x v="9"/>
    <s v="-"/>
    <x v="2"/>
    <x v="0"/>
    <x v="0"/>
    <x v="0"/>
    <n v="500.98230000000001"/>
    <s v="BU3"/>
    <n v="23500285"/>
    <n v="12"/>
  </r>
  <r>
    <x v="0"/>
    <n v="72"/>
    <d v="2021-09-13T00:00:00"/>
    <x v="2"/>
    <s v="PFEF-RING WOLFEN LOCH-1"/>
    <x v="1"/>
    <x v="1"/>
    <s v="Metall"/>
    <x v="4"/>
    <x v="0"/>
    <x v="0"/>
    <x v="0"/>
    <n v="207.60480000000001"/>
    <s v="Schmelze"/>
    <n v="23500290"/>
    <n v="22"/>
  </r>
  <r>
    <x v="0"/>
    <n v="25.4"/>
    <d v="2021-09-15T00:00:00"/>
    <x v="0"/>
    <s v="ZUB TOM-BAS 1KG"/>
    <x v="1"/>
    <x v="10"/>
    <s v="Keinen Einsatz"/>
    <x v="4"/>
    <x v="0"/>
    <x v="0"/>
    <x v="0"/>
    <s v="0"/>
    <s v="Abfüllung"/>
    <n v="23500351"/>
    <n v="22"/>
  </r>
  <r>
    <x v="0"/>
    <n v="120"/>
    <d v="2021-09-08T00:00:00"/>
    <x v="2"/>
    <s v="SKZ 8OZ"/>
    <x v="2"/>
    <x v="11"/>
    <s v="-"/>
    <x v="1"/>
    <x v="0"/>
    <x v="0"/>
    <x v="0"/>
    <s v="0"/>
    <s v="Abfüllung"/>
    <n v="23500428"/>
    <n v="10"/>
  </r>
  <r>
    <x v="0"/>
    <n v="50"/>
    <d v="2021-10-13T00:00:00"/>
    <x v="0"/>
    <s v="Konzentrat in Würsten 1"/>
    <x v="2"/>
    <x v="12"/>
    <s v="-"/>
    <x v="0"/>
    <x v="0"/>
    <x v="0"/>
    <x v="0"/>
    <s v="0"/>
    <s v="Abfüllung"/>
    <n v="24000493"/>
    <n v="34"/>
  </r>
  <r>
    <x v="0"/>
    <n v="30"/>
    <d v="2021-10-22T00:00:00"/>
    <x v="0"/>
    <s v="Konzentrat in Würsten 1"/>
    <x v="2"/>
    <x v="2"/>
    <s v="-"/>
    <x v="2"/>
    <x v="0"/>
    <x v="0"/>
    <x v="0"/>
    <s v="0"/>
    <s v="3010"/>
    <n v="24000493"/>
    <n v="30"/>
  </r>
  <r>
    <x v="0"/>
    <n v="40"/>
    <d v="2021-10-22T00:00:00"/>
    <x v="0"/>
    <s v="Konzentrat in Würsten 1"/>
    <x v="2"/>
    <x v="12"/>
    <s v="-"/>
    <x v="2"/>
    <x v="0"/>
    <x v="0"/>
    <x v="0"/>
    <s v="0"/>
    <s v="3010"/>
    <n v="24000493"/>
    <n v="34"/>
  </r>
  <r>
    <x v="2"/>
    <n v="80"/>
    <d v="2021-10-19T00:00:00"/>
    <x v="4"/>
    <s v="VOS Bergkäse 10kg Beute"/>
    <x v="4"/>
    <x v="13"/>
    <s v="-"/>
    <x v="2"/>
    <x v="0"/>
    <x v="0"/>
    <x v="0"/>
    <n v="40"/>
    <s v="Außenlager"/>
    <n v="29500477"/>
    <n v="43"/>
  </r>
  <r>
    <x v="0"/>
    <n v="84.8"/>
    <d v="2021-09-07T00:00:00"/>
    <x v="4"/>
    <s v="VOS Müller Fleisch SKZ"/>
    <x v="0"/>
    <x v="14"/>
    <s v="Aufgrund Konsistenz nicht genommen. Zu wenig VOS verarbeitet. Vom Warmen ins Kalte -&gt; Schimmel"/>
    <x v="1"/>
    <x v="0"/>
    <x v="0"/>
    <x v="0"/>
    <s v="0"/>
    <s v="Schmelze"/>
    <n v="29500480"/>
    <n v="12"/>
  </r>
  <r>
    <x v="1"/>
    <n v="28"/>
    <d v="2021-08-19T00:00:00"/>
    <x v="4"/>
    <s v="VOS Walnuss Roulette"/>
    <x v="0"/>
    <x v="15"/>
    <s v="höhere Produktion an Abschnitten als Einsatz im Rework"/>
    <x v="6"/>
    <x v="0"/>
    <x v="0"/>
    <x v="0"/>
    <s v="0"/>
    <s v="L4"/>
    <n v="29500481"/>
    <n v="12"/>
  </r>
  <r>
    <x v="3"/>
    <n v="180"/>
    <d v="2021-08-27T00:00:00"/>
    <x v="4"/>
    <s v="VOS Schwarzer Pfeffer R"/>
    <x v="0"/>
    <x v="16"/>
    <s v="Verformung"/>
    <x v="7"/>
    <x v="0"/>
    <x v="0"/>
    <x v="0"/>
    <n v="90"/>
    <s v="L22"/>
    <n v="29500482"/>
    <n v="120"/>
  </r>
  <r>
    <x v="3"/>
    <n v="51"/>
    <d v="2021-08-31T00:00:00"/>
    <x v="4"/>
    <s v="VOS Schwarzer Pfeffer R"/>
    <x v="5"/>
    <x v="17"/>
    <s v="keinen Verwendungszweck"/>
    <x v="3"/>
    <x v="0"/>
    <x v="0"/>
    <x v="0"/>
    <n v="25.5"/>
    <s v="L22"/>
    <n v="29500482"/>
    <n v="61"/>
  </r>
  <r>
    <x v="3"/>
    <n v="5"/>
    <d v="2021-09-06T00:00:00"/>
    <x v="4"/>
    <s v="VOS Schwarzer Pfeffer R"/>
    <x v="5"/>
    <x v="17"/>
    <s v="keinen Verwendungszweck"/>
    <x v="1"/>
    <x v="0"/>
    <x v="0"/>
    <x v="0"/>
    <n v="2.5"/>
    <s v="L22"/>
    <n v="29500482"/>
    <n v="61"/>
  </r>
  <r>
    <x v="3"/>
    <n v="20"/>
    <d v="2021-09-14T00:00:00"/>
    <x v="4"/>
    <s v="VOS Schwarzer Pfeffer R"/>
    <x v="5"/>
    <x v="17"/>
    <s v="keinen Verwendungszweck"/>
    <x v="4"/>
    <x v="0"/>
    <x v="0"/>
    <x v="0"/>
    <n v="10"/>
    <s v="L22"/>
    <n v="29500482"/>
    <n v="61"/>
  </r>
  <r>
    <x v="3"/>
    <n v="5"/>
    <d v="2021-09-14T00:00:00"/>
    <x v="4"/>
    <s v="VOS Schwarzer Pfeffer R"/>
    <x v="5"/>
    <x v="17"/>
    <s v="keinen Verwendungszweck"/>
    <x v="4"/>
    <x v="0"/>
    <x v="0"/>
    <x v="0"/>
    <n v="2.5"/>
    <s v="L22"/>
    <n v="29500482"/>
    <n v="61"/>
  </r>
  <r>
    <x v="3"/>
    <n v="18"/>
    <d v="2021-09-15T00:00:00"/>
    <x v="4"/>
    <s v="VOS Schwarzer Pfeffer R"/>
    <x v="5"/>
    <x v="17"/>
    <s v="keinen Verwendungszweck"/>
    <x v="4"/>
    <x v="0"/>
    <x v="0"/>
    <x v="0"/>
    <n v="9"/>
    <s v="L22"/>
    <n v="29500482"/>
    <n v="61"/>
  </r>
  <r>
    <x v="3"/>
    <n v="12"/>
    <d v="2021-09-21T00:00:00"/>
    <x v="4"/>
    <s v="VOS Schwarzer Pfeffer R"/>
    <x v="5"/>
    <x v="17"/>
    <s v="keinen Verwendungszweck"/>
    <x v="8"/>
    <x v="0"/>
    <x v="0"/>
    <x v="0"/>
    <n v="6"/>
    <s v="L22"/>
    <n v="29500482"/>
    <n v="61"/>
  </r>
  <r>
    <x v="3"/>
    <n v="11"/>
    <d v="2021-09-28T00:00:00"/>
    <x v="4"/>
    <s v="VOS Schwarzer Pfeffer R"/>
    <x v="5"/>
    <x v="17"/>
    <s v="keinen Verwendungszweck"/>
    <x v="9"/>
    <x v="0"/>
    <x v="0"/>
    <x v="0"/>
    <n v="5.5"/>
    <s v="L22"/>
    <n v="29500482"/>
    <n v="61"/>
  </r>
  <r>
    <x v="3"/>
    <n v="7"/>
    <d v="2021-09-28T00:00:00"/>
    <x v="4"/>
    <s v="VOS Schwarzer Pfeffer R"/>
    <x v="5"/>
    <x v="17"/>
    <s v="keinen Verwendungszweck"/>
    <x v="9"/>
    <x v="0"/>
    <x v="0"/>
    <x v="0"/>
    <n v="3.5"/>
    <s v="Bu4"/>
    <n v="29500482"/>
    <n v="61"/>
  </r>
  <r>
    <x v="3"/>
    <n v="13"/>
    <d v="2021-10-19T00:00:00"/>
    <x v="4"/>
    <s v="VOS Schwarzer Pfeffer R"/>
    <x v="0"/>
    <x v="0"/>
    <s v="-"/>
    <x v="2"/>
    <x v="0"/>
    <x v="0"/>
    <x v="0"/>
    <n v="6.5"/>
    <s v="Bu4"/>
    <n v="29500482"/>
    <n v="12"/>
  </r>
  <r>
    <x v="3"/>
    <n v="21"/>
    <d v="2021-10-25T00:00:00"/>
    <x v="4"/>
    <s v="VOS Schwarzer Pfeffer R"/>
    <x v="5"/>
    <x v="17"/>
    <s v="-"/>
    <x v="10"/>
    <x v="0"/>
    <x v="0"/>
    <x v="0"/>
    <n v="10.5"/>
    <s v="Bu4"/>
    <n v="29500482"/>
    <n v="61"/>
  </r>
  <r>
    <x v="4"/>
    <n v="222"/>
    <d v="2021-09-01T00:00:00"/>
    <x v="5"/>
    <s v="VOS Räucher Natur"/>
    <x v="0"/>
    <x v="18"/>
    <s v="keinen Abnehmer/Schälen"/>
    <x v="3"/>
    <x v="0"/>
    <x v="0"/>
    <x v="0"/>
    <n v="111"/>
    <s v="Verkauf"/>
    <n v="29500489"/>
    <n v="12"/>
  </r>
  <r>
    <x v="1"/>
    <n v="20"/>
    <d v="2021-10-13T00:00:00"/>
    <x v="4"/>
    <s v="VOS Räucher Schinken"/>
    <x v="0"/>
    <x v="0"/>
    <s v="-"/>
    <x v="0"/>
    <x v="0"/>
    <x v="0"/>
    <x v="0"/>
    <n v="10"/>
    <s v="WVP"/>
    <n v="29500490"/>
    <n v="12"/>
  </r>
  <r>
    <x v="0"/>
    <n v="46"/>
    <d v="2021-08-25T00:00:00"/>
    <x v="4"/>
    <s v="VOS Räucher Natur Natri"/>
    <x v="1"/>
    <x v="6"/>
    <s v="keine Verwendung möglich"/>
    <x v="7"/>
    <x v="0"/>
    <x v="0"/>
    <x v="0"/>
    <n v="23"/>
    <s v="RWV"/>
    <n v="29500498"/>
    <n v="22"/>
  </r>
  <r>
    <x v="1"/>
    <n v="1.2"/>
    <d v="2021-08-25T00:00:00"/>
    <x v="4"/>
    <s v="VOS Räucher Natur Natri"/>
    <x v="2"/>
    <x v="2"/>
    <s v="nicht eindeutig"/>
    <x v="7"/>
    <x v="0"/>
    <x v="0"/>
    <x v="0"/>
    <n v="0.6"/>
    <s v="WVP"/>
    <n v="29500498"/>
    <n v="30"/>
  </r>
  <r>
    <x v="0"/>
    <n v="641"/>
    <d v="2021-10-04T00:00:00"/>
    <x v="4"/>
    <s v="VOS Räucher Natur Natri"/>
    <x v="0"/>
    <x v="14"/>
    <s v="-"/>
    <x v="5"/>
    <x v="0"/>
    <x v="0"/>
    <x v="0"/>
    <n v="320.5"/>
    <s v="Schmelze"/>
    <n v="29500498"/>
    <n v="12"/>
  </r>
  <r>
    <x v="1"/>
    <n v="40"/>
    <d v="2021-10-14T00:00:00"/>
    <x v="4"/>
    <s v="VOS Räucher Natur Natri"/>
    <x v="0"/>
    <x v="15"/>
    <s v="-"/>
    <x v="0"/>
    <x v="0"/>
    <x v="0"/>
    <x v="0"/>
    <n v="20"/>
    <s v="BU3"/>
    <n v="29500498"/>
    <n v="12"/>
  </r>
  <r>
    <x v="1"/>
    <n v="50"/>
    <d v="2021-10-14T00:00:00"/>
    <x v="4"/>
    <s v="VOS Räucher Natur Natri"/>
    <x v="0"/>
    <x v="15"/>
    <s v="-"/>
    <x v="0"/>
    <x v="0"/>
    <x v="0"/>
    <x v="0"/>
    <n v="25"/>
    <s v="BU3"/>
    <n v="29500498"/>
    <n v="12"/>
  </r>
  <r>
    <x v="1"/>
    <n v="243"/>
    <d v="2021-10-18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243"/>
    <d v="2021-10-19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309"/>
    <d v="2021-10-25T00:00:00"/>
    <x v="4"/>
    <s v="VOS Räucher Natur Natri"/>
    <x v="0"/>
    <x v="15"/>
    <s v="-"/>
    <x v="10"/>
    <x v="0"/>
    <x v="0"/>
    <x v="0"/>
    <n v="154.5"/>
    <s v="BU3"/>
    <n v="29500498"/>
    <n v="12"/>
  </r>
  <r>
    <x v="1"/>
    <n v="321"/>
    <d v="2021-10-25T00:00:00"/>
    <x v="4"/>
    <s v="VOS Räucher Natur Natri"/>
    <x v="0"/>
    <x v="15"/>
    <s v="-"/>
    <x v="10"/>
    <x v="0"/>
    <x v="0"/>
    <x v="0"/>
    <n v="160.5"/>
    <s v="BU3"/>
    <n v="29500498"/>
    <n v="12"/>
  </r>
  <r>
    <x v="0"/>
    <n v="15"/>
    <d v="2021-08-19T00:00:00"/>
    <x v="4"/>
    <s v="VOS Schmelzkäsezub. Pon"/>
    <x v="0"/>
    <x v="14"/>
    <s v="stehen geblieben / übersehen"/>
    <x v="6"/>
    <x v="0"/>
    <x v="0"/>
    <x v="0"/>
    <n v="7.5"/>
    <s v="Abfüllung"/>
    <n v="29500514"/>
    <n v="12"/>
  </r>
  <r>
    <x v="4"/>
    <n v="207.5"/>
    <d v="2021-08-23T00:00:00"/>
    <x v="5"/>
    <s v="VOS Räucher Chili Vorsc"/>
    <x v="0"/>
    <x v="18"/>
    <s v="keinen Abnehmer/Schälen"/>
    <x v="7"/>
    <x v="0"/>
    <x v="0"/>
    <x v="0"/>
    <n v="103.75"/>
    <s v="Verkauf"/>
    <n v="29500527"/>
    <n v="12"/>
  </r>
  <r>
    <x v="4"/>
    <n v="377"/>
    <d v="2021-09-13T00:00:00"/>
    <x v="5"/>
    <s v="VOS Räucher Chili Vorsc"/>
    <x v="0"/>
    <x v="18"/>
    <s v="keinen Abnehmer/Schälen"/>
    <x v="4"/>
    <x v="0"/>
    <x v="0"/>
    <x v="0"/>
    <n v="188.5"/>
    <s v="Verkauf"/>
    <n v="29500527"/>
    <n v="12"/>
  </r>
  <r>
    <x v="1"/>
    <n v="20"/>
    <d v="2021-10-18T00:00:00"/>
    <x v="4"/>
    <s v="VOS Räucher Chili Vorsc"/>
    <x v="0"/>
    <x v="15"/>
    <s v="-"/>
    <x v="2"/>
    <x v="0"/>
    <x v="0"/>
    <x v="0"/>
    <n v="10"/>
    <s v="BU3"/>
    <n v="29500527"/>
    <n v="12"/>
  </r>
  <r>
    <x v="1"/>
    <n v="246"/>
    <d v="2021-10-25T00:00:00"/>
    <x v="4"/>
    <s v="VOS Räucher Chili Vorsc"/>
    <x v="0"/>
    <x v="15"/>
    <s v="-"/>
    <x v="10"/>
    <x v="0"/>
    <x v="0"/>
    <x v="0"/>
    <n v="123"/>
    <s v="BU3"/>
    <n v="29500527"/>
    <n v="12"/>
  </r>
  <r>
    <x v="4"/>
    <n v="177"/>
    <d v="2021-08-23T00:00:00"/>
    <x v="5"/>
    <s v="VOS Räucher Schinken Vo"/>
    <x v="0"/>
    <x v="18"/>
    <s v="keinen Abnehmer/Schälen"/>
    <x v="7"/>
    <x v="0"/>
    <x v="0"/>
    <x v="0"/>
    <n v="88.5"/>
    <s v="Verkauf"/>
    <n v="29500528"/>
    <n v="12"/>
  </r>
  <r>
    <x v="4"/>
    <n v="389.8"/>
    <d v="2021-09-13T00:00:00"/>
    <x v="5"/>
    <s v="VOS Räucher Schinken Vo"/>
    <x v="0"/>
    <x v="18"/>
    <s v="keinen Abnehmer/Schälen"/>
    <x v="4"/>
    <x v="0"/>
    <x v="0"/>
    <x v="0"/>
    <n v="194.9"/>
    <s v="Verkauf"/>
    <n v="29500528"/>
    <n v="12"/>
  </r>
  <r>
    <x v="1"/>
    <n v="178"/>
    <d v="2021-10-04T00:00:00"/>
    <x v="4"/>
    <s v="VOS Räucher Schinken Vo"/>
    <x v="0"/>
    <x v="15"/>
    <s v="-"/>
    <x v="5"/>
    <x v="0"/>
    <x v="0"/>
    <x v="0"/>
    <n v="89"/>
    <s v="BU3"/>
    <n v="29500528"/>
    <n v="12"/>
  </r>
  <r>
    <x v="1"/>
    <n v="283"/>
    <d v="2021-09-29T00:00:00"/>
    <x v="4"/>
    <s v="VOS Adler Schinkenräuch"/>
    <x v="0"/>
    <x v="19"/>
    <s v="wenig Verwendung"/>
    <x v="9"/>
    <x v="0"/>
    <x v="0"/>
    <x v="0"/>
    <n v="141.5"/>
    <s v="BU3"/>
    <n v="29500529"/>
    <n v="12"/>
  </r>
  <r>
    <x v="0"/>
    <n v="22"/>
    <d v="2021-10-07T00:00:00"/>
    <x v="4"/>
    <s v="VOS mit Walnusskonzentr"/>
    <x v="0"/>
    <x v="14"/>
    <s v="-"/>
    <x v="5"/>
    <x v="0"/>
    <x v="0"/>
    <x v="0"/>
    <s v="0"/>
    <s v="RWV"/>
    <n v="29500531"/>
    <n v="12"/>
  </r>
  <r>
    <x v="0"/>
    <n v="101.8"/>
    <d v="2021-10-25T00:00:00"/>
    <x v="6"/>
    <s v="VOS mit Lachskonzentrat"/>
    <x v="0"/>
    <x v="20"/>
    <s v="-"/>
    <x v="10"/>
    <x v="0"/>
    <x v="0"/>
    <x v="0"/>
    <n v="50.9"/>
    <s v="Schmelze"/>
    <n v="29500532"/>
    <n v="12"/>
  </r>
  <r>
    <x v="0"/>
    <n v="57"/>
    <d v="2021-09-23T00:00:00"/>
    <x v="4"/>
    <s v="VOS SKZ Mozzarella 40%"/>
    <x v="0"/>
    <x v="14"/>
    <s v="MHD abgelaufen"/>
    <x v="8"/>
    <x v="0"/>
    <x v="0"/>
    <x v="0"/>
    <n v="28.5"/>
    <s v="RWV"/>
    <n v="29500539"/>
    <n v="12"/>
  </r>
  <r>
    <x v="0"/>
    <n v="23"/>
    <d v="2021-09-27T00:00:00"/>
    <x v="4"/>
    <s v="VOS SKZ Mozzarella 40%"/>
    <x v="0"/>
    <x v="14"/>
    <s v="MHD abgelaufen"/>
    <x v="9"/>
    <x v="0"/>
    <x v="0"/>
    <x v="0"/>
    <n v="11.5"/>
    <s v="RWV"/>
    <n v="29500539"/>
    <n v="12"/>
  </r>
  <r>
    <x v="0"/>
    <n v="22"/>
    <d v="2021-09-29T00:00:00"/>
    <x v="4"/>
    <s v="VOS SKZ Mozzarella 40%"/>
    <x v="0"/>
    <x v="15"/>
    <s v="-"/>
    <x v="9"/>
    <x v="0"/>
    <x v="0"/>
    <x v="0"/>
    <n v="11"/>
    <s v="Schmelze"/>
    <n v="29500539"/>
    <n v="12"/>
  </r>
  <r>
    <x v="0"/>
    <n v="20"/>
    <d v="2021-09-30T00:00:00"/>
    <x v="4"/>
    <s v="VOS SKZ Mozzarella 40%"/>
    <x v="0"/>
    <x v="14"/>
    <s v="MHD abgelaufen"/>
    <x v="9"/>
    <x v="0"/>
    <x v="0"/>
    <x v="0"/>
    <n v="10"/>
    <s v="RWV"/>
    <n v="29500539"/>
    <n v="12"/>
  </r>
  <r>
    <x v="0"/>
    <n v="10"/>
    <d v="2021-10-22T00:00:00"/>
    <x v="4"/>
    <s v="VOS SKZ Mozzarella 40%"/>
    <x v="0"/>
    <x v="15"/>
    <s v="-"/>
    <x v="2"/>
    <x v="0"/>
    <x v="0"/>
    <x v="0"/>
    <n v="5"/>
    <s v="Abfüllung"/>
    <n v="29500539"/>
    <n v="12"/>
  </r>
  <r>
    <x v="1"/>
    <n v="547"/>
    <d v="2021-10-04T00:00:00"/>
    <x v="4"/>
    <s v="VOS Räucher Vorschmelzr"/>
    <x v="0"/>
    <x v="4"/>
    <s v="Fehlproduktion/unterbefüllt"/>
    <x v="5"/>
    <x v="0"/>
    <x v="0"/>
    <x v="0"/>
    <n v="273.5"/>
    <s v="BU3"/>
    <n v="29500565"/>
    <n v="12"/>
  </r>
  <r>
    <x v="1"/>
    <n v="111"/>
    <d v="2021-09-09T00:00:00"/>
    <x v="4"/>
    <s v="VOS Walnuss Blöcke"/>
    <x v="0"/>
    <x v="15"/>
    <s v="VOS &gt; Einsatz"/>
    <x v="1"/>
    <x v="0"/>
    <x v="0"/>
    <x v="0"/>
    <n v="55.5"/>
    <s v="BU3"/>
    <n v="29500593"/>
    <n v="12"/>
  </r>
  <r>
    <x v="1"/>
    <n v="133.6"/>
    <d v="2021-09-10T00:00:00"/>
    <x v="4"/>
    <s v="VOS Walnuss Blöcke"/>
    <x v="0"/>
    <x v="15"/>
    <s v="VOS &gt; Einsatz"/>
    <x v="1"/>
    <x v="0"/>
    <x v="0"/>
    <x v="0"/>
    <n v="66.8"/>
    <s v="BU3"/>
    <n v="29500593"/>
    <n v="12"/>
  </r>
  <r>
    <x v="1"/>
    <n v="45"/>
    <d v="2021-09-15T00:00:00"/>
    <x v="4"/>
    <s v="VOS Walnuss Blöcke"/>
    <x v="0"/>
    <x v="15"/>
    <s v="VOS &gt; Einsatz"/>
    <x v="4"/>
    <x v="0"/>
    <x v="0"/>
    <x v="0"/>
    <n v="22.5"/>
    <s v="BU3"/>
    <n v="29500593"/>
    <n v="12"/>
  </r>
  <r>
    <x v="1"/>
    <n v="45"/>
    <d v="2021-09-15T00:00:00"/>
    <x v="4"/>
    <s v="VOS Früchte Blöcke"/>
    <x v="5"/>
    <x v="21"/>
    <s v="kein Verkauf, kein Einsatz möglich"/>
    <x v="4"/>
    <x v="0"/>
    <x v="0"/>
    <x v="0"/>
    <n v="22.5"/>
    <s v="L18"/>
    <n v="29500594"/>
    <n v="61"/>
  </r>
  <r>
    <x v="1"/>
    <n v="431"/>
    <d v="2021-09-23T00:00:00"/>
    <x v="4"/>
    <s v="VOS Früchte Blöcke"/>
    <x v="5"/>
    <x v="21"/>
    <s v="kein Verkauf, kein Einsatz möglich"/>
    <x v="8"/>
    <x v="0"/>
    <x v="0"/>
    <x v="0"/>
    <n v="215.5"/>
    <s v="L18"/>
    <n v="29500594"/>
    <n v="61"/>
  </r>
  <r>
    <x v="1"/>
    <n v="541"/>
    <d v="2021-09-28T00:00:00"/>
    <x v="4"/>
    <s v="VOS Früchte Blöcke"/>
    <x v="5"/>
    <x v="21"/>
    <s v="kein Verkauf, kein Einsatz möglich"/>
    <x v="9"/>
    <x v="0"/>
    <x v="0"/>
    <x v="0"/>
    <n v="270.5"/>
    <s v="L18"/>
    <n v="29500594"/>
    <n v="61"/>
  </r>
  <r>
    <x v="1"/>
    <n v="72.400000000000006"/>
    <d v="2021-09-29T00:00:00"/>
    <x v="4"/>
    <s v="VOS Früchte Blöcke"/>
    <x v="5"/>
    <x v="21"/>
    <s v="kein Verkauf, kein Einsatz möglich"/>
    <x v="9"/>
    <x v="0"/>
    <x v="0"/>
    <x v="0"/>
    <n v="36.200000000000003"/>
    <s v="L18"/>
    <n v="29500594"/>
    <n v="61"/>
  </r>
  <r>
    <x v="1"/>
    <n v="136"/>
    <d v="2021-10-14T00:00:00"/>
    <x v="4"/>
    <s v="VOS Früchte Blöcke"/>
    <x v="5"/>
    <x v="17"/>
    <s v="-"/>
    <x v="0"/>
    <x v="0"/>
    <x v="0"/>
    <x v="0"/>
    <n v="68"/>
    <s v="L18"/>
    <n v="29500594"/>
    <n v="61"/>
  </r>
  <r>
    <x v="0"/>
    <n v="7"/>
    <d v="2021-10-12T00:00:00"/>
    <x v="4"/>
    <s v="VOS SKZ Gouda Premium W"/>
    <x v="0"/>
    <x v="14"/>
    <s v="-"/>
    <x v="0"/>
    <x v="0"/>
    <x v="0"/>
    <x v="0"/>
    <n v="3.5"/>
    <s v="Schmelze"/>
    <n v="29500598"/>
    <n v="12"/>
  </r>
  <r>
    <x v="0"/>
    <n v="9"/>
    <d v="2021-10-14T00:00:00"/>
    <x v="6"/>
    <s v="VOS SKZ Camembert"/>
    <x v="0"/>
    <x v="15"/>
    <s v="-"/>
    <x v="0"/>
    <x v="0"/>
    <x v="0"/>
    <x v="0"/>
    <n v="4.5"/>
    <s v="Abfüllung"/>
    <n v="29500605"/>
    <n v="12"/>
  </r>
  <r>
    <x v="0"/>
    <n v="20"/>
    <d v="2021-10-22T00:00:00"/>
    <x v="6"/>
    <s v="VOS SKZ Camembert"/>
    <x v="0"/>
    <x v="15"/>
    <s v="-"/>
    <x v="2"/>
    <x v="0"/>
    <x v="0"/>
    <x v="0"/>
    <n v="10"/>
    <s v="Abfüllung"/>
    <n v="29500605"/>
    <n v="12"/>
  </r>
  <r>
    <x v="1"/>
    <n v="424"/>
    <d v="2021-10-12T00:00:00"/>
    <x v="4"/>
    <s v="VOS Würste Jalapeno nat"/>
    <x v="0"/>
    <x v="19"/>
    <s v="-"/>
    <x v="0"/>
    <x v="0"/>
    <x v="0"/>
    <x v="0"/>
    <n v="212"/>
    <s v="BU3"/>
    <n v="29500606"/>
    <n v="12"/>
  </r>
  <r>
    <x v="1"/>
    <n v="245"/>
    <d v="2021-10-25T00:00:00"/>
    <x v="4"/>
    <s v="VOS Würste Jalapeno nat"/>
    <x v="0"/>
    <x v="19"/>
    <s v="-"/>
    <x v="10"/>
    <x v="0"/>
    <x v="0"/>
    <x v="0"/>
    <n v="122.5"/>
    <s v="BU3"/>
    <n v="29500606"/>
    <n v="12"/>
  </r>
  <r>
    <x v="1"/>
    <n v="15"/>
    <d v="2021-09-16T00:00:00"/>
    <x v="4"/>
    <s v="VOS Räucher extra natri"/>
    <x v="0"/>
    <x v="15"/>
    <s v="-"/>
    <x v="4"/>
    <x v="0"/>
    <x v="0"/>
    <x v="0"/>
    <n v="7.5"/>
    <s v="L11"/>
    <n v="29500613"/>
    <n v="12"/>
  </r>
  <r>
    <x v="1"/>
    <n v="77"/>
    <d v="2021-09-24T00:00:00"/>
    <x v="4"/>
    <s v="VOS Räucher extra natri"/>
    <x v="0"/>
    <x v="15"/>
    <s v="-"/>
    <x v="8"/>
    <x v="0"/>
    <x v="0"/>
    <x v="0"/>
    <n v="38.5"/>
    <s v="L11"/>
    <n v="29500613"/>
    <n v="12"/>
  </r>
  <r>
    <x v="1"/>
    <n v="11"/>
    <d v="2021-10-05T00:00:00"/>
    <x v="4"/>
    <s v="VOS Räucher extra natri"/>
    <x v="2"/>
    <x v="2"/>
    <s v="-"/>
    <x v="5"/>
    <x v="0"/>
    <x v="0"/>
    <x v="0"/>
    <n v="5.5"/>
    <s v="L9"/>
    <n v="29500613"/>
    <n v="30"/>
  </r>
  <r>
    <x v="1"/>
    <n v="40"/>
    <d v="2021-10-08T00:00:00"/>
    <x v="4"/>
    <s v="VOS Räucher extra natri"/>
    <x v="2"/>
    <x v="2"/>
    <s v="-"/>
    <x v="5"/>
    <x v="0"/>
    <x v="0"/>
    <x v="0"/>
    <n v="20"/>
    <s v="L1"/>
    <n v="29500613"/>
    <n v="30"/>
  </r>
  <r>
    <x v="0"/>
    <n v="5"/>
    <d v="2021-10-22T00:00:00"/>
    <x v="4"/>
    <s v="VOS SKZ mit Pfeffer"/>
    <x v="1"/>
    <x v="22"/>
    <s v="-"/>
    <x v="2"/>
    <x v="0"/>
    <x v="0"/>
    <x v="0"/>
    <n v="2.5"/>
    <s v="Abfüllung"/>
    <n v="29500616"/>
    <n v="42"/>
  </r>
  <r>
    <x v="1"/>
    <n v="242"/>
    <d v="2021-09-29T00:00:00"/>
    <x v="4"/>
    <s v="VOS GRW Gartenkräuter 4"/>
    <x v="0"/>
    <x v="19"/>
    <s v="wenig Verwendung"/>
    <x v="9"/>
    <x v="0"/>
    <x v="0"/>
    <x v="0"/>
    <n v="121"/>
    <s v="BU3"/>
    <n v="29500620"/>
    <n v="12"/>
  </r>
  <r>
    <x v="0"/>
    <n v="20"/>
    <d v="2021-10-07T00:00:00"/>
    <x v="4"/>
    <s v="VOS GRW Gartenkräuter 4"/>
    <x v="0"/>
    <x v="14"/>
    <s v="-"/>
    <x v="5"/>
    <x v="0"/>
    <x v="0"/>
    <x v="0"/>
    <n v="10"/>
    <s v="Schmelze"/>
    <n v="29500620"/>
    <n v="12"/>
  </r>
  <r>
    <x v="1"/>
    <n v="27.2"/>
    <d v="2021-09-13T00:00:00"/>
    <x v="4"/>
    <s v="VOS GRW Natur 45% OGT"/>
    <x v="1"/>
    <x v="8"/>
    <s v="Retoure"/>
    <x v="4"/>
    <x v="0"/>
    <x v="0"/>
    <x v="0"/>
    <n v="13.6"/>
    <s v="L34"/>
    <n v="29500622"/>
    <n v="22"/>
  </r>
  <r>
    <x v="1"/>
    <n v="12"/>
    <d v="2021-09-30T00:00:00"/>
    <x v="4"/>
    <s v="VOS GRW Natur 45% OGT"/>
    <x v="2"/>
    <x v="23"/>
    <s v="wurde nicht eingesetzt"/>
    <x v="9"/>
    <x v="0"/>
    <x v="0"/>
    <x v="0"/>
    <n v="6"/>
    <s v="BU3"/>
    <n v="29500622"/>
    <n v="81"/>
  </r>
  <r>
    <x v="5"/>
    <n v="60"/>
    <d v="2021-10-20T00:00:00"/>
    <x v="6"/>
    <s v="29500631"/>
    <x v="0"/>
    <x v="0"/>
    <s v="-"/>
    <x v="2"/>
    <x v="0"/>
    <x v="0"/>
    <x v="0"/>
    <s v="0"/>
    <s v="BU2"/>
    <n v="29500631"/>
    <n v="12"/>
  </r>
  <r>
    <x v="1"/>
    <n v="60"/>
    <d v="2021-10-06T00:00:00"/>
    <x v="7"/>
    <s v="ABS Havarti Natur 55%"/>
    <x v="0"/>
    <x v="3"/>
    <s v="-"/>
    <x v="5"/>
    <x v="0"/>
    <x v="0"/>
    <x v="0"/>
    <n v="90"/>
    <s v="BU3"/>
    <n v="29500719"/>
    <n v="12"/>
  </r>
  <r>
    <x v="1"/>
    <n v="292"/>
    <d v="2021-10-11T00:00:00"/>
    <x v="7"/>
    <s v="ABS Havarti Natur 55%"/>
    <x v="1"/>
    <x v="22"/>
    <s v="Reklamation erhalten"/>
    <x v="0"/>
    <x v="0"/>
    <x v="0"/>
    <x v="0"/>
    <n v="438"/>
    <s v="BU3"/>
    <n v="29500719"/>
    <n v="42"/>
  </r>
  <r>
    <x v="0"/>
    <n v="8.1999999999999993"/>
    <d v="2021-09-21T00:00:00"/>
    <x v="7"/>
    <s v="ABS Havarti Natur 30%"/>
    <x v="0"/>
    <x v="3"/>
    <s v="Luftzieher"/>
    <x v="8"/>
    <x v="0"/>
    <x v="0"/>
    <x v="0"/>
    <s v="0"/>
    <s v="RWV"/>
    <n v="29500734"/>
    <n v="12"/>
  </r>
  <r>
    <x v="1"/>
    <n v="30"/>
    <d v="2021-10-12T00:00:00"/>
    <x v="7"/>
    <s v="ABS Havarti Natur 30%"/>
    <x v="0"/>
    <x v="19"/>
    <s v="nur für Vorschmelzwürste"/>
    <x v="0"/>
    <x v="0"/>
    <x v="0"/>
    <x v="0"/>
    <s v="0"/>
    <s v="BU3"/>
    <n v="29500734"/>
    <n v="12"/>
  </r>
  <r>
    <x v="1"/>
    <n v="65"/>
    <d v="2021-09-02T00:00:00"/>
    <x v="7"/>
    <s v="ABS Bio Gouda 48%, mitt"/>
    <x v="5"/>
    <x v="21"/>
    <s v="keinen Abnehmer/Schälen"/>
    <x v="3"/>
    <x v="0"/>
    <x v="0"/>
    <x v="0"/>
    <n v="143"/>
    <s v="L18"/>
    <n v="29500754"/>
    <n v="61"/>
  </r>
  <r>
    <x v="1"/>
    <n v="18"/>
    <d v="2021-09-09T00:00:00"/>
    <x v="7"/>
    <s v="ABS Bio Gouda 48%, mitt"/>
    <x v="0"/>
    <x v="4"/>
    <s v="wurde nicht eingesetzt"/>
    <x v="1"/>
    <x v="0"/>
    <x v="0"/>
    <x v="0"/>
    <n v="39.6"/>
    <s v="L18"/>
    <n v="29500754"/>
    <n v="12"/>
  </r>
  <r>
    <x v="1"/>
    <n v="35"/>
    <d v="2021-09-10T00:00:00"/>
    <x v="7"/>
    <s v="ABS Bio Gouda 48%, mitt"/>
    <x v="0"/>
    <x v="4"/>
    <s v="wurde nicht eingesetzt"/>
    <x v="1"/>
    <x v="0"/>
    <x v="0"/>
    <x v="0"/>
    <n v="77"/>
    <s v="L18"/>
    <n v="29500754"/>
    <n v="12"/>
  </r>
  <r>
    <x v="1"/>
    <n v="99.13"/>
    <d v="2021-09-17T00:00:00"/>
    <x v="7"/>
    <s v="ABS Bio Gouda 48%, mitt"/>
    <x v="0"/>
    <x v="4"/>
    <s v="wurde nicht eingesetzt"/>
    <x v="4"/>
    <x v="0"/>
    <x v="0"/>
    <x v="0"/>
    <n v="218.08600000000001"/>
    <s v="L18"/>
    <n v="29500754"/>
    <n v="12"/>
  </r>
  <r>
    <x v="1"/>
    <n v="50"/>
    <d v="2021-08-23T00:00:00"/>
    <x v="7"/>
    <s v="ABS Cheddar rot"/>
    <x v="0"/>
    <x v="24"/>
    <s v="-"/>
    <x v="7"/>
    <x v="0"/>
    <x v="0"/>
    <x v="0"/>
    <s v="0"/>
    <s v="L1"/>
    <n v="29500776"/>
    <n v="120"/>
  </r>
  <r>
    <x v="1"/>
    <n v="30"/>
    <d v="2021-08-27T00:00:00"/>
    <x v="7"/>
    <s v="ABS Cheddar rot"/>
    <x v="2"/>
    <x v="2"/>
    <s v="nicht eindeutig"/>
    <x v="7"/>
    <x v="0"/>
    <x v="0"/>
    <x v="0"/>
    <s v="0"/>
    <s v="L1"/>
    <n v="29500776"/>
    <n v="30"/>
  </r>
  <r>
    <x v="1"/>
    <n v="13"/>
    <d v="2021-09-17T00:00:00"/>
    <x v="7"/>
    <s v="ABS Cheddar rot"/>
    <x v="0"/>
    <x v="19"/>
    <s v="unrelmäßige Produktion"/>
    <x v="4"/>
    <x v="0"/>
    <x v="0"/>
    <x v="0"/>
    <s v="0"/>
    <s v="L1"/>
    <n v="29500776"/>
    <n v="12"/>
  </r>
  <r>
    <x v="0"/>
    <n v="85.5"/>
    <d v="2021-09-24T00:00:00"/>
    <x v="7"/>
    <s v="ABS Gouda 48% OGT"/>
    <x v="0"/>
    <x v="14"/>
    <s v="Keinen Einsatz"/>
    <x v="8"/>
    <x v="0"/>
    <x v="0"/>
    <x v="0"/>
    <s v="0"/>
    <s v="Abfüllung"/>
    <n v="29500816"/>
    <n v="12"/>
  </r>
  <r>
    <x v="0"/>
    <n v="91"/>
    <d v="2021-09-30T00:00:00"/>
    <x v="7"/>
    <s v="ABS Gouda 48% OGT"/>
    <x v="0"/>
    <x v="14"/>
    <s v="Aufgrund Konsistenz nicht genommen. Zu wenig VOS verarbeitet. Vom Warmen ins Kalte -&gt; Schimmel"/>
    <x v="9"/>
    <x v="0"/>
    <x v="0"/>
    <x v="0"/>
    <s v="0"/>
    <s v="Schmelze"/>
    <n v="29500816"/>
    <n v="12"/>
  </r>
  <r>
    <x v="0"/>
    <n v="22"/>
    <d v="2021-09-30T00:00:00"/>
    <x v="7"/>
    <s v="ABS Gouda 48% OGT"/>
    <x v="1"/>
    <x v="25"/>
    <s v="guter Zustand"/>
    <x v="9"/>
    <x v="0"/>
    <x v="0"/>
    <x v="0"/>
    <s v="0"/>
    <s v="Schmelze"/>
    <n v="29500816"/>
    <n v="22"/>
  </r>
  <r>
    <x v="1"/>
    <n v="90"/>
    <d v="2021-10-15T00:00:00"/>
    <x v="7"/>
    <s v="ABS Edamer 40% OGT"/>
    <x v="0"/>
    <x v="0"/>
    <s v="-"/>
    <x v="0"/>
    <x v="0"/>
    <x v="0"/>
    <x v="0"/>
    <s v="0"/>
    <s v="BU3"/>
    <n v="29500817"/>
    <n v="12"/>
  </r>
  <r>
    <x v="1"/>
    <n v="10"/>
    <d v="2021-08-27T00:00:00"/>
    <x v="7"/>
    <s v="ABS Gouda Mittelalt 45%"/>
    <x v="0"/>
    <x v="4"/>
    <s v="wird eigentlich gesammelt und verarbeitet"/>
    <x v="7"/>
    <x v="0"/>
    <x v="0"/>
    <x v="0"/>
    <n v="20"/>
    <s v="L18"/>
    <n v="29500821"/>
    <n v="12"/>
  </r>
  <r>
    <x v="1"/>
    <n v="616"/>
    <d v="2021-10-19T00:00:00"/>
    <x v="7"/>
    <s v="ABS Gouda Mittelalt 45%"/>
    <x v="6"/>
    <x v="26"/>
    <s v="-"/>
    <x v="2"/>
    <x v="0"/>
    <x v="0"/>
    <x v="0"/>
    <n v="1232"/>
    <s v="BU3"/>
    <n v="29500821"/>
    <n v="80"/>
  </r>
  <r>
    <x v="0"/>
    <n v="300"/>
    <d v="2021-09-15T00:00:00"/>
    <x v="7"/>
    <s v="ABS Butterkäse 45% OGT"/>
    <x v="1"/>
    <x v="1"/>
    <s v="Kunststoff"/>
    <x v="4"/>
    <x v="0"/>
    <x v="0"/>
    <x v="0"/>
    <n v="600"/>
    <s v="Abfüllung"/>
    <n v="29500823"/>
    <n v="22"/>
  </r>
  <r>
    <x v="0"/>
    <n v="89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78"/>
    <s v="Schmelze"/>
    <n v="29500823"/>
    <n v="12"/>
  </r>
  <r>
    <x v="0"/>
    <n v="96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92"/>
    <s v="Schmelze"/>
    <n v="29500823"/>
    <n v="12"/>
  </r>
  <r>
    <x v="5"/>
    <n v="41.4"/>
    <d v="2021-09-29T00:00:00"/>
    <x v="7"/>
    <s v="ABS Butterkäse 45% OGT"/>
    <x v="1"/>
    <x v="1"/>
    <s v="Schmutz"/>
    <x v="9"/>
    <x v="0"/>
    <x v="0"/>
    <x v="0"/>
    <n v="82.8"/>
    <s v="L31"/>
    <n v="29500823"/>
    <n v="22"/>
  </r>
  <r>
    <x v="0"/>
    <n v="102"/>
    <d v="2021-10-20T00:00:00"/>
    <x v="7"/>
    <s v="ABS Butterkäse 45% OGT"/>
    <x v="0"/>
    <x v="14"/>
    <s v="-"/>
    <x v="2"/>
    <x v="0"/>
    <x v="0"/>
    <x v="0"/>
    <n v="204"/>
    <s v="Schmelze"/>
    <n v="29500823"/>
    <n v="12"/>
  </r>
  <r>
    <x v="0"/>
    <n v="123.5"/>
    <d v="2021-08-31T00:00:00"/>
    <x v="4"/>
    <s v="VOS RW-CHILI OGT"/>
    <x v="0"/>
    <x v="14"/>
    <s v="Aufgrund Konsistenz nicht genommen. Zu wenig VOS verarbeitet. Vom Warmen ins Kalte -&gt; Schimmel"/>
    <x v="3"/>
    <x v="0"/>
    <x v="0"/>
    <x v="0"/>
    <n v="61.75"/>
    <s v="Schmelze"/>
    <n v="29500860"/>
    <n v="12"/>
  </r>
  <r>
    <x v="0"/>
    <n v="7"/>
    <d v="2021-10-06T00:00:00"/>
    <x v="4"/>
    <s v="VOS RW-CHILI OGT"/>
    <x v="0"/>
    <x v="14"/>
    <s v="-"/>
    <x v="5"/>
    <x v="0"/>
    <x v="0"/>
    <x v="0"/>
    <n v="3.5"/>
    <s v="Schmelze"/>
    <n v="29500860"/>
    <n v="12"/>
  </r>
  <r>
    <x v="1"/>
    <n v="30"/>
    <d v="2021-08-25T00:00:00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x v="0"/>
    <x v="0"/>
    <x v="0"/>
    <n v="15"/>
    <s v="L16"/>
    <n v="29500861"/>
    <n v="12"/>
  </r>
  <r>
    <x v="3"/>
    <n v="147"/>
    <d v="2021-08-31T00:00:00"/>
    <x v="7"/>
    <s v="ABS HEUBLUM"/>
    <x v="5"/>
    <x v="17"/>
    <s v="&lt;300kg/Monat"/>
    <x v="3"/>
    <x v="0"/>
    <x v="0"/>
    <x v="0"/>
    <s v="0"/>
    <s v="L21"/>
    <n v="29500878"/>
    <n v="61"/>
  </r>
  <r>
    <x v="0"/>
    <n v="12"/>
    <d v="2021-08-27T00:00:00"/>
    <x v="4"/>
    <s v="VOS SKZ AMMERLAND"/>
    <x v="0"/>
    <x v="27"/>
    <s v="Ware konnte nicht vakuumiert werden, nicht genügend LA"/>
    <x v="7"/>
    <x v="0"/>
    <x v="0"/>
    <x v="0"/>
    <n v="6"/>
    <s v="RWV"/>
    <n v="29500879"/>
    <n v="12"/>
  </r>
  <r>
    <x v="1"/>
    <n v="29"/>
    <d v="2021-10-11T00:00:00"/>
    <x v="4"/>
    <s v="VOS SKZ AMMERLAND"/>
    <x v="2"/>
    <x v="2"/>
    <s v="-"/>
    <x v="0"/>
    <x v="0"/>
    <x v="0"/>
    <x v="0"/>
    <n v="14.5"/>
    <s v="BU3"/>
    <n v="29500879"/>
    <n v="30"/>
  </r>
  <r>
    <x v="0"/>
    <n v="106.2"/>
    <d v="2021-10-26T00:00:00"/>
    <x v="4"/>
    <s v="VOS SKZ AMMERLAND"/>
    <x v="0"/>
    <x v="14"/>
    <s v="-"/>
    <x v="10"/>
    <x v="0"/>
    <x v="0"/>
    <x v="0"/>
    <n v="53.1"/>
    <s v="Schmelze"/>
    <n v="29500879"/>
    <n v="12"/>
  </r>
  <r>
    <x v="3"/>
    <n v="10"/>
    <d v="2021-09-14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10"/>
    <d v="2021-09-15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28"/>
    <d v="2021-09-16T00:00:00"/>
    <x v="7"/>
    <s v="ABS HEUBL"/>
    <x v="5"/>
    <x v="17"/>
    <s v="&lt;300kg/Monat"/>
    <x v="4"/>
    <x v="0"/>
    <x v="0"/>
    <x v="0"/>
    <n v="0.28000000000000003"/>
    <s v="L21"/>
    <n v="29500885"/>
    <n v="61"/>
  </r>
  <r>
    <x v="3"/>
    <n v="280"/>
    <d v="2021-09-29T00:00:00"/>
    <x v="7"/>
    <s v="ABS HEUBL"/>
    <x v="5"/>
    <x v="17"/>
    <s v="&lt;300kg/Monat"/>
    <x v="9"/>
    <x v="0"/>
    <x v="0"/>
    <x v="0"/>
    <n v="2.8000000000000003"/>
    <s v="L21"/>
    <n v="29500885"/>
    <n v="61"/>
  </r>
  <r>
    <x v="3"/>
    <n v="19"/>
    <d v="2021-10-19T00:00:00"/>
    <x v="7"/>
    <s v="ABS HEUBL"/>
    <x v="0"/>
    <x v="0"/>
    <s v="-"/>
    <x v="2"/>
    <x v="0"/>
    <x v="0"/>
    <x v="0"/>
    <n v="0.19"/>
    <s v="Bu4"/>
    <n v="29500885"/>
    <n v="12"/>
  </r>
  <r>
    <x v="3"/>
    <n v="15"/>
    <d v="2021-10-20T00:00:00"/>
    <x v="7"/>
    <s v="ABS HEUBL"/>
    <x v="5"/>
    <x v="17"/>
    <s v="-"/>
    <x v="2"/>
    <x v="0"/>
    <x v="0"/>
    <x v="0"/>
    <n v="0.15"/>
    <s v="Bu4"/>
    <n v="29500885"/>
    <n v="61"/>
  </r>
  <r>
    <x v="3"/>
    <n v="160"/>
    <d v="2021-08-31T00:00:00"/>
    <x v="7"/>
    <s v="ABS MEDI-KRÄUK"/>
    <x v="5"/>
    <x v="17"/>
    <s v="&lt;300kg/Monat"/>
    <x v="3"/>
    <x v="0"/>
    <x v="0"/>
    <x v="0"/>
    <n v="240"/>
    <s v="L21"/>
    <n v="29500886"/>
    <n v="61"/>
  </r>
  <r>
    <x v="3"/>
    <n v="54"/>
    <d v="2021-09-02T00:00:00"/>
    <x v="7"/>
    <s v="ABS MEDI-KRÄUK"/>
    <x v="1"/>
    <x v="26"/>
    <s v="Trennung vom Klebeband aus Produkt zu aufwendig"/>
    <x v="3"/>
    <x v="0"/>
    <x v="0"/>
    <x v="0"/>
    <n v="81"/>
    <s v="L21"/>
    <n v="29500886"/>
    <n v="22"/>
  </r>
  <r>
    <x v="3"/>
    <n v="8"/>
    <d v="2021-09-06T00:00:00"/>
    <x v="7"/>
    <s v="ABS MEDI-KRÄUK"/>
    <x v="5"/>
    <x v="17"/>
    <s v="&lt;500kg/Monat"/>
    <x v="1"/>
    <x v="0"/>
    <x v="0"/>
    <x v="0"/>
    <n v="12"/>
    <s v="L21"/>
    <n v="29500886"/>
    <n v="61"/>
  </r>
  <r>
    <x v="3"/>
    <n v="38"/>
    <d v="2021-09-07T00:00:00"/>
    <x v="7"/>
    <s v="ABS MEDI-KRÄUK"/>
    <x v="5"/>
    <x v="17"/>
    <s v="&lt;500kg/Monat"/>
    <x v="1"/>
    <x v="0"/>
    <x v="0"/>
    <x v="0"/>
    <n v="57"/>
    <s v="L21"/>
    <n v="29500886"/>
    <n v="61"/>
  </r>
  <r>
    <x v="3"/>
    <n v="30"/>
    <d v="2021-09-09T00:00:00"/>
    <x v="7"/>
    <s v="ABS MEDI-KRÄUK"/>
    <x v="5"/>
    <x v="17"/>
    <s v="&lt;500kg/Monat"/>
    <x v="1"/>
    <x v="0"/>
    <x v="0"/>
    <x v="0"/>
    <n v="45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6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18"/>
    <d v="2021-09-21T00:00:00"/>
    <x v="7"/>
    <s v="ABS MEDI-KRÄUK"/>
    <x v="5"/>
    <x v="17"/>
    <s v="&lt;500kg/Monat"/>
    <x v="8"/>
    <x v="0"/>
    <x v="0"/>
    <x v="0"/>
    <n v="27"/>
    <s v="L21"/>
    <n v="29500886"/>
    <n v="61"/>
  </r>
  <r>
    <x v="3"/>
    <n v="28"/>
    <d v="2021-09-23T00:00:00"/>
    <x v="7"/>
    <s v="ABS MEDI-KRÄUK"/>
    <x v="5"/>
    <x v="17"/>
    <s v="&lt;500kg/Monat"/>
    <x v="8"/>
    <x v="0"/>
    <x v="0"/>
    <x v="0"/>
    <n v="42"/>
    <s v="L21"/>
    <n v="29500886"/>
    <n v="61"/>
  </r>
  <r>
    <x v="3"/>
    <n v="15"/>
    <d v="2021-09-28T00:00:00"/>
    <x v="7"/>
    <s v="ABS MEDI-KRÄUK"/>
    <x v="5"/>
    <x v="17"/>
    <s v="&lt;500kg/Monat"/>
    <x v="9"/>
    <x v="0"/>
    <x v="0"/>
    <x v="0"/>
    <n v="22.5"/>
    <s v="L21"/>
    <n v="29500886"/>
    <n v="61"/>
  </r>
  <r>
    <x v="3"/>
    <n v="16"/>
    <d v="2021-09-30T00:00:00"/>
    <x v="7"/>
    <s v="ABS MEDI-KRÄUK"/>
    <x v="5"/>
    <x v="17"/>
    <s v="&lt;500kg/Monat"/>
    <x v="9"/>
    <x v="0"/>
    <x v="0"/>
    <x v="0"/>
    <n v="24"/>
    <s v="L21"/>
    <n v="29500886"/>
    <n v="61"/>
  </r>
  <r>
    <x v="3"/>
    <n v="5"/>
    <d v="2021-10-06T00:00:00"/>
    <x v="7"/>
    <s v="ABS MEDI-KRÄUK"/>
    <x v="5"/>
    <x v="24"/>
    <s v="-"/>
    <x v="5"/>
    <x v="0"/>
    <x v="0"/>
    <x v="0"/>
    <n v="7.5"/>
    <s v="Bu4"/>
    <n v="29500886"/>
    <n v="61"/>
  </r>
  <r>
    <x v="3"/>
    <n v="3"/>
    <d v="2021-10-14T00:00:00"/>
    <x v="7"/>
    <s v="ABS MEDI-KRÄUK"/>
    <x v="5"/>
    <x v="17"/>
    <s v="-"/>
    <x v="0"/>
    <x v="0"/>
    <x v="0"/>
    <x v="0"/>
    <n v="4.5"/>
    <s v="Bu4"/>
    <n v="29500886"/>
    <n v="61"/>
  </r>
  <r>
    <x v="3"/>
    <n v="19"/>
    <d v="2021-10-19T00:00:00"/>
    <x v="7"/>
    <s v="ABS MEDI-KRÄUK"/>
    <x v="0"/>
    <x v="0"/>
    <s v="-"/>
    <x v="2"/>
    <x v="0"/>
    <x v="0"/>
    <x v="0"/>
    <n v="28.5"/>
    <s v="Bu4"/>
    <n v="29500886"/>
    <n v="12"/>
  </r>
  <r>
    <x v="3"/>
    <n v="123"/>
    <d v="2021-10-20T00:00:00"/>
    <x v="7"/>
    <s v="ABS MEDI-KRÄUK"/>
    <x v="0"/>
    <x v="28"/>
    <s v="-"/>
    <x v="2"/>
    <x v="0"/>
    <x v="0"/>
    <x v="0"/>
    <n v="184.5"/>
    <s v="Bu4"/>
    <n v="29500886"/>
    <n v="62"/>
  </r>
  <r>
    <x v="3"/>
    <n v="204"/>
    <d v="2021-10-25T00:00:00"/>
    <x v="7"/>
    <s v="ABS MEDI-KRÄUK"/>
    <x v="5"/>
    <x v="17"/>
    <s v="-"/>
    <x v="10"/>
    <x v="0"/>
    <x v="0"/>
    <x v="0"/>
    <n v="306"/>
    <s v="Bu4"/>
    <n v="29500886"/>
    <n v="61"/>
  </r>
  <r>
    <x v="3"/>
    <n v="204"/>
    <d v="2021-10-27T00:00:00"/>
    <x v="7"/>
    <s v="ABS MEDI-KRÄUK"/>
    <x v="5"/>
    <x v="17"/>
    <s v="-"/>
    <x v="10"/>
    <x v="0"/>
    <x v="0"/>
    <x v="0"/>
    <n v="306"/>
    <s v="Bu4"/>
    <n v="29500886"/>
    <n v="61"/>
  </r>
  <r>
    <x v="3"/>
    <n v="2"/>
    <d v="2021-10-04T00:00:00"/>
    <x v="7"/>
    <s v="ABS ZIEGE-GOU"/>
    <x v="5"/>
    <x v="24"/>
    <s v="-"/>
    <x v="5"/>
    <x v="0"/>
    <x v="0"/>
    <x v="0"/>
    <n v="2"/>
    <s v="Bu4"/>
    <n v="29500887"/>
    <n v="61"/>
  </r>
  <r>
    <x v="3"/>
    <n v="26"/>
    <d v="2021-10-08T00:00:00"/>
    <x v="7"/>
    <s v="ABS ZIEGE-GOU"/>
    <x v="5"/>
    <x v="24"/>
    <s v="-"/>
    <x v="5"/>
    <x v="0"/>
    <x v="0"/>
    <x v="0"/>
    <n v="26"/>
    <s v="Bu4"/>
    <n v="29500887"/>
    <n v="61"/>
  </r>
  <r>
    <x v="3"/>
    <n v="62.4"/>
    <d v="2021-10-08T00:00:00"/>
    <x v="7"/>
    <s v="ABS ZIEGE-GOU"/>
    <x v="0"/>
    <x v="29"/>
    <s v="-"/>
    <x v="5"/>
    <x v="0"/>
    <x v="0"/>
    <x v="0"/>
    <n v="62.4"/>
    <s v="Bu4"/>
    <n v="29500887"/>
    <n v="12"/>
  </r>
  <r>
    <x v="3"/>
    <n v="8"/>
    <d v="2021-10-15T00:00:00"/>
    <x v="7"/>
    <s v="ABS ZIEGE-GOU"/>
    <x v="5"/>
    <x v="17"/>
    <s v="-"/>
    <x v="0"/>
    <x v="0"/>
    <x v="0"/>
    <x v="0"/>
    <n v="8"/>
    <s v="Bu4"/>
    <n v="29500887"/>
    <n v="61"/>
  </r>
  <r>
    <x v="3"/>
    <n v="15"/>
    <d v="2021-10-27T00:00:00"/>
    <x v="7"/>
    <s v="ABS ZIEGE-GOU"/>
    <x v="4"/>
    <x v="30"/>
    <s v="-"/>
    <x v="10"/>
    <x v="0"/>
    <x v="0"/>
    <x v="0"/>
    <n v="15"/>
    <s v="Bu4"/>
    <n v="29500887"/>
    <n v="55"/>
  </r>
  <r>
    <x v="3"/>
    <n v="22"/>
    <d v="2021-08-31T00:00:00"/>
    <x v="7"/>
    <s v="ABS PECO"/>
    <x v="5"/>
    <x v="17"/>
    <s v="&lt;300kg/Monat"/>
    <x v="3"/>
    <x v="0"/>
    <x v="0"/>
    <x v="0"/>
    <n v="32.352941176470594"/>
    <s v="L23"/>
    <n v="29500891"/>
    <n v="61"/>
  </r>
  <r>
    <x v="3"/>
    <n v="4"/>
    <d v="2021-09-06T00:00:00"/>
    <x v="7"/>
    <s v="ABS PECO"/>
    <x v="5"/>
    <x v="17"/>
    <s v="&lt;300kg/Monat"/>
    <x v="1"/>
    <x v="0"/>
    <x v="0"/>
    <x v="0"/>
    <n v="5.882352941176471"/>
    <s v="L23"/>
    <n v="29500891"/>
    <n v="61"/>
  </r>
  <r>
    <x v="3"/>
    <n v="11"/>
    <d v="2021-09-09T00:00:00"/>
    <x v="7"/>
    <s v="ABS PECO"/>
    <x v="5"/>
    <x v="17"/>
    <s v="&lt;300kg/Monat"/>
    <x v="1"/>
    <x v="0"/>
    <x v="0"/>
    <x v="0"/>
    <n v="16.176470588235297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Bu4"/>
    <n v="29500891"/>
    <n v="61"/>
  </r>
  <r>
    <x v="3"/>
    <n v="20"/>
    <d v="2021-09-20T00:00:00"/>
    <x v="7"/>
    <s v="ABS PECO"/>
    <x v="5"/>
    <x v="17"/>
    <s v="&lt;300kg/Monat"/>
    <x v="8"/>
    <x v="0"/>
    <x v="0"/>
    <x v="0"/>
    <n v="29.411764705882355"/>
    <s v="L23"/>
    <n v="29500891"/>
    <n v="61"/>
  </r>
  <r>
    <x v="3"/>
    <n v="7"/>
    <d v="2021-09-21T00:00:00"/>
    <x v="7"/>
    <s v="ABS PECO"/>
    <x v="5"/>
    <x v="17"/>
    <s v="&lt;300kg/Monat"/>
    <x v="8"/>
    <x v="0"/>
    <x v="0"/>
    <x v="0"/>
    <n v="10.294117647058824"/>
    <s v="L23"/>
    <n v="29500891"/>
    <n v="61"/>
  </r>
  <r>
    <x v="3"/>
    <n v="61"/>
    <d v="2021-09-22T00:00:00"/>
    <x v="7"/>
    <s v="ABS PECO"/>
    <x v="5"/>
    <x v="17"/>
    <s v="&lt;300kg/Monat"/>
    <x v="8"/>
    <x v="0"/>
    <x v="0"/>
    <x v="0"/>
    <n v="89.705882352941188"/>
    <s v="L23"/>
    <n v="29500891"/>
    <n v="61"/>
  </r>
  <r>
    <x v="3"/>
    <n v="11"/>
    <d v="2021-09-28T00:00:00"/>
    <x v="7"/>
    <s v="ABS PECO"/>
    <x v="5"/>
    <x v="17"/>
    <s v="&lt;300kg/Monat"/>
    <x v="9"/>
    <x v="0"/>
    <x v="0"/>
    <x v="0"/>
    <n v="16.176470588235297"/>
    <s v="L23"/>
    <n v="29500891"/>
    <n v="61"/>
  </r>
  <r>
    <x v="3"/>
    <n v="4"/>
    <d v="2021-09-29T00:00:00"/>
    <x v="7"/>
    <s v="ABS PECO"/>
    <x v="5"/>
    <x v="17"/>
    <s v="&lt;300kg/Monat"/>
    <x v="9"/>
    <x v="0"/>
    <x v="0"/>
    <x v="0"/>
    <n v="5.882352941176471"/>
    <s v="L23"/>
    <n v="29500891"/>
    <n v="61"/>
  </r>
  <r>
    <x v="3"/>
    <n v="8"/>
    <d v="2021-10-05T00:00:00"/>
    <x v="7"/>
    <s v="ABS PECO"/>
    <x v="5"/>
    <x v="24"/>
    <s v="-"/>
    <x v="5"/>
    <x v="0"/>
    <x v="0"/>
    <x v="0"/>
    <n v="11.764705882352942"/>
    <s v="Bu4"/>
    <n v="29500891"/>
    <n v="61"/>
  </r>
  <r>
    <x v="3"/>
    <n v="9"/>
    <d v="2021-10-11T00:00:00"/>
    <x v="7"/>
    <s v="ABS PECO"/>
    <x v="5"/>
    <x v="17"/>
    <s v="-"/>
    <x v="0"/>
    <x v="0"/>
    <x v="0"/>
    <x v="0"/>
    <n v="13.23529411764706"/>
    <s v="Bu4"/>
    <n v="29500891"/>
    <n v="61"/>
  </r>
  <r>
    <x v="3"/>
    <n v="79"/>
    <d v="2021-10-14T00:00:00"/>
    <x v="7"/>
    <s v="ABS PECO"/>
    <x v="5"/>
    <x v="17"/>
    <s v="-"/>
    <x v="0"/>
    <x v="0"/>
    <x v="0"/>
    <x v="0"/>
    <n v="116.1764705882353"/>
    <s v="Bu4"/>
    <n v="29500891"/>
    <n v="61"/>
  </r>
  <r>
    <x v="3"/>
    <n v="24"/>
    <d v="2021-10-19T00:00:00"/>
    <x v="7"/>
    <s v="ABS PECO"/>
    <x v="0"/>
    <x v="0"/>
    <s v="-"/>
    <x v="2"/>
    <x v="0"/>
    <x v="0"/>
    <x v="0"/>
    <n v="35.294117647058826"/>
    <s v="Bu4"/>
    <n v="29500891"/>
    <n v="12"/>
  </r>
  <r>
    <x v="3"/>
    <n v="66"/>
    <d v="2021-09-08T00:00:00"/>
    <x v="7"/>
    <s v="ABS BLU-FOU"/>
    <x v="5"/>
    <x v="17"/>
    <s v="&lt;100kg/Monat"/>
    <x v="1"/>
    <x v="0"/>
    <x v="0"/>
    <x v="0"/>
    <n v="0.66"/>
    <s v="L20"/>
    <n v="29500892"/>
    <n v="61"/>
  </r>
  <r>
    <x v="3"/>
    <n v="15"/>
    <d v="2021-10-04T00:00:00"/>
    <x v="7"/>
    <s v="ABS BLU-FOU"/>
    <x v="5"/>
    <x v="24"/>
    <s v="-"/>
    <x v="5"/>
    <x v="0"/>
    <x v="0"/>
    <x v="0"/>
    <n v="0.15"/>
    <s v="Bu4"/>
    <n v="29500892"/>
    <n v="61"/>
  </r>
  <r>
    <x v="3"/>
    <n v="209"/>
    <d v="2021-10-19T00:00:00"/>
    <x v="7"/>
    <s v="ABS BLU-FOU"/>
    <x v="0"/>
    <x v="0"/>
    <s v="-"/>
    <x v="2"/>
    <x v="0"/>
    <x v="0"/>
    <x v="0"/>
    <n v="2.09"/>
    <s v="Bu4"/>
    <n v="29500892"/>
    <n v="12"/>
  </r>
  <r>
    <x v="3"/>
    <n v="346"/>
    <d v="2021-10-19T00:00:00"/>
    <x v="7"/>
    <s v="ABS BLU-FOU"/>
    <x v="5"/>
    <x v="17"/>
    <s v="-"/>
    <x v="2"/>
    <x v="0"/>
    <x v="0"/>
    <x v="0"/>
    <n v="3.46"/>
    <s v="Bu4"/>
    <n v="29500892"/>
    <n v="61"/>
  </r>
  <r>
    <x v="3"/>
    <n v="102"/>
    <d v="2021-10-11T00:00:00"/>
    <x v="7"/>
    <s v="ABS REBLOCH"/>
    <x v="0"/>
    <x v="31"/>
    <s v="-"/>
    <x v="0"/>
    <x v="0"/>
    <x v="0"/>
    <x v="0"/>
    <n v="1.02"/>
    <s v="Bu4"/>
    <n v="29500893"/>
    <n v="12"/>
  </r>
  <r>
    <x v="3"/>
    <n v="154"/>
    <d v="2021-10-11T00:00:00"/>
    <x v="7"/>
    <s v="ABS REBLOCH"/>
    <x v="5"/>
    <x v="17"/>
    <s v="-"/>
    <x v="0"/>
    <x v="0"/>
    <x v="0"/>
    <x v="0"/>
    <n v="1.54"/>
    <s v="Bu4"/>
    <n v="29500893"/>
    <n v="61"/>
  </r>
  <r>
    <x v="3"/>
    <n v="5"/>
    <d v="2021-10-19T00:00:00"/>
    <x v="7"/>
    <s v="ABS REBLOCH"/>
    <x v="0"/>
    <x v="0"/>
    <s v="-"/>
    <x v="2"/>
    <x v="0"/>
    <x v="0"/>
    <x v="0"/>
    <n v="0.05"/>
    <s v="Bu4"/>
    <n v="29500893"/>
    <n v="12"/>
  </r>
  <r>
    <x v="3"/>
    <n v="29"/>
    <d v="2021-10-19T00:00:00"/>
    <x v="7"/>
    <s v="ABS REBLOCH"/>
    <x v="5"/>
    <x v="17"/>
    <s v="-"/>
    <x v="2"/>
    <x v="0"/>
    <x v="0"/>
    <x v="0"/>
    <n v="0.28999999999999998"/>
    <s v="Bu4"/>
    <n v="29500893"/>
    <n v="61"/>
  </r>
  <r>
    <x v="3"/>
    <n v="452"/>
    <d v="2021-10-11T00:00:00"/>
    <x v="7"/>
    <s v="ABS BACK-BLÜT"/>
    <x v="0"/>
    <x v="31"/>
    <s v="-"/>
    <x v="0"/>
    <x v="0"/>
    <x v="0"/>
    <x v="0"/>
    <s v="0"/>
    <s v="Bu4"/>
    <n v="29500894"/>
    <n v="12"/>
  </r>
  <r>
    <x v="3"/>
    <n v="6"/>
    <d v="2021-08-31T00:00:00"/>
    <x v="7"/>
    <s v="ABS BRIE"/>
    <x v="5"/>
    <x v="17"/>
    <s v="&lt;20kg/Monat"/>
    <x v="3"/>
    <x v="0"/>
    <x v="0"/>
    <x v="0"/>
    <n v="0.06"/>
    <s v="L20"/>
    <n v="29500895"/>
    <n v="61"/>
  </r>
  <r>
    <x v="3"/>
    <n v="12"/>
    <d v="2021-09-28T00:00:00"/>
    <x v="7"/>
    <s v="ABS BRIE"/>
    <x v="5"/>
    <x v="17"/>
    <s v="&lt;20kg/Monat"/>
    <x v="9"/>
    <x v="0"/>
    <x v="0"/>
    <x v="0"/>
    <n v="0.12"/>
    <s v="L20"/>
    <n v="29500895"/>
    <n v="61"/>
  </r>
  <r>
    <x v="3"/>
    <n v="61"/>
    <d v="2021-10-19T00:00:00"/>
    <x v="7"/>
    <s v="ABS BRIE"/>
    <x v="0"/>
    <x v="0"/>
    <s v="-"/>
    <x v="2"/>
    <x v="0"/>
    <x v="0"/>
    <x v="0"/>
    <n v="0.61"/>
    <s v="Bu4"/>
    <n v="29500895"/>
    <n v="12"/>
  </r>
  <r>
    <x v="3"/>
    <n v="22"/>
    <d v="2021-10-19T00:00:00"/>
    <x v="7"/>
    <s v="ABS BRIE"/>
    <x v="5"/>
    <x v="17"/>
    <s v="-"/>
    <x v="2"/>
    <x v="0"/>
    <x v="0"/>
    <x v="0"/>
    <n v="0.22"/>
    <s v="Bu4"/>
    <n v="29500895"/>
    <n v="61"/>
  </r>
  <r>
    <x v="3"/>
    <n v="44"/>
    <d v="2021-08-31T00:00:00"/>
    <x v="7"/>
    <s v="ABS ROVIN"/>
    <x v="5"/>
    <x v="17"/>
    <s v="&lt;300kg/Monat"/>
    <x v="3"/>
    <x v="0"/>
    <x v="0"/>
    <x v="0"/>
    <n v="0.44"/>
    <s v="L23"/>
    <n v="29500900"/>
    <n v="61"/>
  </r>
  <r>
    <x v="3"/>
    <n v="22"/>
    <d v="2021-09-02T00:00:00"/>
    <x v="7"/>
    <s v="ABS ROVIN"/>
    <x v="1"/>
    <x v="26"/>
    <s v="Trennung vom Klebeband aus Produkt zu aufwendig"/>
    <x v="3"/>
    <x v="0"/>
    <x v="0"/>
    <x v="0"/>
    <n v="0.22"/>
    <s v="L23"/>
    <n v="29500900"/>
    <n v="22"/>
  </r>
  <r>
    <x v="3"/>
    <n v="8"/>
    <d v="2021-09-06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19"/>
    <d v="2021-09-07T00:00:00"/>
    <x v="7"/>
    <s v="ABS ROVIN"/>
    <x v="5"/>
    <x v="17"/>
    <s v="&lt;300kg/Monat"/>
    <x v="1"/>
    <x v="0"/>
    <x v="0"/>
    <x v="0"/>
    <n v="0.19"/>
    <s v="L23"/>
    <n v="29500900"/>
    <n v="61"/>
  </r>
  <r>
    <x v="3"/>
    <n v="8"/>
    <d v="2021-09-09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6"/>
    <d v="2021-09-15T00:00:00"/>
    <x v="7"/>
    <s v="ABS ROVIN"/>
    <x v="5"/>
    <x v="17"/>
    <s v="&lt;300kg/Monat"/>
    <x v="4"/>
    <x v="0"/>
    <x v="0"/>
    <x v="0"/>
    <n v="0.06"/>
    <s v="L23"/>
    <n v="29500900"/>
    <n v="61"/>
  </r>
  <r>
    <x v="3"/>
    <n v="16"/>
    <d v="2021-09-17T00:00:00"/>
    <x v="7"/>
    <s v="ABS ROVIN"/>
    <x v="5"/>
    <x v="17"/>
    <s v="&lt;300kg/Monat"/>
    <x v="4"/>
    <x v="0"/>
    <x v="0"/>
    <x v="0"/>
    <n v="0.16"/>
    <s v="L23"/>
    <n v="29500900"/>
    <n v="61"/>
  </r>
  <r>
    <x v="3"/>
    <n v="61"/>
    <d v="2021-09-22T00:00:00"/>
    <x v="7"/>
    <s v="ABS ROVIN"/>
    <x v="5"/>
    <x v="17"/>
    <s v="&lt;300kg/Monat"/>
    <x v="8"/>
    <x v="0"/>
    <x v="0"/>
    <x v="0"/>
    <n v="0.61"/>
    <s v="L23"/>
    <n v="29500900"/>
    <n v="61"/>
  </r>
  <r>
    <x v="3"/>
    <n v="8"/>
    <d v="2021-09-28T00:00:00"/>
    <x v="7"/>
    <s v="ABS ROVIN"/>
    <x v="5"/>
    <x v="17"/>
    <s v="&lt;300kg/Monat"/>
    <x v="9"/>
    <x v="0"/>
    <x v="0"/>
    <x v="0"/>
    <n v="0.08"/>
    <s v="L23"/>
    <n v="29500900"/>
    <n v="61"/>
  </r>
  <r>
    <x v="3"/>
    <n v="3"/>
    <d v="2021-09-28T00:00:00"/>
    <x v="7"/>
    <s v="ABS ROVIN"/>
    <x v="5"/>
    <x v="17"/>
    <s v="&lt;300kg/Monat"/>
    <x v="9"/>
    <x v="0"/>
    <x v="0"/>
    <x v="0"/>
    <n v="0.03"/>
    <s v="L23"/>
    <n v="29500900"/>
    <n v="61"/>
  </r>
  <r>
    <x v="3"/>
    <n v="38"/>
    <d v="2021-10-19T00:00:00"/>
    <x v="7"/>
    <s v="ABS ROVIN"/>
    <x v="0"/>
    <x v="0"/>
    <s v="-"/>
    <x v="2"/>
    <x v="0"/>
    <x v="0"/>
    <x v="0"/>
    <n v="0.38"/>
    <s v="Bu4"/>
    <n v="29500900"/>
    <n v="12"/>
  </r>
  <r>
    <x v="3"/>
    <n v="3"/>
    <d v="2021-10-19T00:00:00"/>
    <x v="7"/>
    <s v="ABS ROVIN"/>
    <x v="5"/>
    <x v="17"/>
    <s v="-"/>
    <x v="2"/>
    <x v="0"/>
    <x v="0"/>
    <x v="0"/>
    <n v="0.03"/>
    <s v="Bu4"/>
    <n v="29500900"/>
    <n v="61"/>
  </r>
  <r>
    <x v="3"/>
    <n v="15"/>
    <d v="2021-08-31T00:00:00"/>
    <x v="7"/>
    <s v="ABS TI-AD"/>
    <x v="5"/>
    <x v="17"/>
    <s v="&lt;50kg/Monat"/>
    <x v="3"/>
    <x v="0"/>
    <x v="0"/>
    <x v="0"/>
    <n v="0.15"/>
    <s v="L23"/>
    <n v="29500904"/>
    <n v="61"/>
  </r>
  <r>
    <x v="3"/>
    <n v="9"/>
    <d v="2021-09-14T00:00:00"/>
    <x v="7"/>
    <s v="ABS TI-AD"/>
    <x v="5"/>
    <x v="17"/>
    <s v="&lt;50kg/Monat"/>
    <x v="4"/>
    <x v="0"/>
    <x v="0"/>
    <x v="0"/>
    <n v="0.09"/>
    <s v="L23"/>
    <n v="29500904"/>
    <n v="61"/>
  </r>
  <r>
    <x v="3"/>
    <n v="419"/>
    <d v="2021-10-11T00:00:00"/>
    <x v="7"/>
    <s v="ABS TI-AD"/>
    <x v="5"/>
    <x v="17"/>
    <s v="-"/>
    <x v="0"/>
    <x v="0"/>
    <x v="0"/>
    <x v="0"/>
    <n v="4.1900000000000004"/>
    <s v="Bu4"/>
    <n v="29500904"/>
    <n v="61"/>
  </r>
  <r>
    <x v="3"/>
    <n v="447"/>
    <d v="2021-10-19T00:00:00"/>
    <x v="7"/>
    <s v="ABS TI-AD"/>
    <x v="5"/>
    <x v="17"/>
    <s v="-"/>
    <x v="2"/>
    <x v="0"/>
    <x v="0"/>
    <x v="0"/>
    <n v="4.47"/>
    <s v="Bu4"/>
    <n v="29500904"/>
    <n v="61"/>
  </r>
  <r>
    <x v="3"/>
    <n v="45"/>
    <d v="2021-08-31T00:00:00"/>
    <x v="7"/>
    <s v="ABS SCH-PAUL"/>
    <x v="5"/>
    <x v="17"/>
    <s v="&lt;300kg/Monat"/>
    <x v="3"/>
    <x v="0"/>
    <x v="0"/>
    <x v="0"/>
    <n v="0.45"/>
    <s v="L21"/>
    <n v="29500906"/>
    <n v="61"/>
  </r>
  <r>
    <x v="3"/>
    <n v="17"/>
    <d v="2021-09-15T00:00:00"/>
    <x v="7"/>
    <s v="ABS SCH-PAUL"/>
    <x v="5"/>
    <x v="17"/>
    <s v="&lt;300kg/Monat"/>
    <x v="4"/>
    <x v="0"/>
    <x v="0"/>
    <x v="0"/>
    <n v="0.17"/>
    <s v="L21"/>
    <n v="29500906"/>
    <n v="61"/>
  </r>
  <r>
    <x v="3"/>
    <n v="25"/>
    <d v="2021-09-16T00:00:00"/>
    <x v="7"/>
    <s v="ABS SCH-PAUL"/>
    <x v="5"/>
    <x v="17"/>
    <s v="&lt;300kg/Monat"/>
    <x v="4"/>
    <x v="0"/>
    <x v="0"/>
    <x v="0"/>
    <n v="0.25"/>
    <s v="L21"/>
    <n v="29500906"/>
    <n v="61"/>
  </r>
  <r>
    <x v="3"/>
    <n v="19"/>
    <d v="2021-09-16T00:00:00"/>
    <x v="7"/>
    <s v="ABS SCH-PAUL"/>
    <x v="5"/>
    <x v="17"/>
    <s v="&lt;300kg/Monat"/>
    <x v="4"/>
    <x v="0"/>
    <x v="0"/>
    <x v="0"/>
    <n v="0.19"/>
    <s v="L21"/>
    <n v="29500906"/>
    <n v="61"/>
  </r>
  <r>
    <x v="3"/>
    <n v="8"/>
    <d v="2021-09-21T00:00:00"/>
    <x v="7"/>
    <s v="ABS SCH-PAUL"/>
    <x v="5"/>
    <x v="17"/>
    <s v="&lt;300kg/Monat"/>
    <x v="8"/>
    <x v="0"/>
    <x v="0"/>
    <x v="0"/>
    <n v="0.08"/>
    <s v="L21"/>
    <n v="29500906"/>
    <n v="61"/>
  </r>
  <r>
    <x v="3"/>
    <n v="8"/>
    <d v="2021-09-28T00:00:00"/>
    <x v="7"/>
    <s v="ABS SCH-PAUL"/>
    <x v="5"/>
    <x v="17"/>
    <s v="&lt;300kg/Monat"/>
    <x v="9"/>
    <x v="0"/>
    <x v="0"/>
    <x v="0"/>
    <n v="0.08"/>
    <s v="L21"/>
    <n v="29500906"/>
    <n v="61"/>
  </r>
  <r>
    <x v="3"/>
    <n v="9"/>
    <d v="2021-10-04T00:00:00"/>
    <x v="7"/>
    <s v="ABS SCH-PAUL"/>
    <x v="5"/>
    <x v="24"/>
    <s v="-"/>
    <x v="5"/>
    <x v="0"/>
    <x v="0"/>
    <x v="0"/>
    <n v="0.09"/>
    <s v="Bu4"/>
    <n v="29500906"/>
    <n v="61"/>
  </r>
  <r>
    <x v="3"/>
    <n v="8"/>
    <d v="2021-10-11T00:00:00"/>
    <x v="7"/>
    <s v="ABS SCH-PAUL"/>
    <x v="5"/>
    <x v="17"/>
    <s v="-"/>
    <x v="0"/>
    <x v="0"/>
    <x v="0"/>
    <x v="0"/>
    <n v="0.08"/>
    <s v="Bu4"/>
    <n v="29500906"/>
    <n v="61"/>
  </r>
  <r>
    <x v="3"/>
    <n v="58"/>
    <d v="2021-10-14T00:00:00"/>
    <x v="7"/>
    <s v="ABS SCH-PAUL"/>
    <x v="5"/>
    <x v="17"/>
    <s v="-"/>
    <x v="0"/>
    <x v="0"/>
    <x v="0"/>
    <x v="0"/>
    <n v="0.57999999999999996"/>
    <s v="Bu4"/>
    <n v="29500906"/>
    <n v="61"/>
  </r>
  <r>
    <x v="3"/>
    <n v="52"/>
    <d v="2021-10-19T00:00:00"/>
    <x v="7"/>
    <s v="ABS SCH-PAUL"/>
    <x v="0"/>
    <x v="0"/>
    <s v="-"/>
    <x v="2"/>
    <x v="0"/>
    <x v="0"/>
    <x v="0"/>
    <n v="0.52"/>
    <s v="Bu4"/>
    <n v="29500906"/>
    <n v="12"/>
  </r>
  <r>
    <x v="3"/>
    <n v="11"/>
    <d v="2021-10-25T00:00:00"/>
    <x v="7"/>
    <s v="ABS SCH-PAUL"/>
    <x v="5"/>
    <x v="17"/>
    <s v="-"/>
    <x v="10"/>
    <x v="0"/>
    <x v="0"/>
    <x v="0"/>
    <n v="0.11"/>
    <s v="Bu4"/>
    <n v="29500906"/>
    <n v="61"/>
  </r>
  <r>
    <x v="3"/>
    <n v="11"/>
    <d v="2021-10-27T00:00:00"/>
    <x v="7"/>
    <s v="ABS SCH-PAUL"/>
    <x v="5"/>
    <x v="17"/>
    <s v="-"/>
    <x v="10"/>
    <x v="0"/>
    <x v="0"/>
    <x v="0"/>
    <n v="0.11"/>
    <s v="Bu4"/>
    <n v="29500906"/>
    <n v="61"/>
  </r>
  <r>
    <x v="3"/>
    <n v="22"/>
    <d v="2021-10-05T00:00:00"/>
    <x v="7"/>
    <s v="ABS GRUY"/>
    <x v="5"/>
    <x v="24"/>
    <s v="-"/>
    <x v="5"/>
    <x v="0"/>
    <x v="0"/>
    <x v="0"/>
    <n v="11"/>
    <s v="Bu4"/>
    <n v="29500908"/>
    <n v="61"/>
  </r>
  <r>
    <x v="3"/>
    <n v="327"/>
    <d v="2021-10-11T00:00:00"/>
    <x v="7"/>
    <s v="ABS GRUY"/>
    <x v="5"/>
    <x v="17"/>
    <s v="-"/>
    <x v="0"/>
    <x v="0"/>
    <x v="0"/>
    <x v="0"/>
    <n v="163.5"/>
    <s v="Bu4"/>
    <n v="29500908"/>
    <n v="61"/>
  </r>
  <r>
    <x v="3"/>
    <n v="14"/>
    <d v="2021-10-19T00:00:00"/>
    <x v="7"/>
    <s v="ABS GRUY"/>
    <x v="0"/>
    <x v="0"/>
    <s v="-"/>
    <x v="2"/>
    <x v="0"/>
    <x v="0"/>
    <x v="0"/>
    <n v="7"/>
    <s v="Bu4"/>
    <n v="29500908"/>
    <n v="12"/>
  </r>
  <r>
    <x v="3"/>
    <n v="177"/>
    <d v="2021-10-19T00:00:00"/>
    <x v="7"/>
    <s v="ABS GRUY"/>
    <x v="5"/>
    <x v="17"/>
    <s v="-"/>
    <x v="2"/>
    <x v="0"/>
    <x v="0"/>
    <x v="0"/>
    <n v="88.5"/>
    <s v="Bu4"/>
    <n v="29500908"/>
    <n v="61"/>
  </r>
  <r>
    <x v="3"/>
    <n v="3"/>
    <d v="2021-08-31T00:00:00"/>
    <x v="7"/>
    <s v="ABS APPEN"/>
    <x v="5"/>
    <x v="17"/>
    <s v="&lt;20kg/Monat"/>
    <x v="3"/>
    <x v="0"/>
    <x v="0"/>
    <x v="0"/>
    <n v="0.03"/>
    <s v="L23"/>
    <n v="29500909"/>
    <n v="61"/>
  </r>
  <r>
    <x v="3"/>
    <n v="36"/>
    <d v="2021-09-06T00:00:00"/>
    <x v="7"/>
    <s v="ABS Unser Blütenkäse"/>
    <x v="5"/>
    <x v="17"/>
    <s v="&lt;500kg/Monat"/>
    <x v="1"/>
    <x v="0"/>
    <x v="0"/>
    <x v="0"/>
    <n v="0.36"/>
    <s v="L22"/>
    <n v="29500910"/>
    <n v="61"/>
  </r>
  <r>
    <x v="3"/>
    <n v="9"/>
    <d v="2021-09-06T00:00:00"/>
    <x v="7"/>
    <s v="ABS Unser Blütenkäse"/>
    <x v="5"/>
    <x v="17"/>
    <s v="&lt;500kg/Monat"/>
    <x v="1"/>
    <x v="0"/>
    <x v="0"/>
    <x v="0"/>
    <n v="0.09"/>
    <s v="L22"/>
    <n v="29500910"/>
    <n v="61"/>
  </r>
  <r>
    <x v="3"/>
    <n v="66"/>
    <d v="2021-09-07T00:00:00"/>
    <x v="7"/>
    <s v="ABS Unser Blütenkäse"/>
    <x v="5"/>
    <x v="17"/>
    <s v="&lt;500kg/Monat"/>
    <x v="1"/>
    <x v="0"/>
    <x v="0"/>
    <x v="0"/>
    <n v="0.66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6"/>
    <d v="2021-09-15T00:00:00"/>
    <x v="7"/>
    <s v="ABS Unser Blütenkäse"/>
    <x v="5"/>
    <x v="17"/>
    <s v="&lt;500kg/Monat"/>
    <x v="4"/>
    <x v="0"/>
    <x v="0"/>
    <x v="0"/>
    <n v="0.06"/>
    <s v="L22"/>
    <n v="29500910"/>
    <n v="61"/>
  </r>
  <r>
    <x v="3"/>
    <n v="41"/>
    <d v="2021-09-16T00:00:00"/>
    <x v="7"/>
    <s v="ABS Unser Blütenkäse"/>
    <x v="5"/>
    <x v="17"/>
    <s v="&lt;500kg/Monat"/>
    <x v="4"/>
    <x v="0"/>
    <x v="0"/>
    <x v="0"/>
    <n v="0.41000000000000003"/>
    <s v="L22"/>
    <n v="29500910"/>
    <n v="61"/>
  </r>
  <r>
    <x v="2"/>
    <n v="30"/>
    <d v="2021-09-22T00:00:00"/>
    <x v="7"/>
    <s v="ABS Unser Blütenkäse"/>
    <x v="1"/>
    <x v="32"/>
    <s v="Retoure"/>
    <x v="8"/>
    <x v="0"/>
    <x v="0"/>
    <x v="0"/>
    <n v="0.3"/>
    <s v="Externe"/>
    <n v="29500910"/>
    <n v="22"/>
  </r>
  <r>
    <x v="3"/>
    <n v="30"/>
    <d v="2021-09-22T00:00:00"/>
    <x v="7"/>
    <s v="ABS Unser Blütenkäse"/>
    <x v="5"/>
    <x v="17"/>
    <s v="&lt;500kg/Monat"/>
    <x v="8"/>
    <x v="0"/>
    <x v="0"/>
    <x v="0"/>
    <n v="0.3"/>
    <s v="L22"/>
    <n v="29500910"/>
    <n v="61"/>
  </r>
  <r>
    <x v="3"/>
    <n v="10"/>
    <d v="2021-09-28T00:00:00"/>
    <x v="7"/>
    <s v="ABS Unser Blütenkäse"/>
    <x v="5"/>
    <x v="17"/>
    <s v="&lt;500kg/Monat"/>
    <x v="9"/>
    <x v="0"/>
    <x v="0"/>
    <x v="0"/>
    <n v="0.1"/>
    <s v="L22"/>
    <n v="29500910"/>
    <n v="61"/>
  </r>
  <r>
    <x v="3"/>
    <n v="50"/>
    <d v="2021-09-29T00:00:00"/>
    <x v="7"/>
    <s v="ABS Unser Blütenkäse"/>
    <x v="5"/>
    <x v="17"/>
    <s v="&lt;500kg/Monat"/>
    <x v="9"/>
    <x v="0"/>
    <x v="0"/>
    <x v="0"/>
    <n v="0.5"/>
    <s v="L22"/>
    <n v="29500910"/>
    <n v="61"/>
  </r>
  <r>
    <x v="3"/>
    <n v="12"/>
    <d v="2021-10-04T00:00:00"/>
    <x v="7"/>
    <s v="ABS Unser Blütenkäse"/>
    <x v="5"/>
    <x v="24"/>
    <s v="-"/>
    <x v="5"/>
    <x v="0"/>
    <x v="0"/>
    <x v="0"/>
    <n v="0.12"/>
    <s v="Bu4"/>
    <n v="29500910"/>
    <n v="61"/>
  </r>
  <r>
    <x v="3"/>
    <n v="24"/>
    <d v="2021-10-11T00:00:00"/>
    <x v="7"/>
    <s v="ABS Unser Blütenkäse"/>
    <x v="5"/>
    <x v="17"/>
    <s v="-"/>
    <x v="0"/>
    <x v="0"/>
    <x v="0"/>
    <x v="0"/>
    <n v="0.24"/>
    <s v="Bu4"/>
    <n v="29500910"/>
    <n v="61"/>
  </r>
  <r>
    <x v="3"/>
    <n v="51"/>
    <d v="2021-10-19T00:00:00"/>
    <x v="7"/>
    <s v="ABS Unser Blütenkäse"/>
    <x v="0"/>
    <x v="0"/>
    <s v="-"/>
    <x v="2"/>
    <x v="0"/>
    <x v="0"/>
    <x v="0"/>
    <n v="0.51"/>
    <s v="Bu4"/>
    <n v="29500910"/>
    <n v="12"/>
  </r>
  <r>
    <x v="1"/>
    <n v="24"/>
    <d v="2021-10-20T00:00:00"/>
    <x v="7"/>
    <s v="ABS Unser Blütenkäse"/>
    <x v="5"/>
    <x v="17"/>
    <s v="-"/>
    <x v="2"/>
    <x v="0"/>
    <x v="0"/>
    <x v="0"/>
    <n v="0.24"/>
    <s v="BU3"/>
    <n v="29500910"/>
    <n v="61"/>
  </r>
  <r>
    <x v="3"/>
    <n v="12"/>
    <d v="2021-10-25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12"/>
    <d v="2021-10-27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22"/>
    <d v="2021-09-06T00:00:00"/>
    <x v="7"/>
    <s v="ABS ZIEGENR"/>
    <x v="5"/>
    <x v="17"/>
    <s v="&lt;100kg/Monat"/>
    <x v="1"/>
    <x v="0"/>
    <x v="0"/>
    <x v="0"/>
    <n v="0.22"/>
    <s v="L20"/>
    <n v="29500913"/>
    <n v="61"/>
  </r>
  <r>
    <x v="3"/>
    <n v="4"/>
    <d v="2021-09-08T00:00:00"/>
    <x v="7"/>
    <s v="ABS ZIEGENR"/>
    <x v="5"/>
    <x v="17"/>
    <s v="&lt;100kg/Monat"/>
    <x v="1"/>
    <x v="0"/>
    <x v="0"/>
    <x v="0"/>
    <n v="0.04"/>
    <s v="L20"/>
    <n v="29500913"/>
    <n v="61"/>
  </r>
  <r>
    <x v="3"/>
    <n v="7"/>
    <d v="2021-09-14T00:00:00"/>
    <x v="7"/>
    <s v="ABS ZIEGENR"/>
    <x v="5"/>
    <x v="17"/>
    <s v="&lt;100kg/Monat"/>
    <x v="4"/>
    <x v="0"/>
    <x v="0"/>
    <x v="0"/>
    <n v="7.0000000000000007E-2"/>
    <s v="L20"/>
    <n v="29500913"/>
    <n v="61"/>
  </r>
  <r>
    <x v="3"/>
    <n v="18"/>
    <d v="2021-09-16T00:00:00"/>
    <x v="7"/>
    <s v="ABS ZIEGENR"/>
    <x v="5"/>
    <x v="17"/>
    <s v="&lt;100kg/Monat"/>
    <x v="4"/>
    <x v="0"/>
    <x v="0"/>
    <x v="0"/>
    <n v="0.18"/>
    <s v="L20"/>
    <n v="29500913"/>
    <n v="61"/>
  </r>
  <r>
    <x v="3"/>
    <n v="6"/>
    <d v="2021-09-22T00:00:00"/>
    <x v="7"/>
    <s v="ABS ZIEGENR"/>
    <x v="5"/>
    <x v="17"/>
    <s v="&lt;100kg/Monat"/>
    <x v="8"/>
    <x v="0"/>
    <x v="0"/>
    <x v="0"/>
    <n v="0.06"/>
    <s v="L20"/>
    <n v="29500913"/>
    <n v="61"/>
  </r>
  <r>
    <x v="3"/>
    <n v="16"/>
    <d v="2021-09-29T00:00:00"/>
    <x v="7"/>
    <s v="ABS ZIEGENR"/>
    <x v="5"/>
    <x v="17"/>
    <s v="&lt;100kg/Monat"/>
    <x v="9"/>
    <x v="0"/>
    <x v="0"/>
    <x v="0"/>
    <n v="0.16"/>
    <s v="L20"/>
    <n v="29500913"/>
    <n v="61"/>
  </r>
  <r>
    <x v="0"/>
    <n v="44"/>
    <d v="2021-08-25T00:00:00"/>
    <x v="4"/>
    <s v="VOS-ABS ENTSORGUNG"/>
    <x v="1"/>
    <x v="6"/>
    <s v="keine Verwendung möglich"/>
    <x v="7"/>
    <x v="0"/>
    <x v="0"/>
    <x v="0"/>
    <n v="0.44"/>
    <s v="RWV"/>
    <n v="29500917"/>
    <n v="22"/>
  </r>
  <r>
    <x v="0"/>
    <n v="12"/>
    <d v="2021-09-08T00:00:00"/>
    <x v="4"/>
    <s v="VOS-ABS ENTSORGUNG"/>
    <x v="1"/>
    <x v="6"/>
    <s v="keine Verwendung möglich"/>
    <x v="1"/>
    <x v="0"/>
    <x v="0"/>
    <x v="0"/>
    <n v="0.12"/>
    <s v="RWV"/>
    <n v="29500917"/>
    <n v="22"/>
  </r>
  <r>
    <x v="0"/>
    <n v="35"/>
    <d v="2021-09-08T00:00:00"/>
    <x v="4"/>
    <s v="VOS-ABS ENTSORGUNG"/>
    <x v="1"/>
    <x v="6"/>
    <s v="keine Verwendung möglich"/>
    <x v="1"/>
    <x v="0"/>
    <x v="0"/>
    <x v="0"/>
    <n v="0.35000000000000003"/>
    <s v="RWV"/>
    <n v="29500917"/>
    <n v="22"/>
  </r>
  <r>
    <x v="0"/>
    <n v="22"/>
    <d v="2021-09-10T00:00:00"/>
    <x v="4"/>
    <s v="VOS-ABS ENTSORGUNG"/>
    <x v="1"/>
    <x v="6"/>
    <s v="keine Verwendung möglich"/>
    <x v="1"/>
    <x v="0"/>
    <x v="0"/>
    <x v="0"/>
    <n v="0.22"/>
    <s v="RWV"/>
    <n v="29500917"/>
    <n v="22"/>
  </r>
  <r>
    <x v="0"/>
    <n v="11"/>
    <d v="2021-09-13T00:00:00"/>
    <x v="4"/>
    <s v="VOS-ABS ENTSORGUNG"/>
    <x v="1"/>
    <x v="6"/>
    <s v="keine Verwendung möglich"/>
    <x v="4"/>
    <x v="0"/>
    <x v="0"/>
    <x v="0"/>
    <n v="0.11"/>
    <s v="RWV"/>
    <n v="29500917"/>
    <n v="22"/>
  </r>
  <r>
    <x v="0"/>
    <n v="42"/>
    <d v="2021-09-13T00:00:00"/>
    <x v="4"/>
    <s v="VOS-ABS ENTSORGUNG"/>
    <x v="1"/>
    <x v="6"/>
    <s v="keine Verwendung möglich"/>
    <x v="4"/>
    <x v="0"/>
    <x v="0"/>
    <x v="0"/>
    <n v="0.42"/>
    <s v="RWV"/>
    <n v="29500917"/>
    <n v="22"/>
  </r>
  <r>
    <x v="0"/>
    <n v="45"/>
    <d v="2021-09-13T00:00:00"/>
    <x v="4"/>
    <s v="VOS-ABS ENTSORGUNG"/>
    <x v="1"/>
    <x v="6"/>
    <s v="keine Verwendung möglich"/>
    <x v="4"/>
    <x v="0"/>
    <x v="0"/>
    <x v="0"/>
    <n v="0.45"/>
    <s v="RWV"/>
    <n v="29500917"/>
    <n v="22"/>
  </r>
  <r>
    <x v="0"/>
    <n v="60"/>
    <d v="2021-09-20T00:00:00"/>
    <x v="4"/>
    <s v="VOS-ABS ENTSORGUNG"/>
    <x v="1"/>
    <x v="6"/>
    <s v="keine Verwendung möglich"/>
    <x v="8"/>
    <x v="0"/>
    <x v="0"/>
    <x v="0"/>
    <n v="0.6"/>
    <s v="RWV"/>
    <n v="29500917"/>
    <n v="22"/>
  </r>
  <r>
    <x v="0"/>
    <n v="59"/>
    <d v="2021-09-21T00:00:00"/>
    <x v="4"/>
    <s v="VOS-ABS ENTSORGUNG"/>
    <x v="1"/>
    <x v="6"/>
    <s v="keine Verwendung möglich"/>
    <x v="8"/>
    <x v="0"/>
    <x v="0"/>
    <x v="0"/>
    <n v="0.59"/>
    <s v="RWV"/>
    <n v="29500917"/>
    <n v="22"/>
  </r>
  <r>
    <x v="0"/>
    <n v="19"/>
    <d v="2021-09-22T00:00:00"/>
    <x v="4"/>
    <s v="VOS-ABS ENTSORGUNG"/>
    <x v="1"/>
    <x v="6"/>
    <s v="keine Verwendung möglich"/>
    <x v="8"/>
    <x v="0"/>
    <x v="0"/>
    <x v="0"/>
    <n v="0.19"/>
    <s v="RWV"/>
    <n v="29500917"/>
    <n v="22"/>
  </r>
  <r>
    <x v="0"/>
    <n v="39"/>
    <d v="2021-09-22T00:00:00"/>
    <x v="4"/>
    <s v="VOS-ABS ENTSORGUNG"/>
    <x v="1"/>
    <x v="6"/>
    <s v="keine Verwendung möglich"/>
    <x v="8"/>
    <x v="0"/>
    <x v="0"/>
    <x v="0"/>
    <n v="0.39"/>
    <s v="RWV"/>
    <n v="29500917"/>
    <n v="22"/>
  </r>
  <r>
    <x v="0"/>
    <n v="32"/>
    <d v="2021-09-23T00:00:00"/>
    <x v="4"/>
    <s v="VOS-ABS ENTSORGUNG"/>
    <x v="1"/>
    <x v="6"/>
    <s v="keine Verwendung möglich"/>
    <x v="8"/>
    <x v="0"/>
    <x v="0"/>
    <x v="0"/>
    <n v="0.32"/>
    <s v="RWV"/>
    <n v="29500917"/>
    <n v="22"/>
  </r>
  <r>
    <x v="0"/>
    <n v="27"/>
    <d v="2021-09-24T00:00:00"/>
    <x v="4"/>
    <s v="VOS-ABS ENTSORGUNG"/>
    <x v="1"/>
    <x v="6"/>
    <s v="keine Verwendung möglich"/>
    <x v="8"/>
    <x v="0"/>
    <x v="0"/>
    <x v="0"/>
    <n v="0.27"/>
    <s v="RWV"/>
    <n v="29500917"/>
    <n v="22"/>
  </r>
  <r>
    <x v="0"/>
    <n v="28"/>
    <d v="2021-09-27T00:00:00"/>
    <x v="4"/>
    <s v="VOS-ABS ENTSORGUNG"/>
    <x v="1"/>
    <x v="6"/>
    <s v="keine Verwendung möglich"/>
    <x v="9"/>
    <x v="0"/>
    <x v="0"/>
    <x v="0"/>
    <n v="0.28000000000000003"/>
    <s v="RWV"/>
    <n v="29500917"/>
    <n v="22"/>
  </r>
  <r>
    <x v="0"/>
    <n v="84"/>
    <d v="2021-09-28T00:00:00"/>
    <x v="4"/>
    <s v="VOS-ABS ENTSORGUNG"/>
    <x v="1"/>
    <x v="6"/>
    <s v="keine Verwendung möglich"/>
    <x v="9"/>
    <x v="0"/>
    <x v="0"/>
    <x v="0"/>
    <n v="0.84"/>
    <s v="RWV"/>
    <n v="29500917"/>
    <n v="22"/>
  </r>
  <r>
    <x v="0"/>
    <n v="71"/>
    <d v="2021-09-29T00:00:00"/>
    <x v="4"/>
    <s v="VOS-ABS ENTSORGUNG"/>
    <x v="1"/>
    <x v="6"/>
    <s v="keine Verwendung möglich"/>
    <x v="9"/>
    <x v="0"/>
    <x v="0"/>
    <x v="0"/>
    <n v="0.71"/>
    <s v="RWV"/>
    <n v="29500917"/>
    <n v="22"/>
  </r>
  <r>
    <x v="0"/>
    <n v="44"/>
    <d v="2021-09-30T00:00:00"/>
    <x v="4"/>
    <s v="VOS-ABS ENTSORGUNG"/>
    <x v="1"/>
    <x v="6"/>
    <s v="keine Verwendung möglich"/>
    <x v="9"/>
    <x v="0"/>
    <x v="0"/>
    <x v="0"/>
    <n v="0.44"/>
    <s v="RWV"/>
    <n v="29500917"/>
    <n v="22"/>
  </r>
  <r>
    <x v="0"/>
    <n v="46"/>
    <d v="2021-09-30T00:00:00"/>
    <x v="4"/>
    <s v="VOS-ABS ENTSORGUNG"/>
    <x v="1"/>
    <x v="6"/>
    <s v="keine Verwendung möglich"/>
    <x v="9"/>
    <x v="0"/>
    <x v="0"/>
    <x v="0"/>
    <n v="0.46"/>
    <s v="RWV"/>
    <n v="29500917"/>
    <n v="22"/>
  </r>
  <r>
    <x v="0"/>
    <n v="28"/>
    <d v="2021-10-04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62"/>
    <d v="2021-10-04T00:00:00"/>
    <x v="4"/>
    <s v="VOS-ABS ENTSORGUNG"/>
    <x v="1"/>
    <x v="6"/>
    <s v="-"/>
    <x v="5"/>
    <x v="0"/>
    <x v="0"/>
    <x v="0"/>
    <n v="0.62"/>
    <s v="RWV"/>
    <n v="29500917"/>
    <n v="22"/>
  </r>
  <r>
    <x v="0"/>
    <n v="49"/>
    <d v="2021-10-05T00:00:00"/>
    <x v="4"/>
    <s v="VOS-ABS ENTSORGUNG"/>
    <x v="1"/>
    <x v="6"/>
    <s v="-"/>
    <x v="5"/>
    <x v="0"/>
    <x v="0"/>
    <x v="0"/>
    <n v="0.49"/>
    <s v="RWV"/>
    <n v="29500917"/>
    <n v="22"/>
  </r>
  <r>
    <x v="0"/>
    <n v="61"/>
    <d v="2021-10-05T00:00:00"/>
    <x v="4"/>
    <s v="VOS-ABS ENTSORGUNG"/>
    <x v="1"/>
    <x v="6"/>
    <s v="-"/>
    <x v="5"/>
    <x v="0"/>
    <x v="0"/>
    <x v="0"/>
    <n v="0.61"/>
    <s v="RWV"/>
    <n v="29500917"/>
    <n v="22"/>
  </r>
  <r>
    <x v="0"/>
    <n v="21"/>
    <d v="2021-10-06T00:00:00"/>
    <x v="4"/>
    <s v="VOS-ABS ENTSORGUNG"/>
    <x v="1"/>
    <x v="6"/>
    <s v="-"/>
    <x v="5"/>
    <x v="0"/>
    <x v="0"/>
    <x v="0"/>
    <n v="0.21"/>
    <s v="RWV"/>
    <n v="29500917"/>
    <n v="22"/>
  </r>
  <r>
    <x v="0"/>
    <n v="13"/>
    <d v="2021-10-06T00:00:00"/>
    <x v="4"/>
    <s v="VOS-ABS ENTSORGUNG"/>
    <x v="1"/>
    <x v="6"/>
    <s v="-"/>
    <x v="5"/>
    <x v="0"/>
    <x v="0"/>
    <x v="0"/>
    <n v="0.13"/>
    <s v="RWV"/>
    <n v="29500917"/>
    <n v="22"/>
  </r>
  <r>
    <x v="0"/>
    <n v="6"/>
    <d v="2021-10-06T00:00:00"/>
    <x v="4"/>
    <s v="VOS-ABS ENTSORGUNG"/>
    <x v="1"/>
    <x v="6"/>
    <s v="-"/>
    <x v="5"/>
    <x v="0"/>
    <x v="0"/>
    <x v="0"/>
    <n v="0.06"/>
    <s v="RWV"/>
    <n v="29500917"/>
    <n v="22"/>
  </r>
  <r>
    <x v="0"/>
    <n v="25"/>
    <d v="2021-10-06T00:00:00"/>
    <x v="4"/>
    <s v="VOS-ABS ENTSORGUNG"/>
    <x v="1"/>
    <x v="6"/>
    <s v="-"/>
    <x v="5"/>
    <x v="0"/>
    <x v="0"/>
    <x v="0"/>
    <n v="0.25"/>
    <s v="RWV"/>
    <n v="29500917"/>
    <n v="22"/>
  </r>
  <r>
    <x v="0"/>
    <n v="28"/>
    <d v="2021-10-08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53"/>
    <d v="2021-10-11T00:00:00"/>
    <x v="4"/>
    <s v="VOS-ABS ENTSORGUNG"/>
    <x v="1"/>
    <x v="6"/>
    <s v="-"/>
    <x v="0"/>
    <x v="0"/>
    <x v="0"/>
    <x v="0"/>
    <n v="0.53"/>
    <s v="RWV"/>
    <n v="29500917"/>
    <n v="60"/>
  </r>
  <r>
    <x v="0"/>
    <n v="6"/>
    <d v="2021-10-11T00:00:00"/>
    <x v="4"/>
    <s v="VOS-ABS ENTSORGUNG"/>
    <x v="1"/>
    <x v="6"/>
    <s v="-"/>
    <x v="0"/>
    <x v="0"/>
    <x v="0"/>
    <x v="0"/>
    <n v="0.06"/>
    <s v="RWV"/>
    <n v="29500917"/>
    <n v="60"/>
  </r>
  <r>
    <x v="0"/>
    <n v="39"/>
    <d v="2021-10-12T00:00:00"/>
    <x v="4"/>
    <s v="VOS-ABS ENTSORGUNG"/>
    <x v="1"/>
    <x v="33"/>
    <s v="-"/>
    <x v="0"/>
    <x v="0"/>
    <x v="0"/>
    <x v="0"/>
    <n v="0.39"/>
    <s v="RWV"/>
    <n v="29500917"/>
    <n v="60"/>
  </r>
  <r>
    <x v="0"/>
    <n v="17"/>
    <d v="2021-10-12T00:00:00"/>
    <x v="4"/>
    <s v="VOS-ABS ENTSORGUNG"/>
    <x v="1"/>
    <x v="6"/>
    <s v="mehr VOS als Rework"/>
    <x v="0"/>
    <x v="0"/>
    <x v="0"/>
    <x v="0"/>
    <n v="0.17"/>
    <s v="RWV"/>
    <n v="29500917"/>
    <n v="60"/>
  </r>
  <r>
    <x v="0"/>
    <n v="19"/>
    <d v="2021-10-13T00:00:00"/>
    <x v="4"/>
    <s v="VOS-ABS ENTSORGUNG"/>
    <x v="1"/>
    <x v="6"/>
    <s v="-"/>
    <x v="0"/>
    <x v="0"/>
    <x v="0"/>
    <x v="0"/>
    <n v="0.19"/>
    <s v="RWV"/>
    <n v="29500917"/>
    <n v="60"/>
  </r>
  <r>
    <x v="0"/>
    <n v="8"/>
    <d v="2021-10-13T00:00:00"/>
    <x v="4"/>
    <s v="VOS-ABS ENTSORGUNG"/>
    <x v="1"/>
    <x v="6"/>
    <s v="-"/>
    <x v="0"/>
    <x v="0"/>
    <x v="0"/>
    <x v="0"/>
    <n v="0.08"/>
    <s v="RWV"/>
    <n v="29500917"/>
    <n v="60"/>
  </r>
  <r>
    <x v="0"/>
    <n v="23"/>
    <d v="2021-10-14T00:00:00"/>
    <x v="4"/>
    <s v="VOS-ABS ENTSORGUNG"/>
    <x v="1"/>
    <x v="34"/>
    <s v="-"/>
    <x v="0"/>
    <x v="0"/>
    <x v="0"/>
    <x v="0"/>
    <n v="0.23"/>
    <s v="RWV"/>
    <n v="29500917"/>
    <n v="60"/>
  </r>
  <r>
    <x v="0"/>
    <n v="22"/>
    <d v="2021-10-18T00:00:00"/>
    <x v="4"/>
    <s v="VOS-ABS ENTSORGUNG"/>
    <x v="1"/>
    <x v="6"/>
    <s v="-"/>
    <x v="2"/>
    <x v="0"/>
    <x v="0"/>
    <x v="0"/>
    <n v="0.22"/>
    <s v="RWV"/>
    <n v="29500917"/>
    <n v="60"/>
  </r>
  <r>
    <x v="0"/>
    <n v="13"/>
    <d v="2021-10-18T00:00:00"/>
    <x v="4"/>
    <s v="VOS-ABS ENTSORGUNG"/>
    <x v="1"/>
    <x v="6"/>
    <s v="-"/>
    <x v="2"/>
    <x v="0"/>
    <x v="0"/>
    <x v="0"/>
    <n v="0.13"/>
    <s v="RWV"/>
    <n v="29500917"/>
    <n v="60"/>
  </r>
  <r>
    <x v="0"/>
    <n v="10"/>
    <d v="2021-10-18T00:00:00"/>
    <x v="4"/>
    <s v="VOS-ABS ENTSORGUNG"/>
    <x v="1"/>
    <x v="6"/>
    <s v="-"/>
    <x v="2"/>
    <x v="0"/>
    <x v="0"/>
    <x v="0"/>
    <n v="0.1"/>
    <s v="RWV"/>
    <n v="29500917"/>
    <n v="60"/>
  </r>
  <r>
    <x v="0"/>
    <n v="51"/>
    <d v="2021-10-18T00:00:00"/>
    <x v="4"/>
    <s v="VOS-ABS ENTSORGUNG"/>
    <x v="1"/>
    <x v="6"/>
    <s v="-"/>
    <x v="2"/>
    <x v="0"/>
    <x v="0"/>
    <x v="0"/>
    <n v="0.51"/>
    <s v="RWV"/>
    <n v="29500917"/>
    <n v="60"/>
  </r>
  <r>
    <x v="0"/>
    <n v="36"/>
    <d v="2021-10-19T00:00:00"/>
    <x v="4"/>
    <s v="VOS-ABS ENTSORGUNG"/>
    <x v="1"/>
    <x v="6"/>
    <s v="-"/>
    <x v="2"/>
    <x v="0"/>
    <x v="0"/>
    <x v="0"/>
    <n v="0.36"/>
    <s v="RWV"/>
    <n v="29500917"/>
    <n v="60"/>
  </r>
  <r>
    <x v="0"/>
    <n v="2"/>
    <d v="2021-10-19T00:00:00"/>
    <x v="4"/>
    <s v="VOS-ABS ENTSORGUNG"/>
    <x v="1"/>
    <x v="6"/>
    <s v="-"/>
    <x v="2"/>
    <x v="0"/>
    <x v="0"/>
    <x v="0"/>
    <n v="0.02"/>
    <s v="RWV"/>
    <n v="29500917"/>
    <n v="60"/>
  </r>
  <r>
    <x v="0"/>
    <n v="28"/>
    <d v="2021-10-19T00:00:00"/>
    <x v="4"/>
    <s v="VOS-ABS ENTSORGUNG"/>
    <x v="1"/>
    <x v="6"/>
    <s v="-"/>
    <x v="2"/>
    <x v="0"/>
    <x v="0"/>
    <x v="0"/>
    <n v="0.28000000000000003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2"/>
    <n v="1.4"/>
    <d v="2021-10-19T00:00:00"/>
    <x v="4"/>
    <s v="VOS-ABS ENTSORGUNG"/>
    <x v="3"/>
    <x v="35"/>
    <s v="-"/>
    <x v="2"/>
    <x v="0"/>
    <x v="0"/>
    <x v="0"/>
    <n v="1.3999999999999999E-2"/>
    <s v="Labor"/>
    <n v="29500917"/>
    <n v="74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30"/>
    <d v="2021-10-25T00:00:00"/>
    <x v="4"/>
    <s v="VOS-ABS ENTSORGUNG"/>
    <x v="1"/>
    <x v="6"/>
    <s v="-"/>
    <x v="10"/>
    <x v="0"/>
    <x v="0"/>
    <x v="0"/>
    <n v="0.3"/>
    <s v="RWV"/>
    <n v="29500917"/>
    <n v="60"/>
  </r>
  <r>
    <x v="0"/>
    <n v="66"/>
    <d v="2021-10-19T00:00:00"/>
    <x v="4"/>
    <s v="VOS-ABS ENTSORGUNG"/>
    <x v="1"/>
    <x v="6"/>
    <s v="-"/>
    <x v="2"/>
    <x v="0"/>
    <x v="0"/>
    <x v="0"/>
    <n v="0.66"/>
    <s v="RWV"/>
    <n v="29500917"/>
    <n v="60"/>
  </r>
  <r>
    <x v="0"/>
    <n v="5"/>
    <d v="2021-10-19T00:00:00"/>
    <x v="4"/>
    <s v="VOS-ABS ENTSORGUNG"/>
    <x v="1"/>
    <x v="6"/>
    <s v="-"/>
    <x v="2"/>
    <x v="0"/>
    <x v="0"/>
    <x v="0"/>
    <n v="0.05"/>
    <s v="RWV"/>
    <n v="29500917"/>
    <n v="60"/>
  </r>
  <r>
    <x v="0"/>
    <n v="6"/>
    <d v="2021-10-19T00:00:00"/>
    <x v="4"/>
    <s v="VOS-ABS ENTSORGUNG"/>
    <x v="1"/>
    <x v="6"/>
    <s v="-"/>
    <x v="2"/>
    <x v="0"/>
    <x v="0"/>
    <x v="0"/>
    <n v="0.06"/>
    <s v="RWV"/>
    <n v="29500917"/>
    <n v="60"/>
  </r>
  <r>
    <x v="0"/>
    <n v="3"/>
    <d v="2021-10-19T00:00:00"/>
    <x v="4"/>
    <s v="VOS-ABS ENTSORGUNG"/>
    <x v="1"/>
    <x v="6"/>
    <s v="-"/>
    <x v="2"/>
    <x v="0"/>
    <x v="0"/>
    <x v="0"/>
    <n v="0.03"/>
    <s v="RWV"/>
    <n v="29500917"/>
    <n v="60"/>
  </r>
  <r>
    <x v="0"/>
    <n v="48"/>
    <d v="2021-09-14T00:00:00"/>
    <x v="4"/>
    <s v="VOS SKZ-GOU"/>
    <x v="0"/>
    <x v="14"/>
    <s v="Aufgrund Konsistenz nicht genommen. Zu wenig VOS verarbeitet. Vom Warmen ins Kalte -&gt; Schimmel"/>
    <x v="4"/>
    <x v="0"/>
    <x v="0"/>
    <x v="0"/>
    <n v="24"/>
    <s v="Schmelze"/>
    <n v="29500918"/>
    <n v="12"/>
  </r>
  <r>
    <x v="0"/>
    <n v="92"/>
    <d v="2021-09-27T00:00:00"/>
    <x v="4"/>
    <s v="VOS SKZ-GOU"/>
    <x v="0"/>
    <x v="14"/>
    <s v="Aufgrund Konsistenz nicht genommen. Zu wenig VOS verarbeitet. Vom Warmen ins Kalte -&gt; Schimmel"/>
    <x v="9"/>
    <x v="0"/>
    <x v="0"/>
    <x v="0"/>
    <n v="46"/>
    <s v="Schmelze"/>
    <n v="29500918"/>
    <n v="12"/>
  </r>
  <r>
    <x v="0"/>
    <n v="97"/>
    <d v="2021-10-04T00:00:00"/>
    <x v="4"/>
    <s v="VOS SKZ-GOU"/>
    <x v="0"/>
    <x v="14"/>
    <s v="-"/>
    <x v="5"/>
    <x v="0"/>
    <x v="0"/>
    <x v="0"/>
    <n v="48.5"/>
    <s v="Abfüllung"/>
    <n v="29500918"/>
    <n v="12"/>
  </r>
  <r>
    <x v="0"/>
    <n v="11"/>
    <d v="2021-10-12T00:00:00"/>
    <x v="4"/>
    <s v="VOS SKZ-GOU"/>
    <x v="0"/>
    <x v="14"/>
    <s v="-"/>
    <x v="0"/>
    <x v="0"/>
    <x v="0"/>
    <x v="0"/>
    <n v="5.5"/>
    <s v="Schmelze"/>
    <n v="29500918"/>
    <n v="12"/>
  </r>
  <r>
    <x v="0"/>
    <n v="20"/>
    <d v="2021-10-22T00:00:00"/>
    <x v="4"/>
    <s v="VOS SKZ-GOU"/>
    <x v="0"/>
    <x v="15"/>
    <s v="-"/>
    <x v="2"/>
    <x v="0"/>
    <x v="0"/>
    <x v="0"/>
    <n v="10"/>
    <s v="Abfüllung"/>
    <n v="29500918"/>
    <n v="12"/>
  </r>
  <r>
    <x v="0"/>
    <n v="24"/>
    <d v="2021-10-22T00:00:00"/>
    <x v="4"/>
    <s v="VOS SKZ-GOU"/>
    <x v="0"/>
    <x v="15"/>
    <s v="-"/>
    <x v="2"/>
    <x v="0"/>
    <x v="0"/>
    <x v="0"/>
    <n v="12"/>
    <s v="Abfüllung"/>
    <n v="29500918"/>
    <n v="12"/>
  </r>
  <r>
    <x v="3"/>
    <n v="45"/>
    <d v="2021-08-31T00:00:00"/>
    <x v="7"/>
    <s v="ABS GOU HALAL"/>
    <x v="5"/>
    <x v="17"/>
    <s v="&lt;50kg/Monat"/>
    <x v="3"/>
    <x v="0"/>
    <x v="0"/>
    <x v="0"/>
    <s v="0"/>
    <s v="L21"/>
    <n v="29500925"/>
    <n v="61"/>
  </r>
  <r>
    <x v="0"/>
    <n v="20"/>
    <d v="2021-09-17T00:00:00"/>
    <x v="4"/>
    <s v="VOS URW-NATUR"/>
    <x v="0"/>
    <x v="14"/>
    <s v="Aufgrund Konsistenz nicht genommen. Zu wenig VOS verarbeitet. Vom Warmen ins Kalte -&gt; Schimmel"/>
    <x v="4"/>
    <x v="0"/>
    <x v="0"/>
    <x v="0"/>
    <n v="10"/>
    <s v="Schmelze"/>
    <n v="29500929"/>
    <n v="12"/>
  </r>
  <r>
    <x v="0"/>
    <n v="121"/>
    <d v="2021-09-20T00:00:00"/>
    <x v="4"/>
    <s v="VOS URW-SCHI"/>
    <x v="0"/>
    <x v="14"/>
    <s v="Aufgrund Konsistenz nicht genommen. Zu wenig VOS verarbeitet. Vom Warmen ins Kalte -&gt; Schimmel"/>
    <x v="8"/>
    <x v="0"/>
    <x v="0"/>
    <x v="0"/>
    <s v="0"/>
    <s v="Schmelze"/>
    <n v="29500930"/>
    <n v="12"/>
  </r>
  <r>
    <x v="1"/>
    <n v="153.4"/>
    <d v="2021-08-19T00:00:00"/>
    <x v="4"/>
    <s v="VOS URW-GRS-KRÄU OGT"/>
    <x v="0"/>
    <x v="19"/>
    <s v="Produktion unregelmäßig"/>
    <x v="6"/>
    <x v="0"/>
    <x v="0"/>
    <x v="0"/>
    <n v="76.7"/>
    <s v="L34"/>
    <n v="29500939"/>
    <n v="12"/>
  </r>
  <r>
    <x v="0"/>
    <n v="33"/>
    <d v="2021-10-04T00:00:00"/>
    <x v="4"/>
    <s v="VOS URW-GRS-KRÄU OGT"/>
    <x v="0"/>
    <x v="19"/>
    <s v="Produktion unregelmäßig"/>
    <x v="5"/>
    <x v="0"/>
    <x v="0"/>
    <x v="0"/>
    <n v="16.5"/>
    <s v="Abfüllung"/>
    <n v="29500939"/>
    <n v="12"/>
  </r>
  <r>
    <x v="0"/>
    <n v="20"/>
    <d v="2021-10-22T00:00:00"/>
    <x v="4"/>
    <s v="VOS URW-GRS-KRÄU OGT"/>
    <x v="0"/>
    <x v="15"/>
    <s v="-"/>
    <x v="2"/>
    <x v="0"/>
    <x v="0"/>
    <x v="0"/>
    <n v="10"/>
    <s v="Abfüllung"/>
    <n v="29500939"/>
    <n v="12"/>
  </r>
  <r>
    <x v="0"/>
    <n v="25"/>
    <d v="2021-09-30T00:00:00"/>
    <x v="4"/>
    <s v="VOS URW-NUSS-OGT"/>
    <x v="0"/>
    <x v="14"/>
    <s v="MHD abgelaufen"/>
    <x v="9"/>
    <x v="0"/>
    <x v="0"/>
    <x v="0"/>
    <n v="12.5"/>
    <s v="Schmelze"/>
    <n v="29500943"/>
    <n v="12"/>
  </r>
  <r>
    <x v="0"/>
    <n v="95"/>
    <d v="2021-10-12T00:00:00"/>
    <x v="4"/>
    <s v="VOS URW-NUSS-OGT"/>
    <x v="0"/>
    <x v="14"/>
    <s v="-"/>
    <x v="0"/>
    <x v="0"/>
    <x v="0"/>
    <x v="0"/>
    <n v="47.5"/>
    <s v="Schmelze"/>
    <n v="29500943"/>
    <n v="12"/>
  </r>
  <r>
    <x v="0"/>
    <n v="26.5"/>
    <d v="2021-09-24T00:00:00"/>
    <x v="4"/>
    <s v="VOS URW-SCHI-NAT"/>
    <x v="0"/>
    <x v="14"/>
    <s v="Aufgrund Konsistenz nicht genommen. Zu wenig VOS verarbeitet. Vom Warmen ins Kalte -&gt; Schimmel"/>
    <x v="8"/>
    <x v="0"/>
    <x v="0"/>
    <x v="0"/>
    <n v="13.25"/>
    <s v="Schmelze"/>
    <n v="29500945"/>
    <n v="12"/>
  </r>
  <r>
    <x v="0"/>
    <n v="75"/>
    <d v="2021-10-04T00:00:00"/>
    <x v="4"/>
    <s v="VOS URW-SCHI-NAT"/>
    <x v="0"/>
    <x v="14"/>
    <s v="-"/>
    <x v="5"/>
    <x v="0"/>
    <x v="0"/>
    <x v="0"/>
    <n v="37.5"/>
    <s v="Schmelze"/>
    <n v="29500945"/>
    <n v="12"/>
  </r>
  <r>
    <x v="0"/>
    <n v="16"/>
    <d v="2021-10-22T00:00:00"/>
    <x v="4"/>
    <s v="VOS URW-SCHI-NAT"/>
    <x v="0"/>
    <x v="15"/>
    <s v="-"/>
    <x v="2"/>
    <x v="0"/>
    <x v="0"/>
    <x v="0"/>
    <n v="8"/>
    <s v="Abfüllung"/>
    <n v="29500945"/>
    <n v="12"/>
  </r>
  <r>
    <x v="0"/>
    <n v="52"/>
    <d v="2021-10-04T00:00:00"/>
    <x v="4"/>
    <s v="VOS URW-JALA-NAT"/>
    <x v="0"/>
    <x v="14"/>
    <s v="-"/>
    <x v="5"/>
    <x v="0"/>
    <x v="0"/>
    <x v="0"/>
    <s v="0"/>
    <s v="Abfüllung"/>
    <n v="29500946"/>
    <n v="12"/>
  </r>
  <r>
    <x v="0"/>
    <n v="15"/>
    <d v="2021-09-30T00:00:00"/>
    <x v="4"/>
    <s v="VOS URW-NATUR-EXTRA"/>
    <x v="0"/>
    <x v="14"/>
    <s v="MHD abgelaufen"/>
    <x v="9"/>
    <x v="0"/>
    <x v="0"/>
    <x v="0"/>
    <n v="7.5"/>
    <s v="RWV"/>
    <n v="29500947"/>
    <n v="12"/>
  </r>
  <r>
    <x v="0"/>
    <n v="18"/>
    <d v="2021-10-05T00:00:00"/>
    <x v="4"/>
    <s v="VOS URW-NATUR-EXTRA"/>
    <x v="0"/>
    <x v="14"/>
    <s v="-"/>
    <x v="5"/>
    <x v="0"/>
    <x v="0"/>
    <x v="0"/>
    <n v="9"/>
    <s v="RWV"/>
    <n v="29500947"/>
    <n v="12"/>
  </r>
  <r>
    <x v="0"/>
    <n v="16"/>
    <d v="2021-09-13T00:00:00"/>
    <x v="4"/>
    <s v="VOS URW-VS-SPICKER-NATU"/>
    <x v="0"/>
    <x v="14"/>
    <s v="Aufgrund Konsistenz nicht genommen. Zu wenig VOS verarbeitet. Vom Warmen ins Kalte -&gt; Schimmel"/>
    <x v="4"/>
    <x v="0"/>
    <x v="0"/>
    <x v="0"/>
    <n v="8"/>
    <s v="Schmelze"/>
    <n v="29500948"/>
    <n v="12"/>
  </r>
  <r>
    <x v="0"/>
    <n v="100"/>
    <d v="2021-09-30T00:00:00"/>
    <x v="4"/>
    <s v="VOS URW-VS-SPICKER-NATU"/>
    <x v="0"/>
    <x v="14"/>
    <s v="MHD abgelaufen"/>
    <x v="9"/>
    <x v="0"/>
    <x v="0"/>
    <x v="0"/>
    <n v="50"/>
    <s v="RWV"/>
    <n v="29500948"/>
    <n v="12"/>
  </r>
  <r>
    <x v="0"/>
    <n v="19"/>
    <d v="2021-10-12T00:00:00"/>
    <x v="4"/>
    <s v="VOS URW-VS-SPICKER-NATU"/>
    <x v="0"/>
    <x v="14"/>
    <s v="-"/>
    <x v="0"/>
    <x v="0"/>
    <x v="0"/>
    <x v="0"/>
    <n v="9.5"/>
    <s v="Schmelze"/>
    <n v="29500948"/>
    <n v="12"/>
  </r>
  <r>
    <x v="0"/>
    <n v="572.5"/>
    <d v="2021-09-02T00:00:00"/>
    <x v="4"/>
    <s v="VOS URW-VS-SCHI"/>
    <x v="0"/>
    <x v="14"/>
    <s v="Aufgrund Konsistenz nicht genommen. Zu wenig VOS verarbeitet. Vom Warmen ins Kalte -&gt; Schimmel"/>
    <x v="3"/>
    <x v="0"/>
    <x v="0"/>
    <x v="0"/>
    <n v="286.25"/>
    <s v="Schmelze"/>
    <n v="29500949"/>
    <n v="12"/>
  </r>
  <r>
    <x v="0"/>
    <n v="47"/>
    <d v="2021-09-13T00:00:00"/>
    <x v="4"/>
    <s v="VOS URW-VS-SCHI"/>
    <x v="0"/>
    <x v="14"/>
    <s v="Aufgrund Konsistenz nicht genommen. Zu wenig VOS verarbeitet. Vom Warmen ins Kalte -&gt; Schimmel"/>
    <x v="4"/>
    <x v="0"/>
    <x v="0"/>
    <x v="0"/>
    <n v="23.5"/>
    <s v="Schmelze"/>
    <n v="29500949"/>
    <n v="12"/>
  </r>
  <r>
    <x v="0"/>
    <n v="3"/>
    <d v="2021-10-12T00:00:00"/>
    <x v="4"/>
    <s v="VOS URW-VS-SCHI"/>
    <x v="0"/>
    <x v="14"/>
    <s v="-"/>
    <x v="0"/>
    <x v="0"/>
    <x v="0"/>
    <x v="0"/>
    <n v="1.5"/>
    <s v="Schmelze"/>
    <n v="29500949"/>
    <n v="12"/>
  </r>
  <r>
    <x v="0"/>
    <n v="25"/>
    <d v="2021-10-22T00:00:00"/>
    <x v="4"/>
    <s v="VOS URW-VS-SCHI"/>
    <x v="0"/>
    <x v="15"/>
    <s v="-"/>
    <x v="2"/>
    <x v="0"/>
    <x v="0"/>
    <x v="0"/>
    <n v="12.5"/>
    <s v="Abfüllung"/>
    <n v="29500949"/>
    <n v="12"/>
  </r>
  <r>
    <x v="0"/>
    <n v="56"/>
    <d v="2021-08-23T00:00:00"/>
    <x v="4"/>
    <s v="VOS URW-VS-CHILI"/>
    <x v="0"/>
    <x v="14"/>
    <s v="Aufgrund Konsistenz nicht genommen. Zu wenig VOS verarbeitet. Vom Warmen ins Kalte -&gt; Schimmel"/>
    <x v="7"/>
    <x v="0"/>
    <x v="0"/>
    <x v="0"/>
    <n v="28"/>
    <s v="Schmelze"/>
    <n v="29500950"/>
    <n v="12"/>
  </r>
  <r>
    <x v="3"/>
    <n v="7"/>
    <d v="2021-09-07T00:00:00"/>
    <x v="7"/>
    <s v="ABS GRÜN-PESTO"/>
    <x v="5"/>
    <x v="17"/>
    <s v="&lt;300kg/Monat"/>
    <x v="1"/>
    <x v="0"/>
    <x v="0"/>
    <x v="0"/>
    <n v="10.5"/>
    <s v="L21"/>
    <n v="29500952"/>
    <n v="61"/>
  </r>
  <r>
    <x v="3"/>
    <n v="12"/>
    <d v="2021-09-14T00:00:00"/>
    <x v="7"/>
    <s v="ABS GRÜN-PESTO"/>
    <x v="5"/>
    <x v="17"/>
    <s v="&lt;300kg/Monat"/>
    <x v="4"/>
    <x v="0"/>
    <x v="0"/>
    <x v="0"/>
    <n v="18"/>
    <s v="L21"/>
    <n v="29500952"/>
    <n v="61"/>
  </r>
  <r>
    <x v="3"/>
    <n v="22"/>
    <d v="2021-09-15T00:00:00"/>
    <x v="7"/>
    <s v="ABS GRÜN-PESTO"/>
    <x v="5"/>
    <x v="17"/>
    <s v="&lt;300kg/Monat"/>
    <x v="4"/>
    <x v="0"/>
    <x v="0"/>
    <x v="0"/>
    <n v="33"/>
    <s v="Bu4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L21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Bu4"/>
    <n v="29500952"/>
    <n v="61"/>
  </r>
  <r>
    <x v="3"/>
    <n v="15"/>
    <d v="2021-09-15T00:00:00"/>
    <x v="7"/>
    <s v="ABS GRÜN-PESTO"/>
    <x v="5"/>
    <x v="17"/>
    <s v="&lt;300kg/Monat"/>
    <x v="4"/>
    <x v="0"/>
    <x v="0"/>
    <x v="0"/>
    <n v="22.5"/>
    <s v="Bu4"/>
    <n v="29500952"/>
    <n v="61"/>
  </r>
  <r>
    <x v="3"/>
    <n v="13"/>
    <d v="2021-09-28T00:00:00"/>
    <x v="7"/>
    <s v="ABS GRÜN-PESTO"/>
    <x v="5"/>
    <x v="17"/>
    <s v="&lt;300kg/Monat"/>
    <x v="9"/>
    <x v="0"/>
    <x v="0"/>
    <x v="0"/>
    <n v="19.5"/>
    <s v="L21"/>
    <n v="29500952"/>
    <n v="61"/>
  </r>
  <r>
    <x v="3"/>
    <n v="8"/>
    <d v="2021-10-06T00:00:00"/>
    <x v="7"/>
    <s v="ABS GRÜN-PESTO"/>
    <x v="5"/>
    <x v="24"/>
    <s v="-"/>
    <x v="5"/>
    <x v="0"/>
    <x v="0"/>
    <x v="0"/>
    <n v="12"/>
    <s v="Bu4"/>
    <n v="29500952"/>
    <n v="61"/>
  </r>
  <r>
    <x v="3"/>
    <n v="20"/>
    <d v="2021-10-14T00:00:00"/>
    <x v="7"/>
    <s v="ABS GRÜN-PESTO"/>
    <x v="5"/>
    <x v="17"/>
    <s v="-"/>
    <x v="0"/>
    <x v="0"/>
    <x v="0"/>
    <x v="0"/>
    <n v="30"/>
    <s v="Bu4"/>
    <n v="29500952"/>
    <n v="61"/>
  </r>
  <r>
    <x v="3"/>
    <n v="18"/>
    <d v="2021-10-14T00:00:00"/>
    <x v="7"/>
    <s v="ABS GRÜN-PESTO"/>
    <x v="5"/>
    <x v="17"/>
    <s v="-"/>
    <x v="0"/>
    <x v="0"/>
    <x v="0"/>
    <x v="0"/>
    <n v="27"/>
    <s v="Bu4"/>
    <n v="29500952"/>
    <n v="61"/>
  </r>
  <r>
    <x v="3"/>
    <n v="53"/>
    <d v="2021-10-15T00:00:00"/>
    <x v="7"/>
    <s v="ABS GRÜN-PESTO"/>
    <x v="5"/>
    <x v="17"/>
    <s v="-"/>
    <x v="0"/>
    <x v="0"/>
    <x v="0"/>
    <x v="0"/>
    <n v="79.5"/>
    <s v="Bu4"/>
    <n v="29500952"/>
    <n v="61"/>
  </r>
  <r>
    <x v="3"/>
    <n v="3"/>
    <d v="2021-10-25T00:00:00"/>
    <x v="7"/>
    <s v="ABS GRÜN-PESTO"/>
    <x v="5"/>
    <x v="17"/>
    <s v="-"/>
    <x v="10"/>
    <x v="0"/>
    <x v="0"/>
    <x v="0"/>
    <n v="4.5"/>
    <s v="Bu4"/>
    <n v="29500952"/>
    <n v="61"/>
  </r>
  <r>
    <x v="3"/>
    <n v="3"/>
    <d v="2021-10-27T00:00:00"/>
    <x v="7"/>
    <s v="ABS GRÜN-PESTO"/>
    <x v="5"/>
    <x v="17"/>
    <s v="-"/>
    <x v="10"/>
    <x v="0"/>
    <x v="0"/>
    <x v="0"/>
    <n v="4.5"/>
    <s v="Bu4"/>
    <n v="29500952"/>
    <n v="61"/>
  </r>
  <r>
    <x v="3"/>
    <n v="2"/>
    <d v="2021-09-08T00:00:00"/>
    <x v="7"/>
    <s v="ABS Crémeux"/>
    <x v="5"/>
    <x v="17"/>
    <s v="&lt;20kg/Monat"/>
    <x v="1"/>
    <x v="0"/>
    <x v="0"/>
    <x v="0"/>
    <n v="0.02"/>
    <s v="L29"/>
    <n v="29500957"/>
    <n v="61"/>
  </r>
  <r>
    <x v="3"/>
    <n v="3"/>
    <d v="2021-09-15T00:00:00"/>
    <x v="7"/>
    <s v="ABS Crémeux"/>
    <x v="5"/>
    <x v="17"/>
    <s v="&lt;20kg/Monat"/>
    <x v="4"/>
    <x v="0"/>
    <x v="0"/>
    <x v="0"/>
    <n v="0.03"/>
    <s v="L29"/>
    <n v="29500957"/>
    <n v="61"/>
  </r>
  <r>
    <x v="3"/>
    <n v="17"/>
    <d v="2021-10-19T00:00:00"/>
    <x v="7"/>
    <s v="ABS Crémeux"/>
    <x v="0"/>
    <x v="0"/>
    <s v="-"/>
    <x v="2"/>
    <x v="0"/>
    <x v="0"/>
    <x v="0"/>
    <n v="0.17"/>
    <s v="Bu4"/>
    <n v="29500957"/>
    <n v="12"/>
  </r>
  <r>
    <x v="3"/>
    <n v="28"/>
    <d v="2021-10-19T00:00:00"/>
    <x v="7"/>
    <s v="ABS Crémeux"/>
    <x v="5"/>
    <x v="17"/>
    <s v="-"/>
    <x v="2"/>
    <x v="0"/>
    <x v="0"/>
    <x v="0"/>
    <n v="0.28000000000000003"/>
    <s v="Bu4"/>
    <n v="29500957"/>
    <n v="61"/>
  </r>
  <r>
    <x v="4"/>
    <n v="70.400000000000006"/>
    <d v="2021-09-01T00:00:00"/>
    <x v="5"/>
    <s v="VOS SKZ AMM Geräuchert"/>
    <x v="0"/>
    <x v="18"/>
    <s v="keinen Abnehmer/Schälen"/>
    <x v="3"/>
    <x v="0"/>
    <x v="0"/>
    <x v="0"/>
    <s v="0"/>
    <s v="Verkauf"/>
    <n v="29500963"/>
    <n v="12"/>
  </r>
  <r>
    <x v="3"/>
    <n v="24"/>
    <d v="2021-08-31T00:00:00"/>
    <x v="7"/>
    <s v="ABS BIOLAND-RINGELB"/>
    <x v="5"/>
    <x v="17"/>
    <s v="&lt;50kg/Monat"/>
    <x v="3"/>
    <x v="0"/>
    <x v="0"/>
    <x v="0"/>
    <s v="0"/>
    <s v="Bu4"/>
    <n v="29500966"/>
    <n v="61"/>
  </r>
  <r>
    <x v="0"/>
    <n v="31"/>
    <d v="2021-09-03T00:00:00"/>
    <x v="7"/>
    <s v="ABS BERGK BERGLANDMILCH"/>
    <x v="0"/>
    <x v="14"/>
    <s v="stehen geblieben / übersehen"/>
    <x v="3"/>
    <x v="0"/>
    <x v="0"/>
    <x v="0"/>
    <s v="0"/>
    <s v="Schmelze"/>
    <n v="29500967"/>
    <n v="12"/>
  </r>
  <r>
    <x v="0"/>
    <n v="15"/>
    <d v="2021-09-06T00:00:00"/>
    <x v="7"/>
    <s v="ABS BERGK BERGLANDMILCH"/>
    <x v="0"/>
    <x v="14"/>
    <s v="stehen geblieben / übersehen"/>
    <x v="1"/>
    <x v="0"/>
    <x v="0"/>
    <x v="0"/>
    <s v="0"/>
    <s v="Schmelze"/>
    <n v="29500967"/>
    <n v="12"/>
  </r>
  <r>
    <x v="1"/>
    <n v="20"/>
    <d v="2021-10-12T00:00:00"/>
    <x v="7"/>
    <s v="ABS BERGK BERGLANDMILCH"/>
    <x v="0"/>
    <x v="0"/>
    <s v="Endstücke"/>
    <x v="0"/>
    <x v="0"/>
    <x v="0"/>
    <x v="0"/>
    <s v="0"/>
    <s v="BU3"/>
    <n v="29500967"/>
    <n v="12"/>
  </r>
  <r>
    <x v="1"/>
    <n v="11.2"/>
    <d v="2021-10-25T00:00:00"/>
    <x v="6"/>
    <s v="ABS Bergkräuterkäse 50%"/>
    <x v="0"/>
    <x v="0"/>
    <s v="-"/>
    <x v="10"/>
    <x v="0"/>
    <x v="0"/>
    <x v="0"/>
    <n v="11.2"/>
    <s v="L33"/>
    <n v="29501000"/>
    <n v="12"/>
  </r>
  <r>
    <x v="0"/>
    <n v="16"/>
    <d v="2021-10-06T00:00:00"/>
    <x v="7"/>
    <s v="ABS Bunter Pfeffer 50%"/>
    <x v="0"/>
    <x v="14"/>
    <s v="-"/>
    <x v="5"/>
    <x v="0"/>
    <x v="0"/>
    <x v="0"/>
    <n v="16"/>
    <s v="Schmelze"/>
    <n v="29501002"/>
    <n v="12"/>
  </r>
  <r>
    <x v="0"/>
    <n v="10"/>
    <d v="2021-10-22T00:00:00"/>
    <x v="7"/>
    <s v="ABS Bunter Pfeffer 50%"/>
    <x v="0"/>
    <x v="14"/>
    <s v="-"/>
    <x v="2"/>
    <x v="0"/>
    <x v="0"/>
    <x v="0"/>
    <n v="10"/>
    <s v="Schmelze"/>
    <n v="29501002"/>
    <n v="12"/>
  </r>
  <r>
    <x v="1"/>
    <n v="241"/>
    <d v="2021-08-23T00:00:00"/>
    <x v="7"/>
    <s v="ABS CHED-PF-KRÄUK gemis"/>
    <x v="2"/>
    <x v="23"/>
    <s v="-"/>
    <x v="7"/>
    <x v="0"/>
    <x v="0"/>
    <x v="0"/>
    <n v="241"/>
    <s v="L33"/>
    <n v="29501003"/>
    <n v="81"/>
  </r>
  <r>
    <x v="1"/>
    <n v="17"/>
    <d v="2021-08-23T00:00:00"/>
    <x v="7"/>
    <s v="ABS CHED-PF-KRÄUK gemis"/>
    <x v="2"/>
    <x v="23"/>
    <s v="-"/>
    <x v="7"/>
    <x v="0"/>
    <x v="0"/>
    <x v="0"/>
    <n v="17"/>
    <s v="L33"/>
    <n v="29501003"/>
    <n v="81"/>
  </r>
  <r>
    <x v="1"/>
    <n v="143"/>
    <d v="2021-08-27T00:00:00"/>
    <x v="7"/>
    <s v="ABS CHED-PF-KRÄUK gemis"/>
    <x v="2"/>
    <x v="23"/>
    <s v="-"/>
    <x v="7"/>
    <x v="0"/>
    <x v="0"/>
    <x v="0"/>
    <n v="143"/>
    <s v="L33"/>
    <n v="29501003"/>
    <n v="81"/>
  </r>
  <r>
    <x v="1"/>
    <n v="86"/>
    <d v="2021-08-30T00:00:00"/>
    <x v="7"/>
    <s v="ABS CHED-PF-KRÄUK gemis"/>
    <x v="2"/>
    <x v="23"/>
    <s v="-"/>
    <x v="3"/>
    <x v="0"/>
    <x v="0"/>
    <x v="0"/>
    <n v="86"/>
    <s v="L33"/>
    <n v="29501003"/>
    <n v="81"/>
  </r>
  <r>
    <x v="1"/>
    <n v="145"/>
    <d v="2021-09-03T00:00:00"/>
    <x v="7"/>
    <s v="ABS CHED-PF-KRÄUK gemis"/>
    <x v="2"/>
    <x v="23"/>
    <s v="-"/>
    <x v="3"/>
    <x v="0"/>
    <x v="0"/>
    <x v="0"/>
    <n v="145"/>
    <s v="L33"/>
    <n v="29501003"/>
    <n v="81"/>
  </r>
  <r>
    <x v="1"/>
    <n v="138"/>
    <d v="2021-09-06T00:00:00"/>
    <x v="7"/>
    <s v="ABS CHED-PF-KRÄUK gemis"/>
    <x v="2"/>
    <x v="23"/>
    <s v="-"/>
    <x v="1"/>
    <x v="0"/>
    <x v="0"/>
    <x v="0"/>
    <n v="138"/>
    <s v="L33"/>
    <n v="29501003"/>
    <n v="81"/>
  </r>
  <r>
    <x v="1"/>
    <n v="148"/>
    <d v="2021-09-13T00:00:00"/>
    <x v="7"/>
    <s v="ABS CHED-PF-KRÄUK gemis"/>
    <x v="2"/>
    <x v="23"/>
    <s v="-"/>
    <x v="4"/>
    <x v="0"/>
    <x v="0"/>
    <x v="0"/>
    <n v="148"/>
    <s v="L33"/>
    <n v="29501003"/>
    <n v="81"/>
  </r>
  <r>
    <x v="1"/>
    <n v="105"/>
    <d v="2021-09-17T00:00:00"/>
    <x v="7"/>
    <s v="ABS CHED-PF-KRÄUK gemis"/>
    <x v="2"/>
    <x v="23"/>
    <s v="-"/>
    <x v="4"/>
    <x v="0"/>
    <x v="0"/>
    <x v="0"/>
    <n v="105"/>
    <s v="L33"/>
    <n v="29501003"/>
    <n v="81"/>
  </r>
  <r>
    <x v="1"/>
    <n v="150"/>
    <d v="2021-09-20T00:00:00"/>
    <x v="7"/>
    <s v="ABS CHED-PF-KRÄUK gemis"/>
    <x v="2"/>
    <x v="23"/>
    <s v="-"/>
    <x v="8"/>
    <x v="0"/>
    <x v="0"/>
    <x v="0"/>
    <n v="150"/>
    <s v="L33"/>
    <n v="29501003"/>
    <n v="81"/>
  </r>
  <r>
    <x v="1"/>
    <n v="117"/>
    <d v="2021-09-27T00:00:00"/>
    <x v="7"/>
    <s v="ABS CHED-PF-KRÄUK gemis"/>
    <x v="2"/>
    <x v="23"/>
    <s v="-"/>
    <x v="9"/>
    <x v="0"/>
    <x v="0"/>
    <x v="0"/>
    <n v="117"/>
    <s v="L33"/>
    <n v="29501003"/>
    <n v="81"/>
  </r>
  <r>
    <x v="1"/>
    <n v="117"/>
    <d v="2021-10-04T00:00:00"/>
    <x v="7"/>
    <s v="ABS CHED-PF-KRÄUK gemis"/>
    <x v="2"/>
    <x v="23"/>
    <s v="-"/>
    <x v="5"/>
    <x v="0"/>
    <x v="0"/>
    <x v="0"/>
    <n v="117"/>
    <s v="L33"/>
    <n v="29501003"/>
    <n v="81"/>
  </r>
  <r>
    <x v="1"/>
    <n v="240"/>
    <d v="2021-10-08T00:00:00"/>
    <x v="7"/>
    <s v="ABS CHED-PF-KRÄUK gemis"/>
    <x v="2"/>
    <x v="23"/>
    <s v="-"/>
    <x v="5"/>
    <x v="0"/>
    <x v="0"/>
    <x v="0"/>
    <n v="240"/>
    <s v="L33"/>
    <n v="29501003"/>
    <n v="81"/>
  </r>
  <r>
    <x v="1"/>
    <n v="146"/>
    <d v="2021-10-18T00:00:00"/>
    <x v="7"/>
    <s v="ABS CHED-PF-KRÄUK gemis"/>
    <x v="2"/>
    <x v="23"/>
    <s v="-"/>
    <x v="2"/>
    <x v="0"/>
    <x v="0"/>
    <x v="0"/>
    <n v="146"/>
    <s v="L33"/>
    <n v="29501003"/>
    <n v="81"/>
  </r>
  <r>
    <x v="1"/>
    <n v="51"/>
    <d v="2021-10-20T00:00:00"/>
    <x v="7"/>
    <s v="ABS CHED-PF-KRÄUK gemis"/>
    <x v="2"/>
    <x v="23"/>
    <s v="-"/>
    <x v="2"/>
    <x v="0"/>
    <x v="0"/>
    <x v="0"/>
    <n v="51"/>
    <s v="L33"/>
    <n v="29501003"/>
    <n v="81"/>
  </r>
  <r>
    <x v="1"/>
    <n v="117"/>
    <d v="2021-10-22T00:00:00"/>
    <x v="7"/>
    <s v="ABS CHED-PF-KRÄUK gemis"/>
    <x v="2"/>
    <x v="23"/>
    <s v="-"/>
    <x v="2"/>
    <x v="0"/>
    <x v="0"/>
    <x v="0"/>
    <n v="117"/>
    <s v="L33"/>
    <n v="29501003"/>
    <n v="81"/>
  </r>
  <r>
    <x v="3"/>
    <n v="41"/>
    <d v="2021-08-31T00:00:00"/>
    <x v="7"/>
    <s v="ABS Whisky-Nuts"/>
    <x v="5"/>
    <x v="17"/>
    <s v="&lt;300kg/Monat"/>
    <x v="3"/>
    <x v="0"/>
    <x v="0"/>
    <x v="0"/>
    <n v="61.5"/>
    <s v="L21"/>
    <n v="29501009"/>
    <n v="61"/>
  </r>
  <r>
    <x v="3"/>
    <n v="46"/>
    <d v="2021-09-06T00:00:00"/>
    <x v="7"/>
    <s v="ABS Whisky-Nuts"/>
    <x v="5"/>
    <x v="17"/>
    <s v="&lt;300kg/Monat"/>
    <x v="1"/>
    <x v="0"/>
    <x v="0"/>
    <x v="0"/>
    <n v="69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6"/>
    <d v="2021-09-14T00:00:00"/>
    <x v="7"/>
    <s v="ABS Whisky-Nuts"/>
    <x v="5"/>
    <x v="17"/>
    <s v="&lt;300kg/Monat"/>
    <x v="4"/>
    <x v="0"/>
    <x v="0"/>
    <x v="0"/>
    <n v="9"/>
    <s v="L21"/>
    <n v="29501009"/>
    <n v="61"/>
  </r>
  <r>
    <x v="3"/>
    <n v="3"/>
    <d v="2021-09-15T00:00:00"/>
    <x v="7"/>
    <s v="ABS Whisky-Nuts"/>
    <x v="5"/>
    <x v="17"/>
    <s v="&lt;300kg/Monat"/>
    <x v="4"/>
    <x v="0"/>
    <x v="0"/>
    <x v="0"/>
    <n v="4.5"/>
    <s v="L21"/>
    <n v="29501009"/>
    <n v="61"/>
  </r>
  <r>
    <x v="3"/>
    <n v="9"/>
    <d v="2021-09-23T00:00:00"/>
    <x v="7"/>
    <s v="ABS Whisky-Nuts"/>
    <x v="5"/>
    <x v="17"/>
    <s v="&lt;300kg/Monat"/>
    <x v="8"/>
    <x v="0"/>
    <x v="0"/>
    <x v="0"/>
    <n v="13.5"/>
    <s v="L21"/>
    <n v="29501009"/>
    <n v="61"/>
  </r>
  <r>
    <x v="3"/>
    <n v="3"/>
    <d v="2021-09-28T00:00:00"/>
    <x v="7"/>
    <s v="ABS Whisky-Nuts"/>
    <x v="5"/>
    <x v="17"/>
    <s v="&lt;300kg/Monat"/>
    <x v="9"/>
    <x v="0"/>
    <x v="0"/>
    <x v="0"/>
    <n v="4.5"/>
    <s v="L21"/>
    <n v="29501009"/>
    <n v="61"/>
  </r>
  <r>
    <x v="3"/>
    <n v="7"/>
    <d v="2021-09-29T00:00:00"/>
    <x v="7"/>
    <s v="ABS Whisky-Nuts"/>
    <x v="5"/>
    <x v="17"/>
    <s v="&lt;300kg/Monat"/>
    <x v="9"/>
    <x v="0"/>
    <x v="0"/>
    <x v="0"/>
    <n v="10.5"/>
    <s v="L21"/>
    <n v="29501009"/>
    <n v="61"/>
  </r>
  <r>
    <x v="3"/>
    <n v="13"/>
    <d v="2021-10-04T00:00:00"/>
    <x v="7"/>
    <s v="ABS Whisky-Nuts"/>
    <x v="5"/>
    <x v="24"/>
    <s v="-"/>
    <x v="5"/>
    <x v="0"/>
    <x v="0"/>
    <x v="0"/>
    <n v="19.5"/>
    <s v="Bu4"/>
    <n v="29501009"/>
    <n v="61"/>
  </r>
  <r>
    <x v="3"/>
    <n v="5"/>
    <d v="2021-10-19T00:00:00"/>
    <x v="7"/>
    <s v="ABS Whisky-Nuts"/>
    <x v="5"/>
    <x v="17"/>
    <s v="-"/>
    <x v="2"/>
    <x v="0"/>
    <x v="0"/>
    <x v="0"/>
    <n v="7.5"/>
    <s v="Bu4"/>
    <n v="29501009"/>
    <n v="61"/>
  </r>
  <r>
    <x v="3"/>
    <n v="20"/>
    <d v="2021-10-07T00:00:00"/>
    <x v="4"/>
    <s v="VOS SKZ EMM in Wurstfor"/>
    <x v="5"/>
    <x v="24"/>
    <s v="-"/>
    <x v="5"/>
    <x v="0"/>
    <x v="0"/>
    <x v="0"/>
    <s v="0"/>
    <s v="Bu4"/>
    <n v="29501010"/>
    <n v="61"/>
  </r>
  <r>
    <x v="3"/>
    <n v="7"/>
    <d v="2021-08-31T00:00:00"/>
    <x v="7"/>
    <s v="ABS AT-ROTWEIN"/>
    <x v="5"/>
    <x v="17"/>
    <s v="&lt;20kg/Monat"/>
    <x v="3"/>
    <x v="0"/>
    <x v="0"/>
    <x v="0"/>
    <n v="6.9999999999999999E-4"/>
    <s v="L23"/>
    <n v="29501013"/>
    <n v="61"/>
  </r>
  <r>
    <x v="3"/>
    <n v="4"/>
    <d v="2021-09-06T00:00:00"/>
    <x v="7"/>
    <s v="ABS AT-ROTWEIN"/>
    <x v="5"/>
    <x v="17"/>
    <s v="&lt;20kg/Monat"/>
    <x v="1"/>
    <x v="0"/>
    <x v="0"/>
    <x v="0"/>
    <n v="4.0000000000000002E-4"/>
    <s v="L23"/>
    <n v="29501013"/>
    <n v="61"/>
  </r>
  <r>
    <x v="3"/>
    <n v="3"/>
    <d v="2021-09-09T00:00:00"/>
    <x v="7"/>
    <s v="ABS AT-ROTWEIN"/>
    <x v="5"/>
    <x v="17"/>
    <s v="&lt;20kg/Monat"/>
    <x v="1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10"/>
    <d v="2021-10-07T00:00:00"/>
    <x v="7"/>
    <s v="ABS AT-ROTWEIN"/>
    <x v="5"/>
    <x v="24"/>
    <s v="-"/>
    <x v="5"/>
    <x v="0"/>
    <x v="0"/>
    <x v="0"/>
    <n v="1E-3"/>
    <s v="Bu4"/>
    <n v="29501013"/>
    <n v="61"/>
  </r>
  <r>
    <x v="3"/>
    <n v="7"/>
    <d v="2021-10-19T00:00:00"/>
    <x v="7"/>
    <s v="ABS AT-ROTWEIN"/>
    <x v="5"/>
    <x v="17"/>
    <s v="-"/>
    <x v="2"/>
    <x v="0"/>
    <x v="0"/>
    <x v="0"/>
    <n v="6.9999999999999999E-4"/>
    <s v="Bu4"/>
    <n v="29501013"/>
    <n v="61"/>
  </r>
  <r>
    <x v="3"/>
    <n v="20"/>
    <d v="2021-10-25T00:00:00"/>
    <x v="7"/>
    <s v="ABS AT-ROTWEIN"/>
    <x v="5"/>
    <x v="17"/>
    <s v="-"/>
    <x v="10"/>
    <x v="0"/>
    <x v="0"/>
    <x v="0"/>
    <n v="2E-3"/>
    <s v="Bu4"/>
    <n v="29501013"/>
    <n v="61"/>
  </r>
  <r>
    <x v="3"/>
    <n v="20"/>
    <d v="2021-10-27T00:00:00"/>
    <x v="7"/>
    <s v="ABS AT-ROTWEIN"/>
    <x v="5"/>
    <x v="17"/>
    <s v="-"/>
    <x v="10"/>
    <x v="0"/>
    <x v="0"/>
    <x v="0"/>
    <n v="2E-3"/>
    <s v="Bu4"/>
    <n v="29501013"/>
    <n v="61"/>
  </r>
  <r>
    <x v="1"/>
    <n v="17"/>
    <d v="2021-09-08T00:00:00"/>
    <x v="7"/>
    <s v="ABS Pfeffer-Bruch"/>
    <x v="5"/>
    <x v="21"/>
    <s v="keinen Abnehmer/Schälen"/>
    <x v="1"/>
    <x v="0"/>
    <x v="0"/>
    <x v="0"/>
    <n v="1.7000000000000001E-3"/>
    <s v="L4"/>
    <n v="29501017"/>
    <n v="61"/>
  </r>
  <r>
    <x v="1"/>
    <n v="101"/>
    <d v="2021-10-19T00:00:00"/>
    <x v="7"/>
    <s v="ABS Pfeffer-Bruch"/>
    <x v="5"/>
    <x v="17"/>
    <s v="-"/>
    <x v="2"/>
    <x v="0"/>
    <x v="0"/>
    <x v="0"/>
    <n v="1.0100000000000001E-2"/>
    <s v="BU3"/>
    <n v="29501017"/>
    <n v="61"/>
  </r>
  <r>
    <x v="1"/>
    <n v="31"/>
    <d v="2021-10-20T00:00:00"/>
    <x v="7"/>
    <s v="ABS Pfeffer-Bruch"/>
    <x v="5"/>
    <x v="17"/>
    <s v="-"/>
    <x v="2"/>
    <x v="0"/>
    <x v="0"/>
    <x v="0"/>
    <n v="3.1000000000000003E-3"/>
    <s v="Spezialitäten"/>
    <n v="29501017"/>
    <n v="61"/>
  </r>
  <r>
    <x v="3"/>
    <n v="35.5"/>
    <d v="2021-08-30T00:00:00"/>
    <x v="4"/>
    <s v="VOS WAL-THEKE"/>
    <x v="1"/>
    <x v="26"/>
    <s v="Trennung vom Klebeband aus Produkt zu aufwendig"/>
    <x v="3"/>
    <x v="0"/>
    <x v="0"/>
    <x v="0"/>
    <n v="17.75"/>
    <s v="L22"/>
    <n v="29501020"/>
    <n v="22"/>
  </r>
  <r>
    <x v="3"/>
    <n v="175"/>
    <d v="2021-08-31T00:00:00"/>
    <x v="4"/>
    <s v="VOS WAL-THEKE"/>
    <x v="5"/>
    <x v="17"/>
    <s v="keinen Verwendungszweck"/>
    <x v="3"/>
    <x v="0"/>
    <x v="0"/>
    <x v="0"/>
    <n v="87.5"/>
    <s v="L22"/>
    <n v="29501020"/>
    <n v="61"/>
  </r>
  <r>
    <x v="3"/>
    <n v="4.2"/>
    <d v="2021-09-07T00:00:00"/>
    <x v="4"/>
    <s v="VOS WAL-THEKE"/>
    <x v="2"/>
    <x v="2"/>
    <s v="nicht eindeutig"/>
    <x v="1"/>
    <x v="0"/>
    <x v="0"/>
    <x v="0"/>
    <n v="2.1"/>
    <s v="L22"/>
    <n v="29501020"/>
    <n v="30"/>
  </r>
  <r>
    <x v="3"/>
    <n v="20"/>
    <d v="2021-09-14T00:00:00"/>
    <x v="4"/>
    <s v="VOS WAL-THEKE"/>
    <x v="5"/>
    <x v="17"/>
    <s v="keinen Verwendungszweck"/>
    <x v="4"/>
    <x v="0"/>
    <x v="0"/>
    <x v="0"/>
    <n v="10"/>
    <s v="L22"/>
    <n v="29501020"/>
    <n v="61"/>
  </r>
  <r>
    <x v="3"/>
    <n v="7"/>
    <d v="2021-09-15T00:00:00"/>
    <x v="4"/>
    <s v="VOS WAL-THEKE"/>
    <x v="5"/>
    <x v="17"/>
    <s v="keinen Verwendungszweck"/>
    <x v="4"/>
    <x v="0"/>
    <x v="0"/>
    <x v="0"/>
    <n v="3.5"/>
    <s v="L22"/>
    <n v="29501020"/>
    <n v="61"/>
  </r>
  <r>
    <x v="3"/>
    <n v="6"/>
    <d v="2021-10-04T00:00:00"/>
    <x v="4"/>
    <s v="VOS WAL-THEKE"/>
    <x v="5"/>
    <x v="24"/>
    <s v="-"/>
    <x v="5"/>
    <x v="0"/>
    <x v="0"/>
    <x v="0"/>
    <n v="3"/>
    <s v="Bu4"/>
    <n v="29501020"/>
    <n v="61"/>
  </r>
  <r>
    <x v="3"/>
    <n v="12"/>
    <d v="2021-10-14T00:00:00"/>
    <x v="4"/>
    <s v="VOS WAL-THEKE"/>
    <x v="5"/>
    <x v="17"/>
    <s v="-"/>
    <x v="0"/>
    <x v="0"/>
    <x v="0"/>
    <x v="0"/>
    <n v="6"/>
    <s v="Bu4"/>
    <n v="29501020"/>
    <n v="61"/>
  </r>
  <r>
    <x v="3"/>
    <n v="4"/>
    <d v="2021-10-25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5T00:00:00"/>
    <x v="4"/>
    <s v="VOS WAL-THEKE"/>
    <x v="5"/>
    <x v="17"/>
    <s v="-"/>
    <x v="10"/>
    <x v="0"/>
    <x v="0"/>
    <x v="0"/>
    <n v="8"/>
    <s v="Bu4"/>
    <n v="29501020"/>
    <n v="61"/>
  </r>
  <r>
    <x v="3"/>
    <n v="4"/>
    <d v="2021-10-27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7T00:00:00"/>
    <x v="4"/>
    <s v="VOS WAL-THEKE"/>
    <x v="5"/>
    <x v="17"/>
    <s v="-"/>
    <x v="10"/>
    <x v="0"/>
    <x v="0"/>
    <x v="0"/>
    <n v="8"/>
    <s v="Bu4"/>
    <n v="29501020"/>
    <n v="61"/>
  </r>
  <r>
    <x v="0"/>
    <n v="19.399999999999999"/>
    <d v="2021-08-19T00:00:00"/>
    <x v="4"/>
    <s v="VOS URW NATUR AMM CO RE"/>
    <x v="0"/>
    <x v="14"/>
    <s v="Aufgrund Konsistenz nicht genommen. Zu wenig VOS verarbeitet. Vom Warmen ins Kalte -&gt; Schimmel"/>
    <x v="6"/>
    <x v="0"/>
    <x v="0"/>
    <x v="0"/>
    <n v="9.6999999999999993"/>
    <s v="Schmelze"/>
    <n v="29501021"/>
    <n v="12"/>
  </r>
  <r>
    <x v="0"/>
    <n v="25"/>
    <d v="2021-09-14T00:00:00"/>
    <x v="4"/>
    <s v="VOS URW NATUR AMM CO RE"/>
    <x v="0"/>
    <x v="14"/>
    <s v="Aufgrund Konsistenz nicht genommen. Zu wenig VOS verarbeitet. Vom Warmen ins Kalte -&gt; Schimmel"/>
    <x v="4"/>
    <x v="0"/>
    <x v="0"/>
    <x v="0"/>
    <n v="12.5"/>
    <s v="Schmelze"/>
    <n v="29501021"/>
    <n v="12"/>
  </r>
  <r>
    <x v="0"/>
    <n v="25"/>
    <d v="2021-09-30T00:00:00"/>
    <x v="4"/>
    <s v="VOS URW NATUR AMM CO RE"/>
    <x v="0"/>
    <x v="15"/>
    <s v="MHD abgelaufen"/>
    <x v="9"/>
    <x v="0"/>
    <x v="0"/>
    <x v="0"/>
    <n v="12.5"/>
    <s v="RWV"/>
    <n v="29501021"/>
    <n v="12"/>
  </r>
  <r>
    <x v="0"/>
    <n v="25"/>
    <d v="2021-10-14T00:00:00"/>
    <x v="4"/>
    <s v="VOS URW NATUR AMM CO RE"/>
    <x v="0"/>
    <x v="15"/>
    <s v="-"/>
    <x v="0"/>
    <x v="0"/>
    <x v="0"/>
    <x v="0"/>
    <n v="12.5"/>
    <s v="RWV"/>
    <n v="29501021"/>
    <n v="12"/>
  </r>
  <r>
    <x v="4"/>
    <n v="90"/>
    <d v="2021-08-23T00:00:00"/>
    <x v="5"/>
    <s v="VOS RW NATUR AMM CO REZ"/>
    <x v="0"/>
    <x v="18"/>
    <s v="keinen Abnehmer/Schälen"/>
    <x v="7"/>
    <x v="0"/>
    <x v="0"/>
    <x v="0"/>
    <n v="45"/>
    <s v="Verkauf"/>
    <n v="29501022"/>
    <n v="12"/>
  </r>
  <r>
    <x v="4"/>
    <n v="870"/>
    <d v="2021-08-23T00:00:00"/>
    <x v="5"/>
    <s v="VOS RW NATUR AMM CO REZ"/>
    <x v="0"/>
    <x v="18"/>
    <s v="keinen Abnehmer/Schälen"/>
    <x v="7"/>
    <x v="0"/>
    <x v="0"/>
    <x v="0"/>
    <n v="435"/>
    <s v="Verkauf"/>
    <n v="29501022"/>
    <n v="12"/>
  </r>
  <r>
    <x v="1"/>
    <n v="547"/>
    <d v="2021-08-24T00:00:00"/>
    <x v="4"/>
    <s v="VOS RW NATUR AMM CO REZ"/>
    <x v="1"/>
    <x v="32"/>
    <s v="Rückrufaktion"/>
    <x v="7"/>
    <x v="0"/>
    <x v="0"/>
    <x v="0"/>
    <n v="273.5"/>
    <s v="WVP"/>
    <n v="29501022"/>
    <n v="22"/>
  </r>
  <r>
    <x v="4"/>
    <n v="1029"/>
    <d v="2021-08-31T00:00:00"/>
    <x v="5"/>
    <s v="VOS RW NATUR AMM CO REZ"/>
    <x v="0"/>
    <x v="18"/>
    <s v="keinen Abnehmer/Schälen"/>
    <x v="3"/>
    <x v="0"/>
    <x v="0"/>
    <x v="0"/>
    <n v="514.5"/>
    <s v="Verkauf"/>
    <n v="29501022"/>
    <n v="12"/>
  </r>
  <r>
    <x v="4"/>
    <n v="565"/>
    <d v="2021-09-08T00:00:00"/>
    <x v="5"/>
    <s v="VOS RW NATUR AMM CO REZ"/>
    <x v="0"/>
    <x v="18"/>
    <s v="keinen Abnehmer/Schälen"/>
    <x v="1"/>
    <x v="0"/>
    <x v="0"/>
    <x v="0"/>
    <n v="282.5"/>
    <s v="Verkauf"/>
    <n v="29501022"/>
    <n v="12"/>
  </r>
  <r>
    <x v="4"/>
    <n v="1148"/>
    <d v="2021-09-08T00:00:00"/>
    <x v="5"/>
    <s v="VOS RW NATUR AMM CO REZ"/>
    <x v="0"/>
    <x v="18"/>
    <s v="keinen Abnehmer/Schälen"/>
    <x v="1"/>
    <x v="0"/>
    <x v="0"/>
    <x v="0"/>
    <n v="574"/>
    <s v="Verkauf"/>
    <n v="29501022"/>
    <n v="12"/>
  </r>
  <r>
    <x v="4"/>
    <n v="276"/>
    <d v="2021-09-13T00:00:00"/>
    <x v="5"/>
    <s v="VOS RW NATUR AMM CO REZ"/>
    <x v="0"/>
    <x v="18"/>
    <s v="keinen Abnehmer/Schälen"/>
    <x v="4"/>
    <x v="0"/>
    <x v="0"/>
    <x v="0"/>
    <n v="138"/>
    <s v="Verkauf"/>
    <n v="29501022"/>
    <n v="12"/>
  </r>
  <r>
    <x v="4"/>
    <n v="525"/>
    <d v="2021-09-14T00:00:00"/>
    <x v="5"/>
    <s v="VOS RW NATUR AMM CO REZ"/>
    <x v="0"/>
    <x v="18"/>
    <s v="keinen Abnehmer/Schälen"/>
    <x v="4"/>
    <x v="0"/>
    <x v="0"/>
    <x v="0"/>
    <n v="262.5"/>
    <s v="Verkauf"/>
    <n v="29501022"/>
    <n v="12"/>
  </r>
  <r>
    <x v="3"/>
    <n v="123"/>
    <d v="2021-09-08T00:00:00"/>
    <x v="7"/>
    <s v="ABS CAMBOZOLA"/>
    <x v="5"/>
    <x v="17"/>
    <s v="&lt;300kg/Monat"/>
    <x v="1"/>
    <x v="0"/>
    <x v="0"/>
    <x v="0"/>
    <n v="1.23E-2"/>
    <s v="L20"/>
    <n v="29501023"/>
    <n v="61"/>
  </r>
  <r>
    <x v="3"/>
    <n v="57"/>
    <d v="2021-09-28T00:00:00"/>
    <x v="7"/>
    <s v="ABS CAMBOZOLA"/>
    <x v="5"/>
    <x v="17"/>
    <s v="&lt;300kg/Monat"/>
    <x v="9"/>
    <x v="0"/>
    <x v="0"/>
    <x v="0"/>
    <n v="5.7000000000000002E-3"/>
    <s v="L20"/>
    <n v="29501023"/>
    <n v="61"/>
  </r>
  <r>
    <x v="3"/>
    <n v="432"/>
    <d v="2021-10-04T00:00:00"/>
    <x v="7"/>
    <s v="ABS CAMBOZOLA"/>
    <x v="5"/>
    <x v="24"/>
    <s v="-"/>
    <x v="5"/>
    <x v="0"/>
    <x v="0"/>
    <x v="0"/>
    <n v="4.3200000000000002E-2"/>
    <s v="Bu4"/>
    <n v="29501023"/>
    <n v="61"/>
  </r>
  <r>
    <x v="3"/>
    <n v="170"/>
    <d v="2021-10-19T00:00:00"/>
    <x v="7"/>
    <s v="ABS CAMBOZOLA"/>
    <x v="5"/>
    <x v="17"/>
    <s v="-"/>
    <x v="2"/>
    <x v="0"/>
    <x v="0"/>
    <x v="0"/>
    <n v="1.7000000000000001E-2"/>
    <s v="Bu4"/>
    <n v="29501023"/>
    <n v="61"/>
  </r>
  <r>
    <x v="3"/>
    <n v="18"/>
    <d v="2021-08-19T00:00:00"/>
    <x v="7"/>
    <s v="ABS KELLERGEIST"/>
    <x v="1"/>
    <x v="26"/>
    <s v="Trennung vom Klebeband aus Produkt zu aufwendig"/>
    <x v="6"/>
    <x v="0"/>
    <x v="0"/>
    <x v="0"/>
    <n v="1.8000000000000002E-3"/>
    <s v="L22"/>
    <n v="29501028"/>
    <n v="22"/>
  </r>
  <r>
    <x v="3"/>
    <n v="31"/>
    <d v="2021-08-31T00:00:00"/>
    <x v="7"/>
    <s v="ABS KELLERGEIST"/>
    <x v="5"/>
    <x v="17"/>
    <s v="&lt;300kg/Monat"/>
    <x v="3"/>
    <x v="0"/>
    <x v="0"/>
    <x v="0"/>
    <n v="3.1000000000000003E-3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25"/>
    <d v="2021-09-28T00:00:00"/>
    <x v="7"/>
    <s v="ABS KELLERGEIST"/>
    <x v="5"/>
    <x v="17"/>
    <s v="&lt;300kg/Monat"/>
    <x v="9"/>
    <x v="0"/>
    <x v="0"/>
    <x v="0"/>
    <n v="2.5000000000000001E-3"/>
    <s v="L22"/>
    <n v="29501028"/>
    <n v="61"/>
  </r>
  <r>
    <x v="3"/>
    <n v="17"/>
    <d v="2021-09-29T00:00:00"/>
    <x v="7"/>
    <s v="ABS KELLERGEIST"/>
    <x v="5"/>
    <x v="17"/>
    <s v="&lt;300kg/Monat"/>
    <x v="9"/>
    <x v="0"/>
    <x v="0"/>
    <x v="0"/>
    <n v="1.7000000000000001E-3"/>
    <s v="L22"/>
    <n v="29501028"/>
    <n v="61"/>
  </r>
  <r>
    <x v="3"/>
    <n v="6"/>
    <d v="2021-10-04T00:00:00"/>
    <x v="7"/>
    <s v="ABS KELLERGEIST"/>
    <x v="5"/>
    <x v="24"/>
    <s v="-"/>
    <x v="5"/>
    <x v="0"/>
    <x v="0"/>
    <x v="0"/>
    <n v="6.0000000000000006E-4"/>
    <s v="Bu4"/>
    <n v="29501028"/>
    <n v="61"/>
  </r>
  <r>
    <x v="3"/>
    <n v="91"/>
    <d v="2021-10-19T00:00:00"/>
    <x v="7"/>
    <s v="ABS KELLERGEIST"/>
    <x v="5"/>
    <x v="17"/>
    <s v="-"/>
    <x v="2"/>
    <x v="0"/>
    <x v="0"/>
    <x v="0"/>
    <n v="9.1000000000000004E-3"/>
    <s v="Bu4"/>
    <n v="29501028"/>
    <n v="61"/>
  </r>
  <r>
    <x v="3"/>
    <n v="17"/>
    <d v="2021-10-25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5T00:00:00"/>
    <x v="7"/>
    <s v="ABS KELLERGEIST"/>
    <x v="5"/>
    <x v="17"/>
    <s v="-"/>
    <x v="10"/>
    <x v="0"/>
    <x v="0"/>
    <x v="0"/>
    <n v="2E-3"/>
    <s v="Bu4"/>
    <n v="29501028"/>
    <n v="61"/>
  </r>
  <r>
    <x v="3"/>
    <n v="17"/>
    <d v="2021-10-27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7T00:00:00"/>
    <x v="7"/>
    <s v="ABS KELLERGEIST"/>
    <x v="5"/>
    <x v="17"/>
    <s v="-"/>
    <x v="10"/>
    <x v="0"/>
    <x v="0"/>
    <x v="0"/>
    <n v="2E-3"/>
    <s v="Bu4"/>
    <n v="29501028"/>
    <n v="61"/>
  </r>
  <r>
    <x v="3"/>
    <n v="64"/>
    <d v="2021-08-31T00:00:00"/>
    <x v="7"/>
    <s v="ABS BRUSCHETTA"/>
    <x v="5"/>
    <x v="17"/>
    <s v="&lt;300kg/Monat"/>
    <x v="3"/>
    <x v="0"/>
    <x v="0"/>
    <x v="0"/>
    <n v="96"/>
    <s v="L21"/>
    <n v="29501029"/>
    <n v="61"/>
  </r>
  <r>
    <x v="3"/>
    <n v="21"/>
    <d v="2021-09-02T00:00:00"/>
    <x v="7"/>
    <s v="ABS BRUSCHETTA"/>
    <x v="1"/>
    <x v="26"/>
    <s v="Trennung vom Klebeband aus Produkt zu aufwendig"/>
    <x v="3"/>
    <x v="0"/>
    <x v="0"/>
    <x v="0"/>
    <n v="31.5"/>
    <s v="L21"/>
    <n v="29501029"/>
    <n v="22"/>
  </r>
  <r>
    <x v="3"/>
    <n v="32"/>
    <d v="2021-09-07T00:00:00"/>
    <x v="7"/>
    <s v="ABS BRUSCHETTA"/>
    <x v="5"/>
    <x v="17"/>
    <s v="&lt;300kg/Monat"/>
    <x v="1"/>
    <x v="0"/>
    <x v="0"/>
    <x v="0"/>
    <n v="48"/>
    <s v="L21"/>
    <n v="29501029"/>
    <n v="61"/>
  </r>
  <r>
    <x v="3"/>
    <n v="14"/>
    <d v="2021-09-14T00:00:00"/>
    <x v="7"/>
    <s v="ABS BRUSCHETTA"/>
    <x v="5"/>
    <x v="17"/>
    <s v="&lt;300kg/Monat"/>
    <x v="4"/>
    <x v="0"/>
    <x v="0"/>
    <x v="0"/>
    <n v="21"/>
    <s v="L21"/>
    <n v="29501029"/>
    <n v="61"/>
  </r>
  <r>
    <x v="3"/>
    <n v="18"/>
    <d v="2021-09-15T00:00:00"/>
    <x v="7"/>
    <s v="ABS BRUSCHETTA"/>
    <x v="5"/>
    <x v="17"/>
    <s v="&lt;300kg/Monat"/>
    <x v="4"/>
    <x v="0"/>
    <x v="0"/>
    <x v="0"/>
    <n v="27"/>
    <s v="L21"/>
    <n v="29501029"/>
    <n v="61"/>
  </r>
  <r>
    <x v="3"/>
    <n v="25"/>
    <d v="2021-09-20T00:00:00"/>
    <x v="7"/>
    <s v="ABS BRUSCHETTA"/>
    <x v="5"/>
    <x v="17"/>
    <s v="&lt;300kg/Monat"/>
    <x v="8"/>
    <x v="0"/>
    <x v="0"/>
    <x v="0"/>
    <n v="37.5"/>
    <s v="L21"/>
    <n v="29501029"/>
    <n v="61"/>
  </r>
  <r>
    <x v="3"/>
    <n v="18"/>
    <d v="2021-09-21T00:00:00"/>
    <x v="7"/>
    <s v="ABS BRUSCHETTA"/>
    <x v="5"/>
    <x v="17"/>
    <s v="&lt;300kg/Monat"/>
    <x v="8"/>
    <x v="0"/>
    <x v="0"/>
    <x v="0"/>
    <n v="27"/>
    <s v="L21"/>
    <n v="29501029"/>
    <n v="61"/>
  </r>
  <r>
    <x v="3"/>
    <n v="36"/>
    <d v="2021-09-23T00:00:00"/>
    <x v="7"/>
    <s v="ABS BRUSCHETTA"/>
    <x v="5"/>
    <x v="17"/>
    <s v="&lt;300kg/Monat"/>
    <x v="8"/>
    <x v="0"/>
    <x v="0"/>
    <x v="0"/>
    <n v="54"/>
    <s v="L21"/>
    <n v="29501029"/>
    <n v="61"/>
  </r>
  <r>
    <x v="3"/>
    <n v="20"/>
    <d v="2021-09-28T00:00:00"/>
    <x v="7"/>
    <s v="ABS BRUSCHETTA"/>
    <x v="5"/>
    <x v="17"/>
    <s v="&lt;300kg/Monat"/>
    <x v="9"/>
    <x v="0"/>
    <x v="0"/>
    <x v="0"/>
    <n v="30"/>
    <s v="L21"/>
    <n v="29501029"/>
    <n v="61"/>
  </r>
  <r>
    <x v="3"/>
    <n v="7"/>
    <d v="2021-09-28T00:00:00"/>
    <x v="7"/>
    <s v="ABS BRUSCHETTA"/>
    <x v="5"/>
    <x v="17"/>
    <s v="&lt;300kg/Monat"/>
    <x v="9"/>
    <x v="0"/>
    <x v="0"/>
    <x v="0"/>
    <n v="10.5"/>
    <s v="L21"/>
    <n v="29501029"/>
    <n v="61"/>
  </r>
  <r>
    <x v="3"/>
    <n v="9"/>
    <d v="2021-09-30T00:00:00"/>
    <x v="7"/>
    <s v="ABS BRUSCHETTA"/>
    <x v="5"/>
    <x v="17"/>
    <s v="&lt;300kg/Monat"/>
    <x v="9"/>
    <x v="0"/>
    <x v="0"/>
    <x v="0"/>
    <n v="13.5"/>
    <s v="L21"/>
    <n v="29501029"/>
    <n v="61"/>
  </r>
  <r>
    <x v="3"/>
    <n v="1"/>
    <d v="2021-10-06T00:00:00"/>
    <x v="7"/>
    <s v="ABS BRUSCHETTA"/>
    <x v="5"/>
    <x v="24"/>
    <s v="-"/>
    <x v="5"/>
    <x v="0"/>
    <x v="0"/>
    <x v="0"/>
    <n v="1.5"/>
    <s v="Bu4"/>
    <n v="29501029"/>
    <n v="61"/>
  </r>
  <r>
    <x v="3"/>
    <n v="39"/>
    <d v="2021-10-14T00:00:00"/>
    <x v="7"/>
    <s v="ABS BRUSCHETTA"/>
    <x v="5"/>
    <x v="17"/>
    <s v="-"/>
    <x v="0"/>
    <x v="0"/>
    <x v="0"/>
    <x v="0"/>
    <n v="58.5"/>
    <s v="Bu4"/>
    <n v="29501029"/>
    <n v="61"/>
  </r>
  <r>
    <x v="3"/>
    <n v="11"/>
    <d v="2021-10-19T00:00:00"/>
    <x v="7"/>
    <s v="ABS BRUSCHETTA"/>
    <x v="5"/>
    <x v="17"/>
    <s v="-"/>
    <x v="2"/>
    <x v="0"/>
    <x v="0"/>
    <x v="0"/>
    <n v="16.5"/>
    <s v="Bu4"/>
    <n v="29501029"/>
    <n v="61"/>
  </r>
  <r>
    <x v="3"/>
    <n v="132"/>
    <d v="2021-10-19T00:00:00"/>
    <x v="7"/>
    <s v="ABS BRUSCHETTA"/>
    <x v="5"/>
    <x v="17"/>
    <s v="-"/>
    <x v="2"/>
    <x v="0"/>
    <x v="0"/>
    <x v="0"/>
    <n v="198"/>
    <s v="Bu4"/>
    <n v="29501029"/>
    <n v="61"/>
  </r>
  <r>
    <x v="3"/>
    <n v="12"/>
    <d v="2021-10-25T00:00:00"/>
    <x v="7"/>
    <s v="ABS BRUSCHETTA"/>
    <x v="5"/>
    <x v="17"/>
    <s v="-"/>
    <x v="10"/>
    <x v="0"/>
    <x v="0"/>
    <x v="0"/>
    <n v="18"/>
    <s v="Bu4"/>
    <n v="29501029"/>
    <n v="61"/>
  </r>
  <r>
    <x v="3"/>
    <n v="12"/>
    <d v="2021-10-27T00:00:00"/>
    <x v="7"/>
    <s v="ABS BRUSCHETTA"/>
    <x v="5"/>
    <x v="17"/>
    <s v="-"/>
    <x v="10"/>
    <x v="0"/>
    <x v="0"/>
    <x v="0"/>
    <n v="18"/>
    <s v="Bu4"/>
    <n v="29501029"/>
    <n v="61"/>
  </r>
  <r>
    <x v="3"/>
    <n v="53"/>
    <d v="2021-08-31T00:00:00"/>
    <x v="7"/>
    <s v="ABS ORANG-PESTO"/>
    <x v="5"/>
    <x v="17"/>
    <s v="&lt;100kg/Monat"/>
    <x v="3"/>
    <x v="0"/>
    <x v="0"/>
    <x v="0"/>
    <n v="79.5"/>
    <s v="L21"/>
    <n v="29501030"/>
    <n v="61"/>
  </r>
  <r>
    <x v="3"/>
    <n v="3"/>
    <d v="2021-09-06T00:00:00"/>
    <x v="7"/>
    <s v="ABS ORANG-PESTO"/>
    <x v="5"/>
    <x v="17"/>
    <s v="&lt;100kg/Monat"/>
    <x v="1"/>
    <x v="0"/>
    <x v="0"/>
    <x v="0"/>
    <n v="4.5"/>
    <s v="L21"/>
    <n v="29501030"/>
    <n v="61"/>
  </r>
  <r>
    <x v="3"/>
    <n v="5"/>
    <d v="2021-09-07T00:00:00"/>
    <x v="7"/>
    <s v="ABS ORANG-PESTO"/>
    <x v="5"/>
    <x v="17"/>
    <s v="&lt;100kg/Monat"/>
    <x v="1"/>
    <x v="0"/>
    <x v="0"/>
    <x v="0"/>
    <n v="7.5"/>
    <s v="L21"/>
    <n v="29501030"/>
    <n v="61"/>
  </r>
  <r>
    <x v="3"/>
    <n v="8"/>
    <d v="2021-09-14T00:00:00"/>
    <x v="7"/>
    <s v="ABS ORANG-PESTO"/>
    <x v="5"/>
    <x v="17"/>
    <s v="&lt;100kg/Monat"/>
    <x v="4"/>
    <x v="0"/>
    <x v="0"/>
    <x v="0"/>
    <n v="12"/>
    <s v="L21"/>
    <n v="29501030"/>
    <n v="61"/>
  </r>
  <r>
    <x v="3"/>
    <n v="7"/>
    <d v="2021-09-14T00:00:00"/>
    <x v="7"/>
    <s v="ABS ORANG-PESTO"/>
    <x v="5"/>
    <x v="17"/>
    <s v="&lt;100kg/Monat"/>
    <x v="4"/>
    <x v="0"/>
    <x v="0"/>
    <x v="0"/>
    <n v="10.5"/>
    <s v="L21"/>
    <n v="29501030"/>
    <n v="61"/>
  </r>
  <r>
    <x v="3"/>
    <n v="6"/>
    <d v="2021-09-14T00:00:00"/>
    <x v="7"/>
    <s v="ABS ORANG-PESTO"/>
    <x v="5"/>
    <x v="17"/>
    <s v="&lt;100kg/Monat"/>
    <x v="4"/>
    <x v="0"/>
    <x v="0"/>
    <x v="0"/>
    <n v="9"/>
    <s v="Bu4"/>
    <n v="29501030"/>
    <n v="61"/>
  </r>
  <r>
    <x v="3"/>
    <n v="15"/>
    <d v="2021-09-15T00:00:00"/>
    <x v="7"/>
    <s v="ABS ORANG-PESTO"/>
    <x v="5"/>
    <x v="17"/>
    <s v="&lt;100kg/Monat"/>
    <x v="4"/>
    <x v="0"/>
    <x v="0"/>
    <x v="0"/>
    <n v="22.5"/>
    <s v="L21"/>
    <n v="29501030"/>
    <n v="61"/>
  </r>
  <r>
    <x v="3"/>
    <n v="2"/>
    <d v="2021-09-28T00:00:00"/>
    <x v="7"/>
    <s v="ABS ORANG-PESTO"/>
    <x v="5"/>
    <x v="17"/>
    <s v="&lt;100kg/Monat"/>
    <x v="9"/>
    <x v="0"/>
    <x v="0"/>
    <x v="0"/>
    <n v="3"/>
    <s v="L21"/>
    <n v="29501030"/>
    <n v="61"/>
  </r>
  <r>
    <x v="3"/>
    <n v="3"/>
    <d v="2021-10-06T00:00:00"/>
    <x v="7"/>
    <s v="ABS ORANG-PESTO"/>
    <x v="5"/>
    <x v="24"/>
    <s v="-"/>
    <x v="5"/>
    <x v="0"/>
    <x v="0"/>
    <x v="0"/>
    <n v="4.5"/>
    <s v="Bu4"/>
    <n v="29501030"/>
    <n v="61"/>
  </r>
  <r>
    <x v="1"/>
    <n v="28"/>
    <d v="2021-08-20T00:00:00"/>
    <x v="7"/>
    <s v="ABS CHED-ROT MIT ß-CARO"/>
    <x v="1"/>
    <x v="1"/>
    <s v="Schmutz"/>
    <x v="6"/>
    <x v="0"/>
    <x v="0"/>
    <x v="0"/>
    <n v="28"/>
    <s v="L33"/>
    <n v="29501032"/>
    <n v="22"/>
  </r>
  <r>
    <x v="1"/>
    <n v="60"/>
    <d v="2021-08-23T00:00:00"/>
    <x v="7"/>
    <s v="ABS CHED-ROT MIT ß-CARO"/>
    <x v="1"/>
    <x v="1"/>
    <s v="Schmutz"/>
    <x v="7"/>
    <x v="0"/>
    <x v="0"/>
    <x v="0"/>
    <n v="60"/>
    <s v="L33"/>
    <n v="29501032"/>
    <n v="22"/>
  </r>
  <r>
    <x v="1"/>
    <n v="30"/>
    <d v="2021-09-03T00:00:00"/>
    <x v="7"/>
    <s v="ABS CHED-ROT MIT ß-CARO"/>
    <x v="1"/>
    <x v="1"/>
    <s v="Schmutz"/>
    <x v="3"/>
    <x v="0"/>
    <x v="0"/>
    <x v="0"/>
    <n v="30"/>
    <s v="L33"/>
    <n v="29501032"/>
    <n v="22"/>
  </r>
  <r>
    <x v="1"/>
    <n v="36"/>
    <d v="2021-09-06T00:00:00"/>
    <x v="7"/>
    <s v="ABS CHED-ROT MIT ß-CARO"/>
    <x v="1"/>
    <x v="1"/>
    <s v="Schmutz"/>
    <x v="1"/>
    <x v="0"/>
    <x v="0"/>
    <x v="0"/>
    <n v="36"/>
    <s v="L33"/>
    <n v="29501032"/>
    <n v="22"/>
  </r>
  <r>
    <x v="1"/>
    <n v="36"/>
    <d v="2021-09-13T00:00:00"/>
    <x v="7"/>
    <s v="ABS CHED-ROT MIT ß-CARO"/>
    <x v="1"/>
    <x v="1"/>
    <s v="Schmutz"/>
    <x v="4"/>
    <x v="0"/>
    <x v="0"/>
    <x v="0"/>
    <n v="36"/>
    <s v="L33"/>
    <n v="29501032"/>
    <n v="22"/>
  </r>
  <r>
    <x v="1"/>
    <n v="30"/>
    <d v="2021-09-13T00:00:00"/>
    <x v="7"/>
    <s v="ABS CHED-ROT MIT ß-CARO"/>
    <x v="1"/>
    <x v="1"/>
    <s v="Schmutz"/>
    <x v="4"/>
    <x v="0"/>
    <x v="0"/>
    <x v="0"/>
    <n v="30"/>
    <s v="L33"/>
    <n v="29501032"/>
    <n v="22"/>
  </r>
  <r>
    <x v="1"/>
    <n v="30"/>
    <d v="2021-09-20T00:00:00"/>
    <x v="7"/>
    <s v="ABS CHED-ROT MIT ß-CARO"/>
    <x v="1"/>
    <x v="1"/>
    <s v="Schmutz"/>
    <x v="8"/>
    <x v="0"/>
    <x v="0"/>
    <x v="0"/>
    <n v="30"/>
    <s v="L33"/>
    <n v="29501032"/>
    <n v="22"/>
  </r>
  <r>
    <x v="1"/>
    <n v="29"/>
    <d v="2021-10-04T00:00:00"/>
    <x v="7"/>
    <s v="ABS CHED-ROT MIT ß-CARO"/>
    <x v="1"/>
    <x v="1"/>
    <s v="Schmutz"/>
    <x v="5"/>
    <x v="0"/>
    <x v="0"/>
    <x v="0"/>
    <n v="29"/>
    <s v="L33"/>
    <n v="29501032"/>
    <n v="22"/>
  </r>
  <r>
    <x v="1"/>
    <n v="55"/>
    <d v="2021-10-08T00:00:00"/>
    <x v="7"/>
    <s v="ABS CHED-ROT MIT ß-CARO"/>
    <x v="1"/>
    <x v="1"/>
    <s v="Schmutz"/>
    <x v="5"/>
    <x v="0"/>
    <x v="0"/>
    <x v="0"/>
    <n v="55"/>
    <s v="L33"/>
    <n v="29501032"/>
    <n v="22"/>
  </r>
  <r>
    <x v="1"/>
    <n v="28"/>
    <d v="2021-10-18T00:00:00"/>
    <x v="7"/>
    <s v="ABS CHED-ROT MIT ß-CARO"/>
    <x v="1"/>
    <x v="1"/>
    <s v="Schmutz"/>
    <x v="2"/>
    <x v="0"/>
    <x v="0"/>
    <x v="0"/>
    <n v="28"/>
    <s v="L33"/>
    <n v="29501032"/>
    <n v="22"/>
  </r>
  <r>
    <x v="1"/>
    <n v="32"/>
    <d v="2021-10-22T00:00:00"/>
    <x v="7"/>
    <s v="ABS CHED-ROT MIT ß-CARO"/>
    <x v="1"/>
    <x v="1"/>
    <s v="Schmutz"/>
    <x v="2"/>
    <x v="0"/>
    <x v="0"/>
    <x v="0"/>
    <n v="32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3"/>
    <n v="3"/>
    <d v="2021-09-06T00:00:00"/>
    <x v="7"/>
    <s v="ABS SAINT ANDRÉ"/>
    <x v="5"/>
    <x v="17"/>
    <s v="&lt;20kg/Monat"/>
    <x v="1"/>
    <x v="0"/>
    <x v="0"/>
    <x v="0"/>
    <n v="3.0000000000000003E-4"/>
    <s v="L20"/>
    <n v="29501036"/>
    <n v="61"/>
  </r>
  <r>
    <x v="3"/>
    <n v="3"/>
    <d v="2021-09-14T00:00:00"/>
    <x v="7"/>
    <s v="ABS SAINT ANDRÉ"/>
    <x v="5"/>
    <x v="17"/>
    <s v="&lt;20kg/Monat"/>
    <x v="4"/>
    <x v="0"/>
    <x v="0"/>
    <x v="0"/>
    <n v="3.0000000000000003E-4"/>
    <s v="L20"/>
    <n v="29501036"/>
    <n v="61"/>
  </r>
  <r>
    <x v="3"/>
    <n v="7"/>
    <d v="2021-10-06T00:00:00"/>
    <x v="7"/>
    <s v="ABS SAINT ANDRÉ"/>
    <x v="5"/>
    <x v="24"/>
    <s v="-"/>
    <x v="5"/>
    <x v="0"/>
    <x v="0"/>
    <x v="0"/>
    <n v="6.9999999999999999E-4"/>
    <s v="Bu4"/>
    <n v="29501036"/>
    <n v="61"/>
  </r>
  <r>
    <x v="3"/>
    <n v="1"/>
    <d v="2021-10-15T00:00:00"/>
    <x v="7"/>
    <s v="ABS SAINT ANDRÉ"/>
    <x v="5"/>
    <x v="17"/>
    <s v="-"/>
    <x v="0"/>
    <x v="0"/>
    <x v="0"/>
    <x v="0"/>
    <n v="1E-4"/>
    <s v="Bu4"/>
    <n v="29501036"/>
    <n v="61"/>
  </r>
  <r>
    <x v="3"/>
    <n v="312"/>
    <d v="2021-08-31T00:00:00"/>
    <x v="7"/>
    <s v="ABS OLD-AMSTERDAM"/>
    <x v="5"/>
    <x v="17"/>
    <s v="&lt;1000kg/Monat"/>
    <x v="3"/>
    <x v="0"/>
    <x v="0"/>
    <x v="0"/>
    <n v="3.1200000000000002E-2"/>
    <s v="L22"/>
    <n v="29501039"/>
    <n v="61"/>
  </r>
  <r>
    <x v="3"/>
    <n v="45"/>
    <d v="2021-09-02T00:00:00"/>
    <x v="7"/>
    <s v="ABS OLD-AMSTERDAM"/>
    <x v="1"/>
    <x v="26"/>
    <s v="Trennung vom Klebeband aus Produkt zu aufwendig"/>
    <x v="3"/>
    <x v="0"/>
    <x v="0"/>
    <x v="0"/>
    <n v="4.5000000000000005E-3"/>
    <s v="L22"/>
    <n v="29501039"/>
    <n v="22"/>
  </r>
  <r>
    <x v="3"/>
    <n v="117"/>
    <d v="2021-09-07T00:00:00"/>
    <x v="7"/>
    <s v="ABS OLD-AMSTERDAM"/>
    <x v="5"/>
    <x v="17"/>
    <s v="&lt;1000kg/Monat"/>
    <x v="1"/>
    <x v="0"/>
    <x v="0"/>
    <x v="0"/>
    <n v="1.17E-2"/>
    <s v="L22"/>
    <n v="29501039"/>
    <n v="61"/>
  </r>
  <r>
    <x v="3"/>
    <n v="14"/>
    <d v="2021-09-14T00:00:00"/>
    <x v="7"/>
    <s v="ABS OLD-AMSTERDAM"/>
    <x v="5"/>
    <x v="17"/>
    <s v="&lt;1000kg/Monat"/>
    <x v="4"/>
    <x v="0"/>
    <x v="0"/>
    <x v="0"/>
    <n v="1.4E-3"/>
    <s v="L22"/>
    <n v="29501039"/>
    <n v="61"/>
  </r>
  <r>
    <x v="3"/>
    <n v="22"/>
    <d v="2021-09-15T00:00:00"/>
    <x v="7"/>
    <s v="ABS OLD-AMSTERDAM"/>
    <x v="5"/>
    <x v="17"/>
    <s v="&lt;1000kg/Monat"/>
    <x v="4"/>
    <x v="0"/>
    <x v="0"/>
    <x v="0"/>
    <n v="2.2000000000000001E-3"/>
    <s v="L22"/>
    <n v="29501039"/>
    <n v="61"/>
  </r>
  <r>
    <x v="3"/>
    <n v="40"/>
    <d v="2021-09-16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17"/>
    <d v="2021-09-16T00:00:00"/>
    <x v="7"/>
    <s v="ABS OLD-AMSTERDAM"/>
    <x v="5"/>
    <x v="17"/>
    <s v="&lt;1000kg/Monat"/>
    <x v="4"/>
    <x v="0"/>
    <x v="0"/>
    <x v="0"/>
    <n v="1.7000000000000001E-3"/>
    <s v="L22"/>
    <n v="29501039"/>
    <n v="61"/>
  </r>
  <r>
    <x v="3"/>
    <n v="40"/>
    <d v="2021-09-17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50"/>
    <d v="2021-09-20T00:00:00"/>
    <x v="7"/>
    <s v="ABS OLD-AMSTERDAM"/>
    <x v="5"/>
    <x v="17"/>
    <s v="&lt;1000kg/Monat"/>
    <x v="8"/>
    <x v="0"/>
    <x v="0"/>
    <x v="0"/>
    <n v="5.0000000000000001E-3"/>
    <s v="L22"/>
    <n v="29501039"/>
    <n v="61"/>
  </r>
  <r>
    <x v="3"/>
    <n v="79"/>
    <d v="2021-09-22T00:00:00"/>
    <x v="7"/>
    <s v="ABS OLD-AMSTERDAM"/>
    <x v="5"/>
    <x v="17"/>
    <s v="&lt;1000kg/Monat"/>
    <x v="8"/>
    <x v="0"/>
    <x v="0"/>
    <x v="0"/>
    <n v="7.9000000000000008E-3"/>
    <s v="L22"/>
    <n v="29501039"/>
    <n v="61"/>
  </r>
  <r>
    <x v="3"/>
    <n v="61"/>
    <d v="2021-09-22T00:00:00"/>
    <x v="7"/>
    <s v="ABS OLD-AMSTERDAM"/>
    <x v="5"/>
    <x v="17"/>
    <s v="&lt;1000kg/Monat"/>
    <x v="8"/>
    <x v="0"/>
    <x v="0"/>
    <x v="0"/>
    <n v="6.1000000000000004E-3"/>
    <s v="L22"/>
    <n v="29501039"/>
    <n v="61"/>
  </r>
  <r>
    <x v="3"/>
    <n v="54"/>
    <d v="2021-09-28T00:00:00"/>
    <x v="7"/>
    <s v="ABS OLD-AMSTERDAM"/>
    <x v="5"/>
    <x v="17"/>
    <s v="&lt;1000kg/Monat"/>
    <x v="9"/>
    <x v="0"/>
    <x v="0"/>
    <x v="0"/>
    <n v="5.4000000000000003E-3"/>
    <s v="L22"/>
    <n v="29501039"/>
    <n v="61"/>
  </r>
  <r>
    <x v="3"/>
    <n v="260"/>
    <d v="2021-09-28T00:00:00"/>
    <x v="7"/>
    <s v="ABS OLD-AMSTERDAM"/>
    <x v="5"/>
    <x v="17"/>
    <s v="&lt;1000kg/Monat"/>
    <x v="9"/>
    <x v="0"/>
    <x v="0"/>
    <x v="0"/>
    <n v="2.6000000000000002E-2"/>
    <s v="L22"/>
    <n v="29501039"/>
    <n v="61"/>
  </r>
  <r>
    <x v="3"/>
    <n v="133"/>
    <d v="2021-10-05T00:00:00"/>
    <x v="7"/>
    <s v="ABS OLD-AMSTERDAM"/>
    <x v="5"/>
    <x v="24"/>
    <s v="-"/>
    <x v="5"/>
    <x v="0"/>
    <x v="0"/>
    <x v="0"/>
    <n v="1.3300000000000001E-2"/>
    <s v="Bu4"/>
    <n v="29501039"/>
    <n v="61"/>
  </r>
  <r>
    <x v="3"/>
    <n v="17"/>
    <d v="2021-10-06T00:00:00"/>
    <x v="7"/>
    <s v="ABS OLD-AMSTERDAM"/>
    <x v="5"/>
    <x v="24"/>
    <s v="-"/>
    <x v="5"/>
    <x v="0"/>
    <x v="0"/>
    <x v="0"/>
    <n v="1.7000000000000001E-3"/>
    <s v="Bu4"/>
    <n v="29501039"/>
    <n v="61"/>
  </r>
  <r>
    <x v="3"/>
    <n v="55"/>
    <d v="2021-10-11T00:00:00"/>
    <x v="7"/>
    <s v="ABS OLD-AMSTERDAM"/>
    <x v="5"/>
    <x v="17"/>
    <s v="-"/>
    <x v="0"/>
    <x v="0"/>
    <x v="0"/>
    <x v="0"/>
    <n v="5.5000000000000005E-3"/>
    <s v="Bu4"/>
    <n v="29501039"/>
    <n v="61"/>
  </r>
  <r>
    <x v="3"/>
    <n v="21"/>
    <d v="2021-10-11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21"/>
    <d v="2021-10-14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112"/>
    <d v="2021-10-15T00:00:00"/>
    <x v="7"/>
    <s v="ABS OLD-AMSTERDAM"/>
    <x v="5"/>
    <x v="17"/>
    <s v="-"/>
    <x v="0"/>
    <x v="0"/>
    <x v="0"/>
    <x v="0"/>
    <n v="1.12E-2"/>
    <s v="Bu4"/>
    <n v="29501039"/>
    <n v="61"/>
  </r>
  <r>
    <x v="3"/>
    <n v="27"/>
    <d v="2021-10-19T00:00:00"/>
    <x v="7"/>
    <s v="ABS OLD-AMSTERDAM"/>
    <x v="5"/>
    <x v="17"/>
    <s v="-"/>
    <x v="2"/>
    <x v="0"/>
    <x v="0"/>
    <x v="0"/>
    <n v="2.7000000000000001E-3"/>
    <s v="Bu4"/>
    <n v="29501039"/>
    <n v="61"/>
  </r>
  <r>
    <x v="3"/>
    <n v="20"/>
    <d v="2021-10-25T00:00:00"/>
    <x v="7"/>
    <s v="ABS OLD-AMSTERDAM"/>
    <x v="5"/>
    <x v="17"/>
    <s v="-"/>
    <x v="10"/>
    <x v="0"/>
    <x v="0"/>
    <x v="0"/>
    <n v="2E-3"/>
    <s v="Bu4"/>
    <n v="29501039"/>
    <n v="61"/>
  </r>
  <r>
    <x v="3"/>
    <n v="17"/>
    <d v="2021-10-25T00:00:00"/>
    <x v="7"/>
    <s v="ABS OLD-AMSTERDAM"/>
    <x v="5"/>
    <x v="17"/>
    <s v="-"/>
    <x v="10"/>
    <x v="0"/>
    <x v="0"/>
    <x v="0"/>
    <n v="1.7000000000000001E-3"/>
    <s v="Bu4"/>
    <n v="29501039"/>
    <n v="61"/>
  </r>
  <r>
    <x v="3"/>
    <n v="6"/>
    <d v="2021-09-15T00:00:00"/>
    <x v="7"/>
    <s v="ABS MUNSTER"/>
    <x v="5"/>
    <x v="17"/>
    <s v="&lt;20kg/Monat"/>
    <x v="4"/>
    <x v="0"/>
    <x v="0"/>
    <x v="0"/>
    <n v="6.0000000000000006E-4"/>
    <s v="L20"/>
    <n v="29501040"/>
    <n v="61"/>
  </r>
  <r>
    <x v="3"/>
    <n v="20"/>
    <d v="2021-10-19T00:00:00"/>
    <x v="7"/>
    <s v="ABS MUNSTER"/>
    <x v="5"/>
    <x v="17"/>
    <s v="-"/>
    <x v="2"/>
    <x v="0"/>
    <x v="0"/>
    <x v="0"/>
    <n v="2E-3"/>
    <s v="Bu4"/>
    <n v="29501040"/>
    <n v="61"/>
  </r>
  <r>
    <x v="3"/>
    <n v="194"/>
    <d v="2021-08-31T00:00:00"/>
    <x v="7"/>
    <s v="ABS CHILI-ROUVEEN"/>
    <x v="5"/>
    <x v="17"/>
    <s v="&lt;100kg/Monat"/>
    <x v="3"/>
    <x v="0"/>
    <x v="0"/>
    <x v="0"/>
    <n v="291"/>
    <s v="L21"/>
    <n v="29501041"/>
    <n v="61"/>
  </r>
  <r>
    <x v="3"/>
    <n v="40"/>
    <d v="2021-09-06T00:00:00"/>
    <x v="7"/>
    <s v="ABS CHILI-ROUVEEN"/>
    <x v="5"/>
    <x v="17"/>
    <s v="&lt;100kg/Monat"/>
    <x v="1"/>
    <x v="0"/>
    <x v="0"/>
    <x v="0"/>
    <n v="60"/>
    <s v="L21"/>
    <n v="29501041"/>
    <n v="61"/>
  </r>
  <r>
    <x v="3"/>
    <n v="424"/>
    <d v="2021-10-11T00:00:00"/>
    <x v="7"/>
    <s v="ABS GOU-ROYAL"/>
    <x v="0"/>
    <x v="31"/>
    <s v="-"/>
    <x v="0"/>
    <x v="0"/>
    <x v="0"/>
    <x v="0"/>
    <s v="0"/>
    <s v="Bu4"/>
    <n v="29501049"/>
    <n v="12"/>
  </r>
  <r>
    <x v="0"/>
    <n v="21.2"/>
    <d v="2021-08-19T00:00:00"/>
    <x v="4"/>
    <s v="VOS URW-SPASTUP-3500034"/>
    <x v="0"/>
    <x v="14"/>
    <s v="Aufgrund Konsistenz nicht genommen. Zu wenig VOS verarbeitet. Vom Warmen ins Kalte -&gt; Schimmel"/>
    <x v="6"/>
    <x v="0"/>
    <x v="0"/>
    <x v="0"/>
    <n v="10.6"/>
    <s v="Schmelze"/>
    <n v="29501052"/>
    <n v="12"/>
  </r>
  <r>
    <x v="0"/>
    <n v="143"/>
    <d v="2021-08-24T00:00:00"/>
    <x v="4"/>
    <s v="VOS URW-SPASTUP-3500034"/>
    <x v="0"/>
    <x v="14"/>
    <s v="Aufgrund Konsistenz nicht genommen. Zu wenig VOS verarbeitet. Vom Warmen ins Kalte -&gt; Schimmel"/>
    <x v="7"/>
    <x v="0"/>
    <x v="0"/>
    <x v="0"/>
    <n v="71.5"/>
    <s v="Schmelze"/>
    <n v="29501052"/>
    <n v="12"/>
  </r>
  <r>
    <x v="0"/>
    <n v="47"/>
    <d v="2021-09-13T00:00:00"/>
    <x v="4"/>
    <s v="VOS URW-SPASTUP-3500034"/>
    <x v="0"/>
    <x v="14"/>
    <s v="Aufgrund Konsistenz nicht genommen. Zu wenig VOS verarbeitet. Vom Warmen ins Kalte -&gt; Schimmel"/>
    <x v="4"/>
    <x v="0"/>
    <x v="0"/>
    <x v="0"/>
    <n v="23.5"/>
    <s v="Schmelze"/>
    <n v="29501052"/>
    <n v="12"/>
  </r>
  <r>
    <x v="4"/>
    <n v="63"/>
    <d v="2021-08-23T00:00:00"/>
    <x v="5"/>
    <s v="VOS RW-ROT-CHEDD 8,1KG"/>
    <x v="0"/>
    <x v="18"/>
    <s v="keinen Abnehmer/Schälen"/>
    <x v="7"/>
    <x v="0"/>
    <x v="0"/>
    <x v="0"/>
    <n v="31.5"/>
    <s v="Verkauf"/>
    <n v="29501053"/>
    <n v="12"/>
  </r>
  <r>
    <x v="4"/>
    <n v="375"/>
    <d v="2021-09-27T00:00:00"/>
    <x v="5"/>
    <s v="VOS RW-ROT-CHEDD 8,1KG"/>
    <x v="0"/>
    <x v="18"/>
    <s v="keinen Abnehmer/Schälen"/>
    <x v="9"/>
    <x v="0"/>
    <x v="0"/>
    <x v="0"/>
    <n v="187.5"/>
    <s v="Verkauf"/>
    <n v="29501053"/>
    <n v="12"/>
  </r>
  <r>
    <x v="0"/>
    <n v="52"/>
    <d v="2021-09-27T00:00:00"/>
    <x v="4"/>
    <s v="VOS URW BUN-PF"/>
    <x v="0"/>
    <x v="14"/>
    <s v="Aufgrund Konsistenz nicht genommen. Zu wenig VOS verarbeitet. Vom Warmen ins Kalte -&gt; Schimmel"/>
    <x v="9"/>
    <x v="0"/>
    <x v="0"/>
    <x v="0"/>
    <n v="26"/>
    <s v="Schmelze"/>
    <n v="29501054"/>
    <n v="12"/>
  </r>
  <r>
    <x v="1"/>
    <n v="63"/>
    <d v="2021-08-23T00:00:00"/>
    <x v="4"/>
    <s v="VOS RW BUN-PF"/>
    <x v="0"/>
    <x v="15"/>
    <s v="-"/>
    <x v="7"/>
    <x v="0"/>
    <x v="0"/>
    <x v="0"/>
    <n v="31.5"/>
    <s v="L16"/>
    <n v="29501055"/>
    <n v="12"/>
  </r>
  <r>
    <x v="1"/>
    <n v="370"/>
    <d v="2021-09-29T00:00:00"/>
    <x v="4"/>
    <s v="VOS RW BUN-PF"/>
    <x v="0"/>
    <x v="15"/>
    <s v="-"/>
    <x v="9"/>
    <x v="0"/>
    <x v="0"/>
    <x v="0"/>
    <n v="185"/>
    <s v="L16"/>
    <n v="29501055"/>
    <n v="12"/>
  </r>
  <r>
    <x v="1"/>
    <n v="195"/>
    <d v="2021-10-04T00:00:00"/>
    <x v="4"/>
    <s v="VOS RW BUN-PF"/>
    <x v="0"/>
    <x v="15"/>
    <s v="-"/>
    <x v="5"/>
    <x v="0"/>
    <x v="0"/>
    <x v="0"/>
    <n v="97.5"/>
    <s v="BU3"/>
    <n v="29501055"/>
    <n v="12"/>
  </r>
  <r>
    <x v="0"/>
    <n v="25"/>
    <d v="2021-09-03T00:00:00"/>
    <x v="4"/>
    <s v="VOS UGRW SCHI-NATRIUMAR"/>
    <x v="0"/>
    <x v="14"/>
    <s v="Aufgrund Konsistenz nicht genommen. Zu wenig VOS verarbeitet. Vom Warmen ins Kalte -&gt; Schimmel"/>
    <x v="3"/>
    <x v="0"/>
    <x v="0"/>
    <x v="0"/>
    <n v="12.5"/>
    <s v="Schmelze"/>
    <n v="29501056"/>
    <n v="12"/>
  </r>
  <r>
    <x v="0"/>
    <n v="37.200000000000003"/>
    <d v="2021-08-19T00:00:00"/>
    <x v="4"/>
    <s v="VOS URGW CHILI-NATRIUMA"/>
    <x v="0"/>
    <x v="14"/>
    <s v="Aufgrund Konsistenz nicht genommen. Zu wenig VOS verarbeitet. Vom Warmen ins Kalte -&gt; Schimmel"/>
    <x v="6"/>
    <x v="0"/>
    <x v="0"/>
    <x v="0"/>
    <n v="18.600000000000001"/>
    <s v="Schmelze"/>
    <n v="29501057"/>
    <n v="12"/>
  </r>
  <r>
    <x v="0"/>
    <n v="50"/>
    <d v="2021-09-27T00:00:00"/>
    <x v="4"/>
    <s v="VOS URGW CHILI-NATRIUMA"/>
    <x v="0"/>
    <x v="14"/>
    <s v="Aufgrund Konsistenz nicht genommen. Zu wenig VOS verarbeitet. Vom Warmen ins Kalte -&gt; Schimmel"/>
    <x v="9"/>
    <x v="0"/>
    <x v="0"/>
    <x v="0"/>
    <n v="25"/>
    <s v="Schmelze"/>
    <n v="29501057"/>
    <n v="12"/>
  </r>
  <r>
    <x v="4"/>
    <n v="239"/>
    <d v="2021-09-23T00:00:00"/>
    <x v="5"/>
    <s v="VOS RW-NATUR ZIPFEL 350"/>
    <x v="0"/>
    <x v="18"/>
    <s v="keinen Abnehmer/Schälen"/>
    <x v="8"/>
    <x v="0"/>
    <x v="0"/>
    <x v="0"/>
    <n v="119.5"/>
    <s v="Verkauf"/>
    <n v="29501060"/>
    <n v="12"/>
  </r>
  <r>
    <x v="4"/>
    <n v="10"/>
    <d v="2021-10-22T00:00:00"/>
    <x v="5"/>
    <s v="VOS RW-NATUR ZIPFEL 350"/>
    <x v="0"/>
    <x v="18"/>
    <s v="-"/>
    <x v="2"/>
    <x v="0"/>
    <x v="0"/>
    <x v="0"/>
    <n v="5"/>
    <s v="Verkauf"/>
    <n v="29501060"/>
    <n v="12"/>
  </r>
  <r>
    <x v="4"/>
    <n v="148"/>
    <d v="2021-09-08T00:00:00"/>
    <x v="5"/>
    <s v="VOS RW-SCHI ZIPFEL 3500"/>
    <x v="0"/>
    <x v="18"/>
    <s v="keinen Abnehmer/Schälen"/>
    <x v="1"/>
    <x v="0"/>
    <x v="0"/>
    <x v="0"/>
    <n v="74"/>
    <s v="Verkauf"/>
    <n v="29501061"/>
    <n v="12"/>
  </r>
  <r>
    <x v="4"/>
    <n v="205"/>
    <d v="2021-09-23T00:00:00"/>
    <x v="5"/>
    <s v="VOS RW-SCHI ZIPFEL 3500"/>
    <x v="0"/>
    <x v="18"/>
    <s v="keinen Abnehmer/Schälen"/>
    <x v="8"/>
    <x v="0"/>
    <x v="0"/>
    <x v="0"/>
    <n v="102.5"/>
    <s v="Verkauf"/>
    <n v="29501061"/>
    <n v="12"/>
  </r>
  <r>
    <x v="4"/>
    <n v="31"/>
    <d v="2021-10-18T00:00:00"/>
    <x v="5"/>
    <s v="VOS VS-NATUR ZIPFEL"/>
    <x v="0"/>
    <x v="18"/>
    <s v="-"/>
    <x v="2"/>
    <x v="0"/>
    <x v="0"/>
    <x v="0"/>
    <n v="15.5"/>
    <s v="Verkauf"/>
    <n v="29501062"/>
    <n v="12"/>
  </r>
  <r>
    <x v="4"/>
    <n v="546"/>
    <d v="2021-08-23T00:00:00"/>
    <x v="5"/>
    <s v="VOS GRW-NATUR ZIPFEL 35"/>
    <x v="0"/>
    <x v="18"/>
    <s v="keinen Abnehmer/Schälen"/>
    <x v="7"/>
    <x v="0"/>
    <x v="0"/>
    <x v="0"/>
    <n v="273"/>
    <s v="Verkauf"/>
    <n v="29501063"/>
    <n v="12"/>
  </r>
  <r>
    <x v="4"/>
    <n v="268"/>
    <d v="2021-09-13T00:00:00"/>
    <x v="5"/>
    <s v="VOS GRW-NATUR ZIPFEL 35"/>
    <x v="0"/>
    <x v="18"/>
    <s v="keinen Abnehmer/Schälen"/>
    <x v="4"/>
    <x v="0"/>
    <x v="0"/>
    <x v="0"/>
    <n v="134"/>
    <s v="Verkauf"/>
    <n v="29501063"/>
    <n v="12"/>
  </r>
  <r>
    <x v="4"/>
    <n v="422"/>
    <d v="2021-09-13T00:00:00"/>
    <x v="5"/>
    <s v="VOS GRW-NATUR ZIPFEL 35"/>
    <x v="0"/>
    <x v="18"/>
    <s v="keinen Abnehmer/Schälen"/>
    <x v="4"/>
    <x v="0"/>
    <x v="0"/>
    <x v="0"/>
    <n v="211"/>
    <s v="Verkauf"/>
    <n v="29501063"/>
    <n v="12"/>
  </r>
  <r>
    <x v="4"/>
    <n v="195"/>
    <d v="2021-09-15T00:00:00"/>
    <x v="5"/>
    <s v="VOS GRW-NATUR ZIPFEL 35"/>
    <x v="0"/>
    <x v="18"/>
    <s v="keinen Abnehmer/Schälen"/>
    <x v="4"/>
    <x v="0"/>
    <x v="0"/>
    <x v="0"/>
    <n v="97.5"/>
    <s v="Verkauf"/>
    <n v="29501063"/>
    <n v="12"/>
  </r>
  <r>
    <x v="4"/>
    <n v="24"/>
    <d v="2021-09-16T00:00:00"/>
    <x v="5"/>
    <s v="VOS GRW-NATUR ZIPFEL 35"/>
    <x v="0"/>
    <x v="18"/>
    <s v="keinen Abnehmer/Schälen"/>
    <x v="4"/>
    <x v="0"/>
    <x v="0"/>
    <x v="0"/>
    <n v="12"/>
    <s v="Verkauf"/>
    <n v="29501063"/>
    <n v="12"/>
  </r>
  <r>
    <x v="4"/>
    <n v="362.5"/>
    <d v="2021-09-20T00:00:00"/>
    <x v="5"/>
    <s v="VOS GRW-NATUR ZIPFEL 35"/>
    <x v="0"/>
    <x v="18"/>
    <s v="keinen Abnehmer/Schälen"/>
    <x v="8"/>
    <x v="0"/>
    <x v="0"/>
    <x v="0"/>
    <n v="181.25"/>
    <s v="Verkauf"/>
    <n v="29501063"/>
    <n v="12"/>
  </r>
  <r>
    <x v="4"/>
    <n v="56"/>
    <d v="2021-10-19T00:00:00"/>
    <x v="5"/>
    <s v="VOS GRW-NATUR ZIPFEL 35"/>
    <x v="0"/>
    <x v="18"/>
    <s v="-"/>
    <x v="2"/>
    <x v="0"/>
    <x v="0"/>
    <x v="0"/>
    <n v="28"/>
    <s v="Verkauf"/>
    <n v="29501063"/>
    <n v="12"/>
  </r>
  <r>
    <x v="4"/>
    <n v="252"/>
    <d v="2021-08-23T00:00:00"/>
    <x v="5"/>
    <s v="VOS GRW-SCHI ZIPFEL 350"/>
    <x v="0"/>
    <x v="18"/>
    <s v="keinen Abnehmer/Schälen"/>
    <x v="7"/>
    <x v="0"/>
    <x v="0"/>
    <x v="0"/>
    <n v="126"/>
    <s v="Verkauf"/>
    <n v="29501064"/>
    <n v="12"/>
  </r>
  <r>
    <x v="4"/>
    <n v="349"/>
    <d v="2021-09-07T00:00:00"/>
    <x v="5"/>
    <s v="VOS GRW-SCHI ZIPFEL 350"/>
    <x v="0"/>
    <x v="18"/>
    <s v="keinen Abnehmer/Schälen"/>
    <x v="1"/>
    <x v="0"/>
    <x v="0"/>
    <x v="0"/>
    <n v="174.5"/>
    <s v="Verkauf"/>
    <n v="29501064"/>
    <n v="12"/>
  </r>
  <r>
    <x v="4"/>
    <n v="427"/>
    <d v="2021-09-27T00:00:00"/>
    <x v="5"/>
    <s v="VOS GRW-SCHI ZIPFEL 350"/>
    <x v="0"/>
    <x v="18"/>
    <s v="keinen Abnehmer/Schälen"/>
    <x v="9"/>
    <x v="0"/>
    <x v="0"/>
    <x v="0"/>
    <n v="213.5"/>
    <s v="Verkauf"/>
    <n v="29501064"/>
    <n v="12"/>
  </r>
  <r>
    <x v="4"/>
    <n v="613"/>
    <d v="2021-09-27T00:00:00"/>
    <x v="5"/>
    <s v="VOS GRW-SCHI ZIPFEL 350"/>
    <x v="0"/>
    <x v="18"/>
    <s v="keinen Abnehmer/Schälen"/>
    <x v="9"/>
    <x v="0"/>
    <x v="0"/>
    <x v="0"/>
    <n v="306.5"/>
    <s v="Verkauf"/>
    <n v="29501064"/>
    <n v="12"/>
  </r>
  <r>
    <x v="4"/>
    <n v="132"/>
    <d v="2021-09-21T00:00:00"/>
    <x v="5"/>
    <s v="VOS RW-NATUR-NAT ZIPFEL"/>
    <x v="0"/>
    <x v="18"/>
    <s v="keinen Abnehmer/Schälen"/>
    <x v="8"/>
    <x v="0"/>
    <x v="0"/>
    <x v="0"/>
    <n v="66"/>
    <s v="Verkauf"/>
    <n v="29501065"/>
    <n v="12"/>
  </r>
  <r>
    <x v="4"/>
    <n v="60"/>
    <d v="2021-10-14T00:00:00"/>
    <x v="5"/>
    <s v="VOS RW-NATUR-NAT ZIPFEL"/>
    <x v="0"/>
    <x v="18"/>
    <s v="-"/>
    <x v="0"/>
    <x v="0"/>
    <x v="0"/>
    <x v="0"/>
    <n v="30"/>
    <s v="Verkauf"/>
    <n v="29501065"/>
    <n v="12"/>
  </r>
  <r>
    <x v="1"/>
    <n v="115"/>
    <d v="2021-10-18T00:00:00"/>
    <x v="4"/>
    <s v="VOS RW-NATUR-NAT ZIPFEL"/>
    <x v="2"/>
    <x v="2"/>
    <s v="-"/>
    <x v="2"/>
    <x v="0"/>
    <x v="0"/>
    <x v="0"/>
    <n v="57.5"/>
    <s v="L9"/>
    <n v="29501065"/>
    <n v="30"/>
  </r>
  <r>
    <x v="1"/>
    <n v="92"/>
    <d v="2021-10-18T00:00:00"/>
    <x v="4"/>
    <s v="VOS RW-NATUR ENDSTÜCK 3"/>
    <x v="2"/>
    <x v="2"/>
    <s v="-"/>
    <x v="2"/>
    <x v="0"/>
    <x v="0"/>
    <x v="0"/>
    <n v="46"/>
    <s v="L9"/>
    <n v="29501066"/>
    <n v="30"/>
  </r>
  <r>
    <x v="4"/>
    <n v="35"/>
    <d v="2021-10-25T00:00:00"/>
    <x v="5"/>
    <s v="VOS RW-NATUR ENDSTÜCK 3"/>
    <x v="0"/>
    <x v="18"/>
    <s v="-"/>
    <x v="10"/>
    <x v="0"/>
    <x v="0"/>
    <x v="0"/>
    <n v="17.5"/>
    <s v="Verkauf"/>
    <n v="29501066"/>
    <n v="12"/>
  </r>
  <r>
    <x v="4"/>
    <n v="68"/>
    <d v="2021-09-02T00:00:00"/>
    <x v="5"/>
    <s v="VOS RW-SCHI ENDSTÜCK 35"/>
    <x v="0"/>
    <x v="18"/>
    <s v="-"/>
    <x v="3"/>
    <x v="0"/>
    <x v="0"/>
    <x v="0"/>
    <n v="34"/>
    <s v="Verkauf"/>
    <n v="29501067"/>
    <n v="12"/>
  </r>
  <r>
    <x v="0"/>
    <n v="120"/>
    <d v="2021-10-06T00:00:00"/>
    <x v="8"/>
    <s v="VOS RW-SCHI ENDSTÜCK 35"/>
    <x v="0"/>
    <x v="14"/>
    <s v="-"/>
    <x v="5"/>
    <x v="0"/>
    <x v="0"/>
    <x v="0"/>
    <n v="60"/>
    <s v="Schmelze"/>
    <n v="29501067"/>
    <n v="12"/>
  </r>
  <r>
    <x v="4"/>
    <n v="371"/>
    <d v="2021-09-07T00:00:00"/>
    <x v="5"/>
    <s v="VOS GRW-NATUR ENDSTÜCK"/>
    <x v="0"/>
    <x v="18"/>
    <s v="keinen Abnehmer/Schälen"/>
    <x v="1"/>
    <x v="0"/>
    <x v="0"/>
    <x v="0"/>
    <n v="185.5"/>
    <s v="Verkauf"/>
    <n v="29501069"/>
    <n v="12"/>
  </r>
  <r>
    <x v="4"/>
    <n v="477"/>
    <d v="2021-09-27T00:00:00"/>
    <x v="5"/>
    <s v="VOS GRW-NATUR ENDSTÜCK"/>
    <x v="0"/>
    <x v="18"/>
    <s v="keinen Abnehmer/Schälen"/>
    <x v="9"/>
    <x v="0"/>
    <x v="0"/>
    <x v="0"/>
    <n v="238.5"/>
    <s v="Verkauf"/>
    <n v="29501069"/>
    <n v="12"/>
  </r>
  <r>
    <x v="4"/>
    <n v="452"/>
    <d v="2021-10-25T00:00:00"/>
    <x v="5"/>
    <s v="VOS GRW-NATUR ENDSTÜCK"/>
    <x v="0"/>
    <x v="18"/>
    <s v="-"/>
    <x v="10"/>
    <x v="0"/>
    <x v="0"/>
    <x v="0"/>
    <n v="226"/>
    <s v="Verkauf"/>
    <n v="29501069"/>
    <n v="12"/>
  </r>
  <r>
    <x v="4"/>
    <n v="252"/>
    <d v="2021-08-23T00:00:00"/>
    <x v="5"/>
    <s v="VOS GRW-SCHI-NAT ENDSTÜ"/>
    <x v="0"/>
    <x v="18"/>
    <s v="keinen Abnehmer/Schälen"/>
    <x v="7"/>
    <x v="0"/>
    <x v="0"/>
    <x v="0"/>
    <n v="126"/>
    <s v="Verkauf"/>
    <n v="29501070"/>
    <n v="12"/>
  </r>
  <r>
    <x v="4"/>
    <n v="459"/>
    <d v="2021-09-13T00:00:00"/>
    <x v="5"/>
    <s v="VOS GRW-SCHI-NAT ENDSTÜ"/>
    <x v="0"/>
    <x v="18"/>
    <s v="keinen Abnehmer/Schälen"/>
    <x v="4"/>
    <x v="0"/>
    <x v="0"/>
    <x v="0"/>
    <n v="229.5"/>
    <s v="Verkauf"/>
    <n v="29501070"/>
    <n v="12"/>
  </r>
  <r>
    <x v="4"/>
    <n v="419"/>
    <d v="2021-09-27T00:00:00"/>
    <x v="5"/>
    <s v="VOS GRW-SCHI-NAT ENDSTÜ"/>
    <x v="0"/>
    <x v="18"/>
    <s v="keinen Abnehmer/Schälen"/>
    <x v="9"/>
    <x v="0"/>
    <x v="0"/>
    <x v="0"/>
    <n v="209.5"/>
    <s v="Verkauf"/>
    <n v="29501070"/>
    <n v="12"/>
  </r>
  <r>
    <x v="4"/>
    <n v="85.4"/>
    <d v="2021-09-28T00:00:00"/>
    <x v="5"/>
    <s v="VOS GRW-SCHI-NAT ENDSTÜ"/>
    <x v="0"/>
    <x v="18"/>
    <s v="keinen Abnehmer/Schälen"/>
    <x v="9"/>
    <x v="0"/>
    <x v="0"/>
    <x v="0"/>
    <n v="42.7"/>
    <s v="Verkauf"/>
    <n v="29501070"/>
    <n v="12"/>
  </r>
  <r>
    <x v="4"/>
    <n v="386"/>
    <d v="2021-10-04T00:00:00"/>
    <x v="5"/>
    <s v="VOS GRW-SCHI-NAT ENDSTÜ"/>
    <x v="0"/>
    <x v="18"/>
    <s v="-"/>
    <x v="5"/>
    <x v="0"/>
    <x v="0"/>
    <x v="0"/>
    <n v="193"/>
    <s v="Verkauf"/>
    <n v="29501070"/>
    <n v="12"/>
  </r>
  <r>
    <x v="4"/>
    <n v="474"/>
    <d v="2021-10-11T00:00:00"/>
    <x v="5"/>
    <s v="VOS GRW-SCHI-NAT ENDSTÜ"/>
    <x v="0"/>
    <x v="18"/>
    <s v="-"/>
    <x v="0"/>
    <x v="0"/>
    <x v="0"/>
    <x v="0"/>
    <n v="237"/>
    <s v="Verkauf"/>
    <n v="29501070"/>
    <n v="12"/>
  </r>
  <r>
    <x v="4"/>
    <n v="75"/>
    <d v="2021-10-25T00:00:00"/>
    <x v="5"/>
    <s v="VOS RW-NATUR-NAT ENDSTÜ"/>
    <x v="0"/>
    <x v="18"/>
    <s v="-"/>
    <x v="10"/>
    <x v="0"/>
    <x v="0"/>
    <x v="0"/>
    <n v="37.5"/>
    <s v="Verkauf"/>
    <n v="29501071"/>
    <n v="12"/>
  </r>
  <r>
    <x v="4"/>
    <n v="58"/>
    <d v="2021-09-02T00:00:00"/>
    <x v="5"/>
    <s v="VOS RW-CHILI-ZIPFEL"/>
    <x v="0"/>
    <x v="18"/>
    <s v="keinen Abnehmer/Schälen"/>
    <x v="3"/>
    <x v="0"/>
    <x v="0"/>
    <x v="0"/>
    <n v="29"/>
    <s v="Verkauf"/>
    <n v="29501072"/>
    <n v="12"/>
  </r>
  <r>
    <x v="4"/>
    <n v="20"/>
    <d v="2021-09-03T00:00:00"/>
    <x v="5"/>
    <s v="VOS RW-CHILI-ZIPFEL"/>
    <x v="0"/>
    <x v="18"/>
    <s v="keinen Abnehmer/Schälen"/>
    <x v="3"/>
    <x v="0"/>
    <x v="0"/>
    <x v="0"/>
    <n v="10"/>
    <s v="Verkauf"/>
    <n v="29501072"/>
    <n v="12"/>
  </r>
  <r>
    <x v="4"/>
    <n v="70"/>
    <d v="2021-10-07T00:00:00"/>
    <x v="5"/>
    <s v="VOS RW-NUSS-ZIPFEL"/>
    <x v="0"/>
    <x v="18"/>
    <s v="-"/>
    <x v="5"/>
    <x v="0"/>
    <x v="0"/>
    <x v="0"/>
    <n v="35"/>
    <s v="Verkauf"/>
    <n v="29501073"/>
    <n v="12"/>
  </r>
  <r>
    <x v="4"/>
    <n v="87"/>
    <d v="2021-09-15T00:00:00"/>
    <x v="5"/>
    <s v="VOS GRW-KRÄU-ZIPFEL"/>
    <x v="0"/>
    <x v="18"/>
    <s v="keinen Abnehmer/Schälen"/>
    <x v="4"/>
    <x v="0"/>
    <x v="0"/>
    <x v="0"/>
    <n v="43.5"/>
    <s v="Verkauf"/>
    <n v="29501074"/>
    <n v="12"/>
  </r>
  <r>
    <x v="4"/>
    <n v="3"/>
    <d v="2021-09-03T00:00:00"/>
    <x v="5"/>
    <s v="VOS RW-CHILI-ENDSTÜCK"/>
    <x v="0"/>
    <x v="18"/>
    <s v="keinen Abnehmer/Schälen"/>
    <x v="3"/>
    <x v="0"/>
    <x v="0"/>
    <x v="0"/>
    <n v="1.5"/>
    <s v="Verkauf"/>
    <n v="29501075"/>
    <n v="12"/>
  </r>
  <r>
    <x v="4"/>
    <n v="249"/>
    <d v="2021-10-20T00:00:00"/>
    <x v="5"/>
    <s v="VOS RW-NUSS-ENDSTÜCK"/>
    <x v="0"/>
    <x v="18"/>
    <s v="-"/>
    <x v="2"/>
    <x v="0"/>
    <x v="0"/>
    <x v="0"/>
    <n v="124.5"/>
    <s v="Verkauf"/>
    <n v="29501076"/>
    <n v="12"/>
  </r>
  <r>
    <x v="4"/>
    <n v="56"/>
    <d v="2021-09-15T00:00:00"/>
    <x v="5"/>
    <s v="VOS GRW-KRÄU-ENDSTÜCK"/>
    <x v="0"/>
    <x v="18"/>
    <s v="keinen Abnehmer/Schälen"/>
    <x v="4"/>
    <x v="0"/>
    <x v="0"/>
    <x v="0"/>
    <n v="28"/>
    <s v="Verkauf"/>
    <n v="29501077"/>
    <n v="12"/>
  </r>
  <r>
    <x v="4"/>
    <n v="409"/>
    <d v="2021-09-20T00:00:00"/>
    <x v="5"/>
    <s v="VOS GRW-CHILI-NAT ZIPFE"/>
    <x v="0"/>
    <x v="18"/>
    <s v="keinen Abnehmer/Schälen"/>
    <x v="8"/>
    <x v="0"/>
    <x v="0"/>
    <x v="0"/>
    <n v="204.5"/>
    <s v="Verkauf"/>
    <n v="29501078"/>
    <n v="12"/>
  </r>
  <r>
    <x v="0"/>
    <n v="24"/>
    <d v="2021-10-05T00:00:00"/>
    <x v="4"/>
    <s v="VOS GRW-CHILI-NAT ZIPFE"/>
    <x v="0"/>
    <x v="14"/>
    <s v="-"/>
    <x v="5"/>
    <x v="0"/>
    <x v="0"/>
    <x v="0"/>
    <n v="12"/>
    <s v="Schmelze"/>
    <n v="29501078"/>
    <n v="12"/>
  </r>
  <r>
    <x v="4"/>
    <n v="48"/>
    <d v="2021-09-01T00:00:00"/>
    <x v="5"/>
    <s v="VOS GRW-CHILI-NAT ENDST"/>
    <x v="0"/>
    <x v="18"/>
    <s v="keinen Abnehmer/Schälen"/>
    <x v="3"/>
    <x v="0"/>
    <x v="0"/>
    <x v="0"/>
    <n v="24"/>
    <s v="Verkauf"/>
    <n v="29501079"/>
    <n v="12"/>
  </r>
  <r>
    <x v="4"/>
    <n v="302"/>
    <d v="2021-09-23T00:00:00"/>
    <x v="5"/>
    <s v="VOS GRW-CHILI-NAT ENDST"/>
    <x v="0"/>
    <x v="18"/>
    <s v="keinen Abnehmer/Schälen"/>
    <x v="8"/>
    <x v="0"/>
    <x v="0"/>
    <x v="0"/>
    <n v="151"/>
    <s v="Verkauf"/>
    <n v="29501079"/>
    <n v="12"/>
  </r>
  <r>
    <x v="4"/>
    <n v="230"/>
    <d v="2021-09-27T00:00:00"/>
    <x v="5"/>
    <s v="VOS GRW-CHILI-NAT ENDST"/>
    <x v="0"/>
    <x v="18"/>
    <s v="keinen Abnehmer/Schälen"/>
    <x v="9"/>
    <x v="0"/>
    <x v="0"/>
    <x v="0"/>
    <n v="115"/>
    <s v="Verkauf"/>
    <n v="29501079"/>
    <n v="12"/>
  </r>
  <r>
    <x v="4"/>
    <n v="30"/>
    <d v="2021-10-12T00:00:00"/>
    <x v="5"/>
    <s v="VOS GRW-CHILI-NAT ENDST"/>
    <x v="0"/>
    <x v="18"/>
    <s v="mehr VOS als Rework"/>
    <x v="0"/>
    <x v="0"/>
    <x v="0"/>
    <x v="0"/>
    <n v="15"/>
    <s v="Verkauf"/>
    <n v="29501079"/>
    <n v="12"/>
  </r>
  <r>
    <x v="4"/>
    <n v="220"/>
    <d v="2021-10-07T00:00:00"/>
    <x v="5"/>
    <s v="VOS RW-JALA-NAT ENDSTÜC"/>
    <x v="0"/>
    <x v="18"/>
    <s v="-"/>
    <x v="5"/>
    <x v="0"/>
    <x v="0"/>
    <x v="0"/>
    <n v="110"/>
    <s v="Verkauf"/>
    <n v="29501081"/>
    <n v="12"/>
  </r>
  <r>
    <x v="4"/>
    <n v="24"/>
    <d v="2021-09-03T00:00:00"/>
    <x v="5"/>
    <s v="VOS RW-NATUR-EXTRA ZIPF"/>
    <x v="0"/>
    <x v="18"/>
    <s v="keinen Abnehmer/Schälen"/>
    <x v="3"/>
    <x v="0"/>
    <x v="0"/>
    <x v="0"/>
    <n v="12"/>
    <s v="Verkauf"/>
    <n v="29501082"/>
    <n v="12"/>
  </r>
  <r>
    <x v="4"/>
    <n v="435"/>
    <d v="2021-09-13T00:00:00"/>
    <x v="5"/>
    <s v="VOS RW-NATUR-EXTRA ZIPF"/>
    <x v="0"/>
    <x v="18"/>
    <s v="keinen Abnehmer/Schälen"/>
    <x v="4"/>
    <x v="0"/>
    <x v="0"/>
    <x v="0"/>
    <n v="217.5"/>
    <s v="Verkauf"/>
    <n v="29501082"/>
    <n v="12"/>
  </r>
  <r>
    <x v="4"/>
    <n v="300"/>
    <d v="2021-09-23T00:00:00"/>
    <x v="5"/>
    <s v="VOS RW-NATUR-EXTRA ZIPF"/>
    <x v="0"/>
    <x v="18"/>
    <s v="keinen Abnehmer/Schälen"/>
    <x v="8"/>
    <x v="0"/>
    <x v="0"/>
    <x v="0"/>
    <n v="150"/>
    <s v="Verkauf"/>
    <n v="29501082"/>
    <n v="12"/>
  </r>
  <r>
    <x v="1"/>
    <n v="25"/>
    <d v="2021-10-18T00:00:00"/>
    <x v="4"/>
    <s v="VOS RW-NATUR-EXTRA ENDS"/>
    <x v="0"/>
    <x v="15"/>
    <s v="-"/>
    <x v="2"/>
    <x v="0"/>
    <x v="0"/>
    <x v="0"/>
    <n v="12.5"/>
    <s v="BU3"/>
    <n v="29501083"/>
    <n v="12"/>
  </r>
  <r>
    <x v="1"/>
    <n v="106"/>
    <d v="2021-10-18T00:00:00"/>
    <x v="4"/>
    <s v="VOS RW-NATUR-EXTRA ENDS"/>
    <x v="0"/>
    <x v="15"/>
    <s v="-"/>
    <x v="2"/>
    <x v="0"/>
    <x v="0"/>
    <x v="0"/>
    <n v="53"/>
    <s v="BU3"/>
    <n v="29501083"/>
    <n v="12"/>
  </r>
  <r>
    <x v="4"/>
    <n v="346"/>
    <d v="2021-10-18T00:00:00"/>
    <x v="5"/>
    <s v="VOS RW-SCHI-NAT ENDSTÜC"/>
    <x v="0"/>
    <x v="18"/>
    <s v="-"/>
    <x v="2"/>
    <x v="0"/>
    <x v="0"/>
    <x v="0"/>
    <n v="173"/>
    <s v="Verkauf"/>
    <n v="29501085"/>
    <n v="12"/>
  </r>
  <r>
    <x v="4"/>
    <n v="177"/>
    <d v="2021-08-23T00:00:00"/>
    <x v="5"/>
    <s v="VOS VS-SCHI ZIPFEL"/>
    <x v="0"/>
    <x v="18"/>
    <s v="keinen Abnehmer/Schälen"/>
    <x v="7"/>
    <x v="0"/>
    <x v="0"/>
    <x v="0"/>
    <n v="88.5"/>
    <s v="Verkauf"/>
    <n v="29501086"/>
    <n v="12"/>
  </r>
  <r>
    <x v="4"/>
    <n v="207.5"/>
    <d v="2021-08-23T00:00:00"/>
    <x v="5"/>
    <s v="VOS VS-CHILI ZIPFEL"/>
    <x v="0"/>
    <x v="18"/>
    <s v="keinen Abnehmer/Schälen"/>
    <x v="7"/>
    <x v="0"/>
    <x v="0"/>
    <x v="0"/>
    <n v="103.75"/>
    <s v="Verkauf"/>
    <n v="29501087"/>
    <n v="12"/>
  </r>
  <r>
    <x v="4"/>
    <n v="38"/>
    <d v="2021-10-18T00:00:00"/>
    <x v="5"/>
    <s v="VOS VS-CHILI ZIPFEL"/>
    <x v="0"/>
    <x v="18"/>
    <s v="-"/>
    <x v="2"/>
    <x v="0"/>
    <x v="0"/>
    <x v="0"/>
    <n v="19"/>
    <s v="Verkauf"/>
    <n v="29501087"/>
    <n v="12"/>
  </r>
  <r>
    <x v="4"/>
    <n v="25"/>
    <d v="2021-10-18T00:00:00"/>
    <x v="5"/>
    <s v="VOS VS-CHILI ENDSTÜCK"/>
    <x v="0"/>
    <x v="18"/>
    <s v="-"/>
    <x v="2"/>
    <x v="0"/>
    <x v="0"/>
    <x v="0"/>
    <n v="12.5"/>
    <s v="Verkauf"/>
    <n v="29501089"/>
    <n v="12"/>
  </r>
  <r>
    <x v="3"/>
    <n v="45"/>
    <d v="2021-10-11T00:00:00"/>
    <x v="7"/>
    <s v="ABS Simmentaler"/>
    <x v="5"/>
    <x v="17"/>
    <s v="-"/>
    <x v="0"/>
    <x v="0"/>
    <x v="0"/>
    <x v="0"/>
    <n v="0.45"/>
    <s v="Bu4"/>
    <n v="29501099"/>
    <n v="61"/>
  </r>
  <r>
    <x v="3"/>
    <n v="71"/>
    <d v="2021-10-15T00:00:00"/>
    <x v="7"/>
    <s v="ABS Simmentaler"/>
    <x v="5"/>
    <x v="17"/>
    <s v="-"/>
    <x v="0"/>
    <x v="0"/>
    <x v="0"/>
    <x v="0"/>
    <n v="0.71"/>
    <s v="Bu4"/>
    <n v="29501099"/>
    <n v="61"/>
  </r>
  <r>
    <x v="3"/>
    <n v="30"/>
    <d v="2021-10-19T00:00:00"/>
    <x v="7"/>
    <s v="ABS Simmentaler"/>
    <x v="5"/>
    <x v="17"/>
    <s v="-"/>
    <x v="2"/>
    <x v="0"/>
    <x v="0"/>
    <x v="0"/>
    <n v="0.3"/>
    <s v="Bu4"/>
    <n v="29501099"/>
    <n v="61"/>
  </r>
  <r>
    <x v="3"/>
    <n v="10"/>
    <d v="2021-09-02T00:00:00"/>
    <x v="7"/>
    <s v="ABS BRIE-PAP"/>
    <x v="1"/>
    <x v="26"/>
    <s v="Trennung vom Klebeband aus Produkt zu aufwendig"/>
    <x v="3"/>
    <x v="0"/>
    <x v="0"/>
    <x v="0"/>
    <n v="0.1"/>
    <s v="L29"/>
    <n v="29501101"/>
    <n v="22"/>
  </r>
  <r>
    <x v="3"/>
    <n v="10"/>
    <d v="2021-09-06T00:00:00"/>
    <x v="7"/>
    <s v="ABS BRIE-PAP"/>
    <x v="5"/>
    <x v="17"/>
    <s v="&lt;50kg/Monat"/>
    <x v="1"/>
    <x v="0"/>
    <x v="0"/>
    <x v="0"/>
    <n v="0.1"/>
    <s v="L29"/>
    <n v="29501101"/>
    <n v="61"/>
  </r>
  <r>
    <x v="3"/>
    <n v="6"/>
    <d v="2021-09-15T00:00:00"/>
    <x v="7"/>
    <s v="ABS BRIE-PAP"/>
    <x v="5"/>
    <x v="17"/>
    <s v="&lt;50kg/Monat"/>
    <x v="4"/>
    <x v="0"/>
    <x v="0"/>
    <x v="0"/>
    <n v="0.06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Bu4"/>
    <n v="29501101"/>
    <n v="61"/>
  </r>
  <r>
    <x v="3"/>
    <n v="1"/>
    <d v="2021-09-17T00:00:00"/>
    <x v="7"/>
    <s v="ABS BRIE-PAP"/>
    <x v="5"/>
    <x v="17"/>
    <s v="&lt;50kg/Monat"/>
    <x v="4"/>
    <x v="0"/>
    <x v="0"/>
    <x v="0"/>
    <n v="0.01"/>
    <s v="Bu4"/>
    <n v="29501101"/>
    <n v="61"/>
  </r>
  <r>
    <x v="3"/>
    <n v="7"/>
    <d v="2021-09-28T00:00:00"/>
    <x v="7"/>
    <s v="ABS BRIE-PAP"/>
    <x v="5"/>
    <x v="17"/>
    <s v="&lt;50kg/Monat"/>
    <x v="9"/>
    <x v="0"/>
    <x v="0"/>
    <x v="0"/>
    <n v="7.0000000000000007E-2"/>
    <s v="L29"/>
    <n v="29501101"/>
    <n v="61"/>
  </r>
  <r>
    <x v="3"/>
    <n v="55"/>
    <d v="2021-10-05T00:00:00"/>
    <x v="7"/>
    <s v="ABS BRIE-PAP"/>
    <x v="5"/>
    <x v="24"/>
    <s v="-"/>
    <x v="5"/>
    <x v="0"/>
    <x v="0"/>
    <x v="0"/>
    <n v="0.55000000000000004"/>
    <s v="Bu4"/>
    <n v="29501101"/>
    <n v="61"/>
  </r>
  <r>
    <x v="3"/>
    <n v="15"/>
    <d v="2021-10-06T00:00:00"/>
    <x v="7"/>
    <s v="ABS BRIE-PAP"/>
    <x v="5"/>
    <x v="24"/>
    <s v="-"/>
    <x v="5"/>
    <x v="0"/>
    <x v="0"/>
    <x v="0"/>
    <n v="0.15"/>
    <s v="Bu4"/>
    <n v="29501101"/>
    <n v="61"/>
  </r>
  <r>
    <x v="0"/>
    <n v="120"/>
    <d v="2021-09-08T00:00:00"/>
    <x v="7"/>
    <s v="ABS 40-45% OGT"/>
    <x v="0"/>
    <x v="14"/>
    <s v="Aufgrund Konsistenz nicht genommen. Zu wenig VOS verarbeitet. Vom Warmen ins Kalte -&gt; Schimmel"/>
    <x v="1"/>
    <x v="0"/>
    <x v="0"/>
    <x v="0"/>
    <n v="240"/>
    <s v="Schmelze"/>
    <n v="29600001"/>
    <n v="12"/>
  </r>
  <r>
    <x v="0"/>
    <n v="80"/>
    <d v="2021-09-17T00:00:00"/>
    <x v="7"/>
    <s v="ABS 40-45% Konventionel"/>
    <x v="0"/>
    <x v="14"/>
    <s v="Aufgrund Konsistenz nicht genommen. Zu wenig VOS verarbeitet. Vom Warmen ins Kalte -&gt; Schimmel"/>
    <x v="4"/>
    <x v="0"/>
    <x v="0"/>
    <x v="0"/>
    <n v="160"/>
    <s v="Schmelze"/>
    <n v="29600002"/>
    <n v="12"/>
  </r>
  <r>
    <x v="2"/>
    <n v="153"/>
    <d v="2021-09-17T00:00:00"/>
    <x v="7"/>
    <s v="ABS 40-45% Konventionel"/>
    <x v="1"/>
    <x v="32"/>
    <s v="kam zurück Nagel und wurde als Abschnitte reduziert. Schimmel im Produkt entdeckt"/>
    <x v="4"/>
    <x v="0"/>
    <x v="0"/>
    <x v="0"/>
    <n v="306"/>
    <s v="Retoure"/>
    <n v="29600002"/>
    <n v="22"/>
  </r>
  <r>
    <x v="0"/>
    <n v="120"/>
    <d v="2021-09-27T00:00:00"/>
    <x v="7"/>
    <s v="ABS 40-45% Konventionel"/>
    <x v="0"/>
    <x v="14"/>
    <s v="Aufgrund Konsistenz nicht genommen. Zu wenig VOS verarbeitet. Vom Warmen ins Kalte -&gt; Schimmel"/>
    <x v="9"/>
    <x v="0"/>
    <x v="0"/>
    <x v="0"/>
    <n v="240"/>
    <s v="Schmelze"/>
    <n v="29600002"/>
    <n v="12"/>
  </r>
  <r>
    <x v="0"/>
    <n v="130"/>
    <d v="2021-10-08T00:00:00"/>
    <x v="7"/>
    <s v="ABS 45-48% OGT"/>
    <x v="0"/>
    <x v="0"/>
    <s v="-"/>
    <x v="5"/>
    <x v="0"/>
    <x v="0"/>
    <x v="0"/>
    <n v="266.721"/>
    <s v="RWV"/>
    <n v="29600003"/>
    <n v="12"/>
  </r>
  <r>
    <x v="0"/>
    <n v="195"/>
    <d v="2021-09-30T00:00:00"/>
    <x v="7"/>
    <s v="ABS 45-48% Konventionel"/>
    <x v="0"/>
    <x v="14"/>
    <s v="Aufgrund Konsistenz nicht genommen. Zu wenig VOS verarbeitet. Vom Warmen ins Kalte -&gt; Schimmel"/>
    <x v="9"/>
    <x v="0"/>
    <x v="0"/>
    <x v="0"/>
    <n v="393.43199999999996"/>
    <s v="Schmelze"/>
    <n v="29600004"/>
    <n v="12"/>
  </r>
  <r>
    <x v="0"/>
    <n v="160"/>
    <d v="2021-10-11T00:00:00"/>
    <x v="7"/>
    <s v="ABS 45-48% Konventionel"/>
    <x v="4"/>
    <x v="13"/>
    <s v="-"/>
    <x v="0"/>
    <x v="0"/>
    <x v="0"/>
    <x v="0"/>
    <n v="322.81599999999997"/>
    <s v="Schmelze"/>
    <n v="29600004"/>
    <n v="43"/>
  </r>
  <r>
    <x v="0"/>
    <n v="207"/>
    <d v="2021-10-19T00:00:00"/>
    <x v="7"/>
    <s v="ABS 45-48% Konventionel"/>
    <x v="0"/>
    <x v="14"/>
    <s v="-"/>
    <x v="2"/>
    <x v="0"/>
    <x v="0"/>
    <x v="0"/>
    <n v="417.64319999999998"/>
    <s v="Schmelze"/>
    <n v="29600004"/>
    <n v="12"/>
  </r>
  <r>
    <x v="0"/>
    <n v="22"/>
    <d v="2021-09-13T00:00:00"/>
    <x v="4"/>
    <s v="VS GRS Natur OGT"/>
    <x v="0"/>
    <x v="14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x v="0"/>
    <n v="212"/>
    <d v="2021-09-15T00:00:00"/>
    <x v="4"/>
    <s v="VS GRS Schinken mit Rin"/>
    <x v="0"/>
    <x v="14"/>
    <s v="Aufgrund Konsistenz nicht genommen. Zu wenig VOS verarbeitet. Vom Warmen ins Kalte -&gt; Schimmel"/>
    <x v="4"/>
    <x v="0"/>
    <x v="0"/>
    <x v="0"/>
    <n v="106"/>
    <s v="Schmelze"/>
    <n v="29600011"/>
    <n v="12"/>
  </r>
  <r>
    <x v="0"/>
    <n v="184"/>
    <d v="2021-08-20T00:00:00"/>
    <x v="4"/>
    <s v="VS GRS Chili mit Rinde"/>
    <x v="0"/>
    <x v="14"/>
    <s v="Aufgrund Konsistenz nicht genommen. Zu wenig VOS verarbeitet. Vom Warmen ins Kalte -&gt; Schimmel"/>
    <x v="6"/>
    <x v="0"/>
    <x v="0"/>
    <x v="0"/>
    <n v="649.86959999999999"/>
    <s v="Schmelze"/>
    <n v="29600013"/>
    <n v="12"/>
  </r>
  <r>
    <x v="0"/>
    <n v="223"/>
    <d v="2021-09-15T00:00:00"/>
    <x v="4"/>
    <s v="VS GRS Chili mit Rinde"/>
    <x v="0"/>
    <x v="14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x v="0"/>
    <n v="66.8"/>
    <d v="2021-09-30T00:00:00"/>
    <x v="4"/>
    <s v="VS RW Schinken mit Rind"/>
    <x v="0"/>
    <x v="14"/>
    <s v="Aufgrund Konsistenz nicht genommen. Zu wenig VOS verarbeitet. Vom Warmen ins Kalte -&gt; Schimmel"/>
    <x v="9"/>
    <x v="0"/>
    <x v="0"/>
    <x v="0"/>
    <n v="33.4"/>
    <s v="Schmelze"/>
    <n v="29600017"/>
    <n v="12"/>
  </r>
  <r>
    <x v="1"/>
    <n v="72"/>
    <d v="2021-09-30T00:00:00"/>
    <x v="4"/>
    <s v="VS RW Schinken mit Rind"/>
    <x v="0"/>
    <x v="4"/>
    <s v="wurde nicht eingesetzt"/>
    <x v="9"/>
    <x v="0"/>
    <x v="0"/>
    <x v="0"/>
    <n v="36"/>
    <s v="Bu3"/>
    <n v="29600017"/>
    <n v="12"/>
  </r>
  <r>
    <x v="0"/>
    <n v="60"/>
    <d v="2021-10-22T00:00:00"/>
    <x v="4"/>
    <s v="VS RW Schinken mit Rind"/>
    <x v="0"/>
    <x v="14"/>
    <s v="-"/>
    <x v="2"/>
    <x v="0"/>
    <x v="0"/>
    <x v="0"/>
    <n v="30"/>
    <s v="Schmelze"/>
    <n v="29600017"/>
    <n v="12"/>
  </r>
  <r>
    <x v="0"/>
    <n v="7"/>
    <d v="2021-09-27T00:00:00"/>
    <x v="4"/>
    <s v="VS Natur geschält"/>
    <x v="0"/>
    <x v="14"/>
    <s v="Aufgrund Konsistenz nicht genommen. Zu wenig VOS verarbeitet. Vom Warmen ins Kalte -&gt; Schimmel"/>
    <x v="9"/>
    <x v="0"/>
    <x v="0"/>
    <x v="0"/>
    <n v="6.8599999999999994"/>
    <s v="Schmelze"/>
    <n v="29600023"/>
    <n v="12"/>
  </r>
  <r>
    <x v="0"/>
    <n v="79"/>
    <d v="2021-08-27T00:00:00"/>
    <x v="4"/>
    <s v="VS Schinken geschält"/>
    <x v="0"/>
    <x v="14"/>
    <s v="Aufgrund Konsistenz nicht genommen. Zu wenig VOS verarbeitet. Vom Warmen ins Kalte -&gt; Schimmel"/>
    <x v="7"/>
    <x v="0"/>
    <x v="0"/>
    <x v="0"/>
    <n v="74.244199999999992"/>
    <s v="Schmelze"/>
    <n v="29600025"/>
    <n v="12"/>
  </r>
  <r>
    <x v="0"/>
    <n v="26"/>
    <d v="2021-09-27T00:00:00"/>
    <x v="4"/>
    <s v="VS Schinken geschält"/>
    <x v="0"/>
    <x v="14"/>
    <s v="Aufgrund Konsistenz nicht genommen. Zu wenig VOS verarbeitet. Vom Warmen ins Kalte -&gt; Schimmel"/>
    <x v="9"/>
    <x v="0"/>
    <x v="0"/>
    <x v="0"/>
    <n v="24.434799999999999"/>
    <s v="Schmelze"/>
    <n v="29600025"/>
    <n v="12"/>
  </r>
  <r>
    <x v="0"/>
    <n v="77.599999999999994"/>
    <d v="2021-10-05T00:00:00"/>
    <x v="4"/>
    <s v="VS Schinken geschält"/>
    <x v="0"/>
    <x v="14"/>
    <s v="-"/>
    <x v="5"/>
    <x v="0"/>
    <x v="0"/>
    <x v="0"/>
    <n v="72.928479999999993"/>
    <s v="Schmelze"/>
    <n v="29600025"/>
    <n v="12"/>
  </r>
  <r>
    <x v="0"/>
    <n v="259"/>
    <d v="2021-10-14T00:00:00"/>
    <x v="4"/>
    <s v="VS Schinken mit Rinde"/>
    <x v="6"/>
    <x v="36"/>
    <s v="-"/>
    <x v="0"/>
    <x v="0"/>
    <x v="0"/>
    <x v="0"/>
    <n v="129.5"/>
    <s v="RWV"/>
    <n v="29600026"/>
    <n v="83"/>
  </r>
  <r>
    <x v="0"/>
    <n v="35.4"/>
    <d v="2021-08-19T00:00:00"/>
    <x v="4"/>
    <s v="VS Chili geschält"/>
    <x v="0"/>
    <x v="14"/>
    <s v="Aufgrund Konsistenz nicht genommen. Zu wenig VOS verarbeitet. Vom Warmen ins Kalte -&gt; Schimmel"/>
    <x v="6"/>
    <x v="0"/>
    <x v="0"/>
    <x v="0"/>
    <n v="32.996340000000004"/>
    <s v="Schmelze"/>
    <n v="29600027"/>
    <n v="12"/>
  </r>
  <r>
    <x v="0"/>
    <n v="162"/>
    <d v="2021-09-17T00:00:00"/>
    <x v="4"/>
    <s v="VS Chili geschält"/>
    <x v="0"/>
    <x v="14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x v="0"/>
    <n v="23"/>
    <d v="2021-10-05T00:00:00"/>
    <x v="4"/>
    <s v="VS Chili geschält"/>
    <x v="0"/>
    <x v="14"/>
    <s v="-"/>
    <x v="5"/>
    <x v="0"/>
    <x v="0"/>
    <x v="0"/>
    <n v="21.438300000000002"/>
    <s v="Schmelze"/>
    <n v="29600027"/>
    <n v="12"/>
  </r>
  <r>
    <x v="0"/>
    <n v="127"/>
    <d v="2021-10-14T00:00:00"/>
    <x v="4"/>
    <s v="VS Chili geschält"/>
    <x v="0"/>
    <x v="14"/>
    <s v="-"/>
    <x v="0"/>
    <x v="0"/>
    <x v="0"/>
    <x v="0"/>
    <n v="118.3767"/>
    <s v="Schmelze"/>
    <n v="29600027"/>
    <n v="12"/>
  </r>
  <r>
    <x v="0"/>
    <n v="20"/>
    <d v="2021-10-22T00:00:00"/>
    <x v="4"/>
    <s v="VS Chili geschält"/>
    <x v="0"/>
    <x v="15"/>
    <s v="-"/>
    <x v="2"/>
    <x v="0"/>
    <x v="0"/>
    <x v="0"/>
    <n v="18.641999999999999"/>
    <s v="Abfüllung"/>
    <n v="29600027"/>
    <n v="12"/>
  </r>
  <r>
    <x v="0"/>
    <n v="115"/>
    <d v="2021-09-10T00:00:00"/>
    <x v="7"/>
    <s v="ABS 40-60% WSCH"/>
    <x v="0"/>
    <x v="14"/>
    <s v="Auftrag abgeschlossen, Reste stehen gelassen"/>
    <x v="1"/>
    <x v="0"/>
    <x v="0"/>
    <x v="0"/>
    <n v="287.5"/>
    <s v="Schmelze"/>
    <n v="29600029"/>
    <n v="12"/>
  </r>
  <r>
    <x v="0"/>
    <n v="701"/>
    <d v="2021-10-19T00:00:00"/>
    <x v="4"/>
    <s v="VS SKZ Premium Würfel"/>
    <x v="0"/>
    <x v="0"/>
    <s v="-"/>
    <x v="2"/>
    <x v="0"/>
    <x v="0"/>
    <x v="0"/>
    <n v="402.37399999999997"/>
    <s v="RWV"/>
    <n v="29600030"/>
    <n v="12"/>
  </r>
  <r>
    <x v="1"/>
    <n v="72.5"/>
    <d v="2021-08-23T00:00:00"/>
    <x v="9"/>
    <s v="VOS VEG-SCH MILD"/>
    <x v="0"/>
    <x v="15"/>
    <s v="-"/>
    <x v="7"/>
    <x v="0"/>
    <x v="0"/>
    <x v="0"/>
    <n v="36.25"/>
    <s v="L1"/>
    <n v="29900002"/>
    <n v="12"/>
  </r>
  <r>
    <x v="1"/>
    <n v="23"/>
    <d v="2021-09-22T00:00:00"/>
    <x v="9"/>
    <s v="VOS VEG-SCH MILD"/>
    <x v="0"/>
    <x v="15"/>
    <s v="-"/>
    <x v="8"/>
    <x v="0"/>
    <x v="0"/>
    <x v="0"/>
    <n v="11.5"/>
    <s v="BU3"/>
    <n v="29900002"/>
    <n v="12"/>
  </r>
  <r>
    <x v="1"/>
    <n v="369"/>
    <d v="2021-10-11T00:00:00"/>
    <x v="9"/>
    <s v="VOS VEG-SCH MILD"/>
    <x v="1"/>
    <x v="22"/>
    <s v="-"/>
    <x v="0"/>
    <x v="0"/>
    <x v="0"/>
    <x v="0"/>
    <n v="184.5"/>
    <s v="BU3"/>
    <n v="29900002"/>
    <n v="42"/>
  </r>
  <r>
    <x v="1"/>
    <n v="257"/>
    <d v="2021-10-12T00:00:00"/>
    <x v="9"/>
    <s v="VOS VEG-SCH MILD"/>
    <x v="0"/>
    <x v="15"/>
    <s v="-"/>
    <x v="0"/>
    <x v="0"/>
    <x v="0"/>
    <x v="0"/>
    <n v="128.5"/>
    <s v="Bu3"/>
    <n v="29900002"/>
    <n v="12"/>
  </r>
  <r>
    <x v="1"/>
    <n v="283"/>
    <d v="2021-10-18T00:00:00"/>
    <x v="9"/>
    <s v="VOS VEG-SCH MILD"/>
    <x v="5"/>
    <x v="15"/>
    <s v="-"/>
    <x v="2"/>
    <x v="0"/>
    <x v="0"/>
    <x v="0"/>
    <n v="141.5"/>
    <s v="BU3"/>
    <n v="29900002"/>
    <n v="61"/>
  </r>
  <r>
    <x v="1"/>
    <n v="303"/>
    <d v="2021-10-19T00:00:00"/>
    <x v="9"/>
    <s v="VOS VEG-SCH MILD"/>
    <x v="5"/>
    <x v="17"/>
    <s v="-"/>
    <x v="2"/>
    <x v="0"/>
    <x v="0"/>
    <x v="0"/>
    <n v="151.5"/>
    <s v="BU3"/>
    <n v="29900002"/>
    <n v="61"/>
  </r>
  <r>
    <x v="1"/>
    <n v="74.400000000000006"/>
    <d v="2021-10-19T00:00:00"/>
    <x v="9"/>
    <s v="VOS VEG-SCH MILD"/>
    <x v="1"/>
    <x v="32"/>
    <s v="-"/>
    <x v="2"/>
    <x v="0"/>
    <x v="0"/>
    <x v="0"/>
    <n v="37.200000000000003"/>
    <s v="BU3"/>
    <n v="29900002"/>
    <n v="22"/>
  </r>
  <r>
    <x v="1"/>
    <n v="138"/>
    <d v="2021-10-20T00:00:00"/>
    <x v="9"/>
    <s v="VOS VEG-SCH MILD"/>
    <x v="5"/>
    <x v="17"/>
    <s v="-"/>
    <x v="2"/>
    <x v="0"/>
    <x v="0"/>
    <x v="0"/>
    <n v="69"/>
    <s v="BU3"/>
    <n v="29900002"/>
    <n v="61"/>
  </r>
  <r>
    <x v="0"/>
    <n v="184.2"/>
    <d v="2021-10-26T00:00:00"/>
    <x v="9"/>
    <s v="VOS VEG-SCH MILD"/>
    <x v="5"/>
    <x v="15"/>
    <s v="-"/>
    <x v="10"/>
    <x v="0"/>
    <x v="0"/>
    <x v="0"/>
    <n v="92.1"/>
    <s v="Abfüllung"/>
    <n v="29900002"/>
    <n v="61"/>
  </r>
  <r>
    <x v="1"/>
    <n v="512"/>
    <d v="2021-10-27T00:00:00"/>
    <x v="9"/>
    <s v="VOS VEG-SCH MILD"/>
    <x v="5"/>
    <x v="15"/>
    <s v="-"/>
    <x v="10"/>
    <x v="0"/>
    <x v="0"/>
    <x v="0"/>
    <n v="256"/>
    <s v="bu3"/>
    <n v="29900002"/>
    <n v="61"/>
  </r>
  <r>
    <x v="1"/>
    <n v="133"/>
    <d v="2021-09-09T00:00:00"/>
    <x v="9"/>
    <s v="VOS VEG-SCH WÜRZIG"/>
    <x v="0"/>
    <x v="15"/>
    <s v="-"/>
    <x v="1"/>
    <x v="0"/>
    <x v="0"/>
    <x v="0"/>
    <n v="66.5"/>
    <s v="L1"/>
    <n v="29900003"/>
    <n v="12"/>
  </r>
  <r>
    <x v="1"/>
    <n v="54"/>
    <d v="2021-09-13T00:00:00"/>
    <x v="9"/>
    <s v="VOS VEG-SCH WÜRZIG"/>
    <x v="5"/>
    <x v="15"/>
    <s v="-"/>
    <x v="4"/>
    <x v="0"/>
    <x v="0"/>
    <x v="0"/>
    <n v="27"/>
    <s v="L1"/>
    <n v="29900003"/>
    <n v="61"/>
  </r>
  <r>
    <x v="1"/>
    <n v="63"/>
    <d v="2021-09-28T00:00:00"/>
    <x v="9"/>
    <s v="VOS VEG-SCH WÜRZIG"/>
    <x v="0"/>
    <x v="15"/>
    <s v="-"/>
    <x v="9"/>
    <x v="0"/>
    <x v="0"/>
    <x v="0"/>
    <n v="31.5"/>
    <s v="L1"/>
    <n v="29900003"/>
    <n v="12"/>
  </r>
  <r>
    <x v="1"/>
    <n v="24"/>
    <d v="2021-09-30T00:00:00"/>
    <x v="9"/>
    <s v="VOS VEG-SCH WÜRZIG"/>
    <x v="0"/>
    <x v="15"/>
    <s v="-"/>
    <x v="9"/>
    <x v="0"/>
    <x v="0"/>
    <x v="0"/>
    <n v="12"/>
    <s v="BU3"/>
    <n v="29900003"/>
    <n v="12"/>
  </r>
  <r>
    <x v="1"/>
    <n v="240"/>
    <d v="2021-10-12T00:00:00"/>
    <x v="9"/>
    <s v="VOS VEG-SCH WÜRZIG"/>
    <x v="0"/>
    <x v="15"/>
    <s v="-"/>
    <x v="0"/>
    <x v="0"/>
    <x v="0"/>
    <x v="0"/>
    <n v="120"/>
    <s v="Bu3"/>
    <n v="29900003"/>
    <n v="12"/>
  </r>
  <r>
    <x v="1"/>
    <n v="640"/>
    <d v="2021-10-19T00:00:00"/>
    <x v="9"/>
    <s v="VOS VEG-SCH WÜRZIG"/>
    <x v="5"/>
    <x v="17"/>
    <s v="-"/>
    <x v="2"/>
    <x v="0"/>
    <x v="0"/>
    <x v="0"/>
    <n v="320"/>
    <s v="BU3"/>
    <n v="29900003"/>
    <n v="61"/>
  </r>
  <r>
    <x v="1"/>
    <n v="70"/>
    <d v="2021-10-20T00:00:00"/>
    <x v="9"/>
    <s v="VOS VEG-SCH WÜRZIG"/>
    <x v="5"/>
    <x v="17"/>
    <s v="-"/>
    <x v="2"/>
    <x v="0"/>
    <x v="0"/>
    <x v="0"/>
    <n v="35"/>
    <s v="BU3"/>
    <n v="29900003"/>
    <n v="61"/>
  </r>
  <r>
    <x v="1"/>
    <n v="688"/>
    <d v="2021-10-26T00:00:00"/>
    <x v="9"/>
    <s v="VOS VEG-SCH WÜRZIG"/>
    <x v="5"/>
    <x v="15"/>
    <s v="-"/>
    <x v="10"/>
    <x v="0"/>
    <x v="0"/>
    <x v="0"/>
    <n v="344"/>
    <s v="Bu3"/>
    <n v="29900003"/>
    <n v="61"/>
  </r>
  <r>
    <x v="0"/>
    <n v="10"/>
    <d v="2021-10-27T00:00:00"/>
    <x v="9"/>
    <s v="VOS VEG-SCH WÜRZIG"/>
    <x v="5"/>
    <x v="15"/>
    <s v="-"/>
    <x v="10"/>
    <x v="0"/>
    <x v="0"/>
    <x v="0"/>
    <n v="5"/>
    <s v="Abfüllung"/>
    <n v="29900003"/>
    <n v="61"/>
  </r>
  <r>
    <x v="0"/>
    <n v="26.6"/>
    <d v="2021-08-31T00:00:00"/>
    <x v="10"/>
    <s v="Würste 9100g USA- Räuch"/>
    <x v="2"/>
    <x v="12"/>
    <s v="Clip gerissen"/>
    <x v="3"/>
    <x v="0"/>
    <x v="0"/>
    <x v="0"/>
    <s v="0"/>
    <s v="Abfüllung"/>
    <n v="31000076"/>
    <n v="31"/>
  </r>
  <r>
    <x v="0"/>
    <n v="315.5"/>
    <d v="2021-09-22T00:00:00"/>
    <x v="10"/>
    <s v="Würste 9300g Räucher na"/>
    <x v="2"/>
    <x v="12"/>
    <s v="Clip gerissen"/>
    <x v="8"/>
    <x v="0"/>
    <x v="0"/>
    <x v="0"/>
    <s v="0"/>
    <s v="Abfüllung"/>
    <n v="31000083"/>
    <n v="31"/>
  </r>
  <r>
    <x v="0"/>
    <n v="28.5"/>
    <d v="2021-09-24T00:00:00"/>
    <x v="10"/>
    <s v="Würste 9300g Räucher na"/>
    <x v="2"/>
    <x v="12"/>
    <s v="Clip gerissen"/>
    <x v="8"/>
    <x v="0"/>
    <x v="0"/>
    <x v="0"/>
    <s v="0"/>
    <s v="Abfüllung"/>
    <n v="31000083"/>
    <n v="31"/>
  </r>
  <r>
    <x v="0"/>
    <n v="20.6"/>
    <d v="2021-09-23T00:00:00"/>
    <x v="10"/>
    <s v="Würste 9300g Räucher na"/>
    <x v="2"/>
    <x v="12"/>
    <s v="Darm geplatzt"/>
    <x v="8"/>
    <x v="0"/>
    <x v="0"/>
    <x v="0"/>
    <s v="0"/>
    <s v="Abfüllung"/>
    <n v="31000083"/>
    <n v="34"/>
  </r>
  <r>
    <x v="0"/>
    <n v="47.5"/>
    <d v="2021-09-02T00:00:00"/>
    <x v="10"/>
    <s v="Würste 9300g Räucher na"/>
    <x v="2"/>
    <x v="12"/>
    <s v="Schlaufe gerissen"/>
    <x v="3"/>
    <x v="0"/>
    <x v="0"/>
    <x v="0"/>
    <s v="0"/>
    <s v="Abfüllung"/>
    <n v="31000083"/>
    <n v="33"/>
  </r>
  <r>
    <x v="0"/>
    <n v="131.6"/>
    <d v="2021-08-25T00:00:00"/>
    <x v="10"/>
    <s v="Würste 6700g Räucher na"/>
    <x v="2"/>
    <x v="12"/>
    <s v="Darm geplatzt"/>
    <x v="7"/>
    <x v="0"/>
    <x v="0"/>
    <x v="0"/>
    <s v="0"/>
    <s v="Abfüllung"/>
    <n v="31000084"/>
    <n v="34"/>
  </r>
  <r>
    <x v="0"/>
    <n v="41.6"/>
    <d v="2021-09-15T00:00:00"/>
    <x v="10"/>
    <s v="Würste 6700g Räucher na"/>
    <x v="2"/>
    <x v="12"/>
    <s v="Schlaufe gerissen"/>
    <x v="4"/>
    <x v="0"/>
    <x v="0"/>
    <x v="0"/>
    <s v="0"/>
    <s v="Abfüllung"/>
    <n v="31000084"/>
    <n v="33"/>
  </r>
  <r>
    <x v="0"/>
    <n v="3.6"/>
    <d v="2021-09-15T00:00:00"/>
    <x v="10"/>
    <s v="Würste 6700g Räucher na"/>
    <x v="2"/>
    <x v="11"/>
    <s v="-"/>
    <x v="4"/>
    <x v="0"/>
    <x v="0"/>
    <x v="0"/>
    <s v="0"/>
    <s v="Abfüllung"/>
    <n v="31000084"/>
    <n v="10"/>
  </r>
  <r>
    <x v="0"/>
    <n v="17.399999999999999"/>
    <d v="2021-09-28T00:00:00"/>
    <x v="10"/>
    <s v="Würste 8400g Schinkenrä"/>
    <x v="2"/>
    <x v="11"/>
    <s v="-"/>
    <x v="9"/>
    <x v="0"/>
    <x v="0"/>
    <x v="0"/>
    <s v="0"/>
    <s v="Abfüllung"/>
    <n v="31000092"/>
    <n v="10"/>
  </r>
  <r>
    <x v="4"/>
    <n v="314.90000000000003"/>
    <d v="2021-09-09T00:00:00"/>
    <x v="5"/>
    <s v="Vorschmelzwürste 6,7 kg"/>
    <x v="0"/>
    <x v="18"/>
    <s v="keinen Abnehmer/Schälen"/>
    <x v="1"/>
    <x v="0"/>
    <x v="0"/>
    <x v="0"/>
    <s v="0"/>
    <s v="Verkauf"/>
    <n v="31000094"/>
    <n v="12"/>
  </r>
  <r>
    <x v="0"/>
    <n v="20"/>
    <d v="2021-09-07T00:00:00"/>
    <x v="10"/>
    <s v="Würste 9100g Natur aus"/>
    <x v="2"/>
    <x v="11"/>
    <s v="-"/>
    <x v="1"/>
    <x v="0"/>
    <x v="0"/>
    <x v="0"/>
    <s v="0"/>
    <s v="Abfüllung"/>
    <n v="31000097"/>
    <n v="10"/>
  </r>
  <r>
    <x v="0"/>
    <n v="276"/>
    <d v="2021-09-13T00:00:00"/>
    <x v="10"/>
    <s v="Würste 6000g Räucher fü"/>
    <x v="0"/>
    <x v="37"/>
    <s v="unterfüllt"/>
    <x v="4"/>
    <x v="0"/>
    <x v="0"/>
    <x v="0"/>
    <s v="0"/>
    <s v="Abfüllung"/>
    <n v="31000098"/>
    <n v="120"/>
  </r>
  <r>
    <x v="0"/>
    <n v="292"/>
    <d v="2021-09-14T00:00:00"/>
    <x v="10"/>
    <s v="Würste 6000g Räucher fü"/>
    <x v="0"/>
    <x v="4"/>
    <s v="Rohware zu weich"/>
    <x v="4"/>
    <x v="0"/>
    <x v="0"/>
    <x v="0"/>
    <s v="0"/>
    <s v="Abfüllung"/>
    <n v="31000098"/>
    <n v="12"/>
  </r>
  <r>
    <x v="0"/>
    <n v="306"/>
    <d v="2021-08-23T00:00:00"/>
    <x v="11"/>
    <s v="Gouda RW mit Staubkäse"/>
    <x v="0"/>
    <x v="14"/>
    <s v="MHD abgelaufen"/>
    <x v="7"/>
    <x v="0"/>
    <x v="0"/>
    <x v="0"/>
    <s v="0"/>
    <s v="Schmelze"/>
    <n v="31000108"/>
    <n v="12"/>
  </r>
  <r>
    <x v="0"/>
    <n v="230"/>
    <d v="2021-10-20T00:00:00"/>
    <x v="6"/>
    <s v="SKZ PF 10KG"/>
    <x v="4"/>
    <x v="38"/>
    <s v="-"/>
    <x v="2"/>
    <x v="0"/>
    <x v="0"/>
    <x v="0"/>
    <n v="5421.33"/>
    <s v="Schmelze"/>
    <n v="31000161"/>
    <n v="54"/>
  </r>
  <r>
    <x v="0"/>
    <n v="6"/>
    <d v="2021-09-02T00:00:00"/>
    <x v="12"/>
    <s v="TORT WAL 1,93KG JER DE"/>
    <x v="0"/>
    <x v="39"/>
    <s v="Riss in Alufolie"/>
    <x v="3"/>
    <x v="0"/>
    <x v="0"/>
    <x v="0"/>
    <s v="0"/>
    <s v="Abfüllung"/>
    <n v="31000169"/>
    <n v="12"/>
  </r>
  <r>
    <x v="0"/>
    <n v="26"/>
    <d v="2021-09-15T00:00:00"/>
    <x v="2"/>
    <s v="SKZ GOU 3,9KG WÜRSTE"/>
    <x v="2"/>
    <x v="12"/>
    <s v="Darm geplatzt"/>
    <x v="4"/>
    <x v="0"/>
    <x v="0"/>
    <x v="0"/>
    <s v="0"/>
    <s v="Abfüllung"/>
    <n v="31000207"/>
    <n v="34"/>
  </r>
  <r>
    <x v="1"/>
    <n v="245"/>
    <d v="2021-10-07T00:00:00"/>
    <x v="0"/>
    <s v="BLO FRUCHT 5KG * *"/>
    <x v="0"/>
    <x v="7"/>
    <s v="-"/>
    <x v="5"/>
    <x v="0"/>
    <x v="0"/>
    <x v="0"/>
    <s v="0"/>
    <s v="BU3"/>
    <n v="31000217"/>
    <n v="12"/>
  </r>
  <r>
    <x v="2"/>
    <n v="540"/>
    <d v="2021-10-14T00:00:00"/>
    <x v="2"/>
    <s v="Frucht/Nuss Käse"/>
    <x v="0"/>
    <x v="40"/>
    <s v="-"/>
    <x v="0"/>
    <x v="0"/>
    <x v="0"/>
    <x v="0"/>
    <n v="22171.644"/>
    <s v="Entwicklung"/>
    <n v="31000234"/>
    <n v="12"/>
  </r>
  <r>
    <x v="0"/>
    <n v="29.2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29.8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24.6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10.8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51"/>
    <d v="2021-09-28T00:00:00"/>
    <x v="9"/>
    <s v="VEG-SCH WÜRZIG  7,2KG"/>
    <x v="2"/>
    <x v="41"/>
    <s v="-"/>
    <x v="9"/>
    <x v="0"/>
    <x v="0"/>
    <x v="0"/>
    <n v="917.47979999999995"/>
    <s v="Abfüllung"/>
    <n v="31900002"/>
    <n v="20"/>
  </r>
  <r>
    <x v="0"/>
    <n v="25"/>
    <d v="2021-10-13T00:00:00"/>
    <x v="10"/>
    <s v="Würste 6700g Schinken R"/>
    <x v="1"/>
    <x v="42"/>
    <s v="-"/>
    <x v="0"/>
    <x v="0"/>
    <x v="0"/>
    <x v="0"/>
    <s v="0"/>
    <s v="Abfüllung"/>
    <n v="32000022"/>
    <n v="40"/>
  </r>
  <r>
    <x v="0"/>
    <n v="25"/>
    <d v="2021-10-13T00:00:00"/>
    <x v="10"/>
    <s v="Würste 9300g Räucher na"/>
    <x v="2"/>
    <x v="12"/>
    <s v="-"/>
    <x v="0"/>
    <x v="0"/>
    <x v="0"/>
    <x v="0"/>
    <s v="0"/>
    <s v="Abfüllung"/>
    <n v="32000027"/>
    <n v="34"/>
  </r>
  <r>
    <x v="0"/>
    <n v="24"/>
    <d v="2021-10-13T00:00:00"/>
    <x v="10"/>
    <s v="Würste 8400g Schinkenrä"/>
    <x v="2"/>
    <x v="12"/>
    <s v="-"/>
    <x v="0"/>
    <x v="0"/>
    <x v="0"/>
    <x v="0"/>
    <s v="0"/>
    <s v="Abfüllung"/>
    <n v="32000036"/>
    <n v="31"/>
  </r>
  <r>
    <x v="0"/>
    <n v="52"/>
    <d v="2021-09-16T00:00:00"/>
    <x v="11"/>
    <s v="GRW NATUR 7,2KG"/>
    <x v="2"/>
    <x v="12"/>
    <s v="aus der Hand gerutscht"/>
    <x v="4"/>
    <x v="0"/>
    <x v="0"/>
    <x v="0"/>
    <s v="0"/>
    <s v="Abfüllung"/>
    <n v="32000049"/>
    <n v="32"/>
  </r>
  <r>
    <x v="0"/>
    <n v="27.5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28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28.5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36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22"/>
    <d v="2021-09-22T00:00:00"/>
    <x v="11"/>
    <s v="GRW NATUR 7,2KG"/>
    <x v="2"/>
    <x v="12"/>
    <s v="Clip gerissen"/>
    <x v="8"/>
    <x v="0"/>
    <x v="0"/>
    <x v="0"/>
    <s v="0"/>
    <s v="Abfüllung"/>
    <n v="32000049"/>
    <n v="31"/>
  </r>
  <r>
    <x v="0"/>
    <n v="22"/>
    <d v="2021-09-24T00:00:00"/>
    <x v="11"/>
    <s v="GRW NATUR 7,2KG"/>
    <x v="2"/>
    <x v="12"/>
    <s v="Clip gerissen"/>
    <x v="8"/>
    <x v="0"/>
    <x v="0"/>
    <x v="0"/>
    <s v="0"/>
    <s v="Abfüllung"/>
    <n v="32000049"/>
    <n v="31"/>
  </r>
  <r>
    <x v="0"/>
    <n v="200"/>
    <d v="2021-10-13T00:00:00"/>
    <x v="11"/>
    <s v="GRW NATUR 7,2KG"/>
    <x v="2"/>
    <x v="12"/>
    <s v="-"/>
    <x v="0"/>
    <x v="0"/>
    <x v="0"/>
    <x v="0"/>
    <s v="0"/>
    <s v="Abfüllung"/>
    <n v="32000049"/>
    <n v="31"/>
  </r>
  <r>
    <x v="0"/>
    <n v="26.5"/>
    <d v="2021-10-25T00:00:00"/>
    <x v="11"/>
    <s v="GRW NATUR 7,2KG"/>
    <x v="2"/>
    <x v="12"/>
    <s v="-"/>
    <x v="10"/>
    <x v="0"/>
    <x v="0"/>
    <x v="0"/>
    <s v="0"/>
    <s v="Abfüllung"/>
    <n v="32000049"/>
    <n v="33"/>
  </r>
  <r>
    <x v="0"/>
    <n v="81.2"/>
    <d v="2021-10-27T00:00:00"/>
    <x v="11"/>
    <s v="GRW NATUR 7,2KG"/>
    <x v="2"/>
    <x v="43"/>
    <s v="-"/>
    <x v="10"/>
    <x v="0"/>
    <x v="0"/>
    <x v="0"/>
    <s v="0"/>
    <s v="3020"/>
    <n v="32000049"/>
    <n v="31"/>
  </r>
  <r>
    <x v="0"/>
    <n v="81.2"/>
    <d v="2021-10-27T00:00:00"/>
    <x v="11"/>
    <s v="GRW NATUR 7,2KG"/>
    <x v="2"/>
    <x v="43"/>
    <s v="-"/>
    <x v="10"/>
    <x v="0"/>
    <x v="0"/>
    <x v="0"/>
    <s v="0"/>
    <s v="3020"/>
    <n v="32000049"/>
    <n v="31"/>
  </r>
  <r>
    <x v="0"/>
    <n v="31.8"/>
    <d v="2021-09-08T00:00:00"/>
    <x v="11"/>
    <s v="GRW NATUR 7,2KG"/>
    <x v="2"/>
    <x v="12"/>
    <s v="Darm geplatzt"/>
    <x v="1"/>
    <x v="0"/>
    <x v="0"/>
    <x v="0"/>
    <s v="0"/>
    <s v="Abfüllung"/>
    <n v="32000049"/>
    <n v="34"/>
  </r>
  <r>
    <x v="0"/>
    <n v="21"/>
    <d v="2021-09-29T00:00:00"/>
    <x v="11"/>
    <s v="GRW NATUR 7,2KG"/>
    <x v="2"/>
    <x v="12"/>
    <s v="Schlaufe gerissen"/>
    <x v="9"/>
    <x v="0"/>
    <x v="0"/>
    <x v="0"/>
    <s v="0"/>
    <s v="Abfüllung"/>
    <n v="32000049"/>
    <n v="33"/>
  </r>
  <r>
    <x v="0"/>
    <n v="145.6"/>
    <d v="2021-09-03T00:00:00"/>
    <x v="11"/>
    <s v="RW BERGK 9,1KG"/>
    <x v="0"/>
    <x v="16"/>
    <s v="Verformung"/>
    <x v="3"/>
    <x v="0"/>
    <x v="0"/>
    <x v="0"/>
    <n v="2676.18624"/>
    <s v="Abfüllung"/>
    <n v="32000059"/>
    <n v="120"/>
  </r>
  <r>
    <x v="0"/>
    <n v="20.3"/>
    <d v="2021-10-27T00:00:00"/>
    <x v="6"/>
    <s v="GRW GARTK 7,2KG"/>
    <x v="1"/>
    <x v="42"/>
    <s v="-"/>
    <x v="10"/>
    <x v="0"/>
    <x v="0"/>
    <x v="0"/>
    <s v="0"/>
    <s v="3040"/>
    <n v="32000061"/>
    <n v="40"/>
  </r>
  <r>
    <x v="0"/>
    <n v="20.3"/>
    <d v="2021-10-27T00:00:00"/>
    <x v="6"/>
    <s v="GRW GARTK 7,2KG"/>
    <x v="2"/>
    <x v="11"/>
    <s v="-"/>
    <x v="10"/>
    <x v="0"/>
    <x v="0"/>
    <x v="0"/>
    <s v="0"/>
    <s v="2030"/>
    <n v="32000061"/>
    <n v="10"/>
  </r>
  <r>
    <x v="0"/>
    <n v="42.6"/>
    <d v="2021-09-15T00:00:00"/>
    <x v="11"/>
    <s v="RW SCHI-NAT 9,3KG ALD G"/>
    <x v="2"/>
    <x v="11"/>
    <s v="-"/>
    <x v="4"/>
    <x v="0"/>
    <x v="0"/>
    <x v="0"/>
    <s v="0"/>
    <s v="Abfüllung"/>
    <n v="32000065"/>
    <n v="10"/>
  </r>
  <r>
    <x v="0"/>
    <n v="45"/>
    <d v="2021-09-20T00:00:00"/>
    <x v="11"/>
    <s v="RW JALA-NAT 9,3KG JER D"/>
    <x v="1"/>
    <x v="1"/>
    <s v="Metall"/>
    <x v="8"/>
    <x v="0"/>
    <x v="0"/>
    <x v="0"/>
    <s v="0"/>
    <s v="Abfüllung"/>
    <n v="32000066"/>
    <n v="22"/>
  </r>
  <r>
    <x v="0"/>
    <n v="22.2"/>
    <d v="2021-09-08T00:00:00"/>
    <x v="11"/>
    <s v="RW JALA-NAT 9,3KG JER D"/>
    <x v="2"/>
    <x v="12"/>
    <s v="Darm geplatzt"/>
    <x v="1"/>
    <x v="0"/>
    <x v="0"/>
    <x v="0"/>
    <s v="0"/>
    <s v="Abfüllung"/>
    <n v="32000066"/>
    <n v="34"/>
  </r>
  <r>
    <x v="0"/>
    <n v="40"/>
    <d v="2021-10-26T00:00:00"/>
    <x v="11"/>
    <s v="RW NATUR 9,3KG AN"/>
    <x v="1"/>
    <x v="42"/>
    <s v="-"/>
    <x v="10"/>
    <x v="0"/>
    <x v="0"/>
    <x v="0"/>
    <s v="0"/>
    <s v="3020"/>
    <n v="32000067"/>
    <n v="40"/>
  </r>
  <r>
    <x v="0"/>
    <n v="28.5"/>
    <d v="2021-09-06T00:00:00"/>
    <x v="11"/>
    <s v="RW NATUR 9,3KG AN"/>
    <x v="2"/>
    <x v="12"/>
    <s v="Darm geplatzt"/>
    <x v="1"/>
    <x v="0"/>
    <x v="0"/>
    <x v="0"/>
    <s v="0"/>
    <s v="Abfüllung"/>
    <n v="32000067"/>
    <n v="34"/>
  </r>
  <r>
    <x v="0"/>
    <n v="39"/>
    <d v="2021-10-15T00:00:00"/>
    <x v="11"/>
    <s v="RW SCHI 9,3KG AN"/>
    <x v="2"/>
    <x v="12"/>
    <s v="-"/>
    <x v="0"/>
    <x v="0"/>
    <x v="0"/>
    <x v="0"/>
    <s v="0"/>
    <s v="3020"/>
    <n v="32000068"/>
    <n v="32"/>
  </r>
  <r>
    <x v="0"/>
    <n v="9"/>
    <d v="2021-09-06T00:00:00"/>
    <x v="11"/>
    <s v="RW SCHI 9,3KG AN"/>
    <x v="2"/>
    <x v="11"/>
    <s v="-"/>
    <x v="1"/>
    <x v="0"/>
    <x v="0"/>
    <x v="0"/>
    <s v="0"/>
    <s v="Abfüllung"/>
    <n v="32000068"/>
    <n v="10"/>
  </r>
  <r>
    <x v="0"/>
    <n v="20"/>
    <d v="2021-10-26T00:00:00"/>
    <x v="11"/>
    <s v="RW CHILI 9,3KG AN"/>
    <x v="2"/>
    <x v="44"/>
    <s v="-"/>
    <x v="10"/>
    <x v="0"/>
    <x v="0"/>
    <x v="0"/>
    <s v="0"/>
    <s v="3020"/>
    <n v="32000069"/>
    <n v="34"/>
  </r>
  <r>
    <x v="0"/>
    <n v="95"/>
    <d v="2021-09-07T00:00:00"/>
    <x v="11"/>
    <s v="RW CHILI 9,3KG AN"/>
    <x v="2"/>
    <x v="12"/>
    <s v="Darm geplatzt"/>
    <x v="1"/>
    <x v="0"/>
    <x v="0"/>
    <x v="0"/>
    <s v="0"/>
    <s v="Abfüllung"/>
    <n v="32000069"/>
    <n v="34"/>
  </r>
  <r>
    <x v="1"/>
    <n v="142"/>
    <d v="2021-08-26T00:00:00"/>
    <x v="11"/>
    <s v="RW NUSS 9,3KG AN"/>
    <x v="0"/>
    <x v="15"/>
    <s v="-"/>
    <x v="7"/>
    <x v="0"/>
    <x v="0"/>
    <x v="0"/>
    <s v="0"/>
    <s v="Bu3"/>
    <n v="32000070"/>
    <n v="12"/>
  </r>
  <r>
    <x v="0"/>
    <n v="22"/>
    <d v="2021-10-20T00:00:00"/>
    <x v="11"/>
    <s v="RW NUSS 9,3KG AN"/>
    <x v="1"/>
    <x v="42"/>
    <s v="-"/>
    <x v="2"/>
    <x v="0"/>
    <x v="0"/>
    <x v="0"/>
    <s v="0"/>
    <s v="3020"/>
    <n v="32000070"/>
    <n v="40"/>
  </r>
  <r>
    <x v="0"/>
    <n v="724"/>
    <d v="2021-09-15T00:00:00"/>
    <x v="2"/>
    <s v="SKZ 2,5LB"/>
    <x v="0"/>
    <x v="45"/>
    <s v="zu heiß geräuchert"/>
    <x v="4"/>
    <x v="0"/>
    <x v="0"/>
    <x v="0"/>
    <s v="0"/>
    <s v="Räucherei"/>
    <n v="32000074"/>
    <n v="120"/>
  </r>
  <r>
    <x v="0"/>
    <n v="22"/>
    <d v="2021-09-15T00:00:00"/>
    <x v="11"/>
    <s v="GRW SCHI-NAT 7,2GK NEUE"/>
    <x v="2"/>
    <x v="12"/>
    <s v="aus der Hand gerutscht"/>
    <x v="4"/>
    <x v="0"/>
    <x v="0"/>
    <x v="0"/>
    <s v="0"/>
    <s v="Abfüllung"/>
    <n v="32000106"/>
    <n v="32"/>
  </r>
  <r>
    <x v="0"/>
    <n v="22.4"/>
    <d v="2021-09-28T00:00:00"/>
    <x v="11"/>
    <s v="GRW SCHI-NAT 7,2GK NEUE"/>
    <x v="2"/>
    <x v="12"/>
    <s v="Clip gerissen"/>
    <x v="9"/>
    <x v="0"/>
    <x v="0"/>
    <x v="0"/>
    <s v="0"/>
    <s v="Abfüllung"/>
    <n v="32000106"/>
    <n v="31"/>
  </r>
  <r>
    <x v="0"/>
    <n v="19"/>
    <d v="2021-09-15T00:00:00"/>
    <x v="11"/>
    <s v="GRW SCHI-NAT 7,2GK NEUE"/>
    <x v="2"/>
    <x v="12"/>
    <s v="Darm geplatzt"/>
    <x v="4"/>
    <x v="0"/>
    <x v="0"/>
    <x v="0"/>
    <s v="0"/>
    <s v="Abfüllung"/>
    <n v="32000106"/>
    <n v="34"/>
  </r>
  <r>
    <x v="0"/>
    <n v="328"/>
    <d v="2021-10-07T00:00:00"/>
    <x v="11"/>
    <s v="GRW SCHI-NAT 7,2GK NEUE"/>
    <x v="2"/>
    <x v="12"/>
    <s v="Clip gerissen"/>
    <x v="5"/>
    <x v="0"/>
    <x v="0"/>
    <x v="0"/>
    <s v="0"/>
    <s v="Abfüllung"/>
    <n v="32000106"/>
    <n v="31"/>
  </r>
  <r>
    <x v="0"/>
    <n v="50"/>
    <d v="2021-10-13T00:00:00"/>
    <x v="11"/>
    <s v="GRW SCHI-NAT 7,2GK NEUE"/>
    <x v="2"/>
    <x v="12"/>
    <s v="-"/>
    <x v="0"/>
    <x v="0"/>
    <x v="0"/>
    <x v="0"/>
    <s v="0"/>
    <s v="Abfüllung"/>
    <n v="32000106"/>
    <n v="31"/>
  </r>
  <r>
    <x v="0"/>
    <n v="25"/>
    <d v="2021-10-13T00:00:00"/>
    <x v="11"/>
    <s v="GRW SCHI-NAT 7,2GK NEUE"/>
    <x v="2"/>
    <x v="12"/>
    <s v="-"/>
    <x v="0"/>
    <x v="0"/>
    <x v="0"/>
    <x v="0"/>
    <s v="0"/>
    <s v="Abfüllung"/>
    <n v="32000106"/>
    <n v="34"/>
  </r>
  <r>
    <x v="0"/>
    <n v="29.5"/>
    <d v="2021-10-22T00:00:00"/>
    <x v="11"/>
    <s v="GRW SCHI-NAT 7,2GK NEUE"/>
    <x v="2"/>
    <x v="2"/>
    <s v="-"/>
    <x v="2"/>
    <x v="0"/>
    <x v="0"/>
    <x v="0"/>
    <s v="0"/>
    <s v="3020"/>
    <n v="32000106"/>
    <n v="30"/>
  </r>
  <r>
    <x v="0"/>
    <n v="60"/>
    <d v="2021-10-22T00:00:00"/>
    <x v="11"/>
    <s v="GRW SCHI-NAT 7,2GK NEUE"/>
    <x v="2"/>
    <x v="12"/>
    <s v="-"/>
    <x v="2"/>
    <x v="0"/>
    <x v="0"/>
    <x v="0"/>
    <s v="0"/>
    <s v="3020"/>
    <n v="32000106"/>
    <n v="34"/>
  </r>
  <r>
    <x v="0"/>
    <n v="27.6"/>
    <d v="2021-09-03T00:00:00"/>
    <x v="11"/>
    <s v="GRW SCHI-NAT 7,2GK NEUE"/>
    <x v="2"/>
    <x v="2"/>
    <s v="-"/>
    <x v="3"/>
    <x v="0"/>
    <x v="0"/>
    <x v="0"/>
    <s v="0"/>
    <s v="Abfüllung"/>
    <n v="32000106"/>
    <n v="30"/>
  </r>
  <r>
    <x v="0"/>
    <n v="22"/>
    <d v="2021-09-07T00:00:00"/>
    <x v="11"/>
    <s v="GRW SCHI-NAT 7,2GK NEUE"/>
    <x v="2"/>
    <x v="2"/>
    <s v="-"/>
    <x v="1"/>
    <x v="0"/>
    <x v="0"/>
    <x v="0"/>
    <s v="0"/>
    <s v="Abfüllung"/>
    <n v="32000106"/>
    <n v="30"/>
  </r>
  <r>
    <x v="0"/>
    <n v="97.199999999999989"/>
    <d v="2021-09-13T00:00:00"/>
    <x v="11"/>
    <s v="GRW CHILI-NAT 7,2GK NEU"/>
    <x v="2"/>
    <x v="12"/>
    <s v="Darm geplatzt"/>
    <x v="4"/>
    <x v="0"/>
    <x v="0"/>
    <x v="0"/>
    <s v="0"/>
    <s v="Abfüllung"/>
    <n v="32000107"/>
    <n v="34"/>
  </r>
  <r>
    <x v="0"/>
    <n v="43.5"/>
    <d v="2021-09-27T00:00:00"/>
    <x v="11"/>
    <s v="GRW CHILI-NAT 7,2GK NEU"/>
    <x v="2"/>
    <x v="12"/>
    <s v="Darm geplatzt"/>
    <x v="9"/>
    <x v="0"/>
    <x v="0"/>
    <x v="0"/>
    <s v="0"/>
    <s v="Abfüllung"/>
    <n v="32000107"/>
    <n v="34"/>
  </r>
  <r>
    <x v="0"/>
    <n v="27.6"/>
    <d v="2021-09-16T00:00:00"/>
    <x v="11"/>
    <s v="GRW CHILI-NAT 7,2GK NEU"/>
    <x v="2"/>
    <x v="12"/>
    <s v="Schlaufe gerissen"/>
    <x v="4"/>
    <x v="0"/>
    <x v="0"/>
    <x v="0"/>
    <s v="0"/>
    <s v="Abfüllung"/>
    <n v="32000107"/>
    <n v="33"/>
  </r>
  <r>
    <x v="4"/>
    <n v="340"/>
    <d v="2021-09-03T00:00:00"/>
    <x v="5"/>
    <s v="RW BLAUSCH 8,1KG SOPO E"/>
    <x v="0"/>
    <x v="18"/>
    <s v="keinen Abnehmer/Schälen"/>
    <x v="3"/>
    <x v="0"/>
    <x v="0"/>
    <x v="0"/>
    <n v="3622.6659999999997"/>
    <s v="Verkauf"/>
    <n v="32100108"/>
    <n v="12"/>
  </r>
  <r>
    <x v="0"/>
    <n v="13.5"/>
    <d v="2021-09-06T00:00:00"/>
    <x v="12"/>
    <s v="REZ CN-SHRIMPS DK ALDI"/>
    <x v="1"/>
    <x v="17"/>
    <s v="keine weitere Verwendung"/>
    <x v="1"/>
    <x v="0"/>
    <x v="0"/>
    <x v="0"/>
    <s v="0"/>
    <s v="Abfüllung"/>
    <n v="35000343"/>
    <n v="22"/>
  </r>
  <r>
    <x v="0"/>
    <n v="75"/>
    <d v="2021-09-13T00:00:00"/>
    <x v="2"/>
    <s v="Schmelzkäsezubereitung"/>
    <x v="0"/>
    <x v="3"/>
    <s v="Luftzieher"/>
    <x v="4"/>
    <x v="0"/>
    <x v="0"/>
    <x v="0"/>
    <n v="3091.9425000000001"/>
    <s v="RWV"/>
    <n v="47000175"/>
    <n v="12"/>
  </r>
  <r>
    <x v="0"/>
    <n v="20"/>
    <d v="2021-10-25T00:00:00"/>
    <x v="6"/>
    <s v="Creme Noblesse 250g Cha"/>
    <x v="1"/>
    <x v="42"/>
    <s v="-"/>
    <x v="10"/>
    <x v="0"/>
    <x v="0"/>
    <x v="0"/>
    <s v="0"/>
    <s v="3110"/>
    <n v="47000260"/>
    <n v="40"/>
  </r>
  <r>
    <x v="1"/>
    <n v="82"/>
    <d v="2021-09-23T00:00:00"/>
    <x v="7"/>
    <s v="ABS GOU VAKU-OGT"/>
    <x v="0"/>
    <x v="4"/>
    <s v="wurde nicht eingesetzt"/>
    <x v="8"/>
    <x v="0"/>
    <x v="0"/>
    <x v="0"/>
    <s v="0"/>
    <s v="Bu3"/>
    <n v="49500034"/>
    <n v="12"/>
  </r>
  <r>
    <x v="0"/>
    <n v="16"/>
    <d v="2021-09-30T00:00:00"/>
    <x v="7"/>
    <s v="ABS GOU VAKU-OGT"/>
    <x v="1"/>
    <x v="25"/>
    <s v="Luftzieher, aber trotzdem guter Zustand"/>
    <x v="9"/>
    <x v="0"/>
    <x v="0"/>
    <x v="0"/>
    <s v="0"/>
    <s v="Schmelze"/>
    <n v="49500034"/>
    <n v="22"/>
  </r>
  <r>
    <x v="0"/>
    <n v="270"/>
    <d v="2021-09-15T00:00:00"/>
    <x v="7"/>
    <s v="ABS TIL-45FIT VAKU-OGT"/>
    <x v="0"/>
    <x v="14"/>
    <s v="Keinen Einsatz"/>
    <x v="4"/>
    <x v="0"/>
    <x v="0"/>
    <x v="0"/>
    <n v="543.78"/>
    <s v="Abfüllung"/>
    <n v="49500039"/>
    <n v="12"/>
  </r>
  <r>
    <x v="1"/>
    <n v="305"/>
    <d v="2021-08-19T00:00:00"/>
    <x v="7"/>
    <s v="ABS HAV-DILL-VAKU"/>
    <x v="0"/>
    <x v="19"/>
    <s v="seltene Verwendung / Abschnitte nur für Creme noblesse"/>
    <x v="6"/>
    <x v="0"/>
    <x v="0"/>
    <x v="0"/>
    <n v="309.27"/>
    <s v="L1"/>
    <n v="49500052"/>
    <n v="12"/>
  </r>
  <r>
    <x v="0"/>
    <n v="56"/>
    <d v="2021-09-29T00:00:00"/>
    <x v="7"/>
    <s v="ABS HAV-DILL-VAKU"/>
    <x v="0"/>
    <x v="3"/>
    <s v="Luftzieher"/>
    <x v="9"/>
    <x v="0"/>
    <x v="0"/>
    <x v="0"/>
    <n v="56.783999999999999"/>
    <s v="RWV"/>
    <n v="49500052"/>
    <n v="12"/>
  </r>
  <r>
    <x v="1"/>
    <n v="72"/>
    <d v="2021-09-08T00:00:00"/>
    <x v="7"/>
    <s v="ABS PROV-VAKU"/>
    <x v="0"/>
    <x v="4"/>
    <s v="gemischtes Produkt"/>
    <x v="1"/>
    <x v="0"/>
    <x v="0"/>
    <x v="0"/>
    <n v="37.008000000000003"/>
    <s v="L1"/>
    <n v="49500055"/>
    <n v="12"/>
  </r>
  <r>
    <x v="0"/>
    <n v="312"/>
    <d v="2021-10-19T00:00:00"/>
    <x v="7"/>
    <s v="ABS PROV-VAKU"/>
    <x v="0"/>
    <x v="3"/>
    <s v="-"/>
    <x v="2"/>
    <x v="0"/>
    <x v="0"/>
    <x v="0"/>
    <n v="160.36799999999999"/>
    <s v="RWV"/>
    <n v="49500055"/>
    <n v="12"/>
  </r>
  <r>
    <x v="0"/>
    <n v="47"/>
    <d v="2021-09-01T00:00:00"/>
    <x v="7"/>
    <s v="ABS GOU-MI-VAKU"/>
    <x v="0"/>
    <x v="19"/>
    <s v="nur bei bestimmten Produkten"/>
    <x v="3"/>
    <x v="0"/>
    <x v="0"/>
    <x v="0"/>
    <n v="104.05799999999999"/>
    <s v="RWV"/>
    <n v="49500056"/>
    <n v="12"/>
  </r>
  <r>
    <x v="0"/>
    <n v="106"/>
    <d v="2021-09-01T00:00:00"/>
    <x v="7"/>
    <s v="ABS GOU-MI-VAKU"/>
    <x v="0"/>
    <x v="19"/>
    <s v="nur bei bestimmten Produkten"/>
    <x v="3"/>
    <x v="0"/>
    <x v="0"/>
    <x v="0"/>
    <n v="234.684"/>
    <s v="RWV"/>
    <n v="49500056"/>
    <n v="12"/>
  </r>
  <r>
    <x v="0"/>
    <n v="91"/>
    <d v="2021-09-08T00:00:00"/>
    <x v="7"/>
    <s v="ABS GOU-MI-VAKU"/>
    <x v="0"/>
    <x v="14"/>
    <s v="MHD abgelaufen"/>
    <x v="1"/>
    <x v="0"/>
    <x v="0"/>
    <x v="0"/>
    <n v="201.47399999999999"/>
    <s v="RWV"/>
    <n v="49500056"/>
    <n v="12"/>
  </r>
  <r>
    <x v="4"/>
    <n v="284"/>
    <d v="2021-09-23T00:00:00"/>
    <x v="5"/>
    <s v="VOS GRW-KRÄU-VAKU"/>
    <x v="0"/>
    <x v="18"/>
    <s v="keinen Abnehmer/Schälen"/>
    <x v="8"/>
    <x v="0"/>
    <x v="0"/>
    <x v="0"/>
    <n v="145.976"/>
    <s v="Verkauf"/>
    <n v="49500084"/>
    <n v="12"/>
  </r>
  <r>
    <x v="1"/>
    <n v="134"/>
    <d v="2021-09-28T00:00:00"/>
    <x v="4"/>
    <s v="VOS RW-NUSS-VAKU"/>
    <x v="0"/>
    <x v="4"/>
    <s v="wurde nicht eingesetzt"/>
    <x v="9"/>
    <x v="0"/>
    <x v="0"/>
    <x v="0"/>
    <n v="68.876000000000005"/>
    <s v="L4"/>
    <n v="49500088"/>
    <n v="12"/>
  </r>
  <r>
    <x v="1"/>
    <n v="282"/>
    <d v="2021-09-14T00:00:00"/>
    <x v="4"/>
    <s v="VOS RW-NATUR-NAT-VAKU"/>
    <x v="0"/>
    <x v="15"/>
    <s v="-"/>
    <x v="4"/>
    <x v="0"/>
    <x v="0"/>
    <x v="0"/>
    <n v="144.94800000000001"/>
    <s v="L16"/>
    <n v="49500089"/>
    <n v="12"/>
  </r>
  <r>
    <x v="1"/>
    <n v="171"/>
    <d v="2021-09-23T00:00:00"/>
    <x v="4"/>
    <s v="VOS RW-NATUR-NAT-VAKU"/>
    <x v="0"/>
    <x v="15"/>
    <s v="-"/>
    <x v="8"/>
    <x v="0"/>
    <x v="0"/>
    <x v="0"/>
    <n v="87.894000000000005"/>
    <s v="L16"/>
    <n v="49500089"/>
    <n v="12"/>
  </r>
  <r>
    <x v="1"/>
    <n v="213"/>
    <d v="2021-09-23T00:00:00"/>
    <x v="4"/>
    <s v="VOS RW-SCHI-NAT-VAKU"/>
    <x v="0"/>
    <x v="15"/>
    <s v="-"/>
    <x v="8"/>
    <x v="0"/>
    <x v="0"/>
    <x v="0"/>
    <n v="109.482"/>
    <s v="L16"/>
    <n v="49500090"/>
    <n v="12"/>
  </r>
  <r>
    <x v="1"/>
    <n v="402"/>
    <d v="2021-09-14T00:00:00"/>
    <x v="4"/>
    <s v="VOS RW-JAL-NAT-VAKU"/>
    <x v="0"/>
    <x v="15"/>
    <s v="-"/>
    <x v="4"/>
    <x v="0"/>
    <x v="0"/>
    <x v="0"/>
    <n v="206.62800000000001"/>
    <s v="L11"/>
    <n v="49500091"/>
    <n v="12"/>
  </r>
  <r>
    <x v="1"/>
    <n v="345"/>
    <d v="2021-09-23T00:00:00"/>
    <x v="4"/>
    <s v="VOS RW-JAL-NAT-VAKU"/>
    <x v="0"/>
    <x v="15"/>
    <s v="-"/>
    <x v="8"/>
    <x v="0"/>
    <x v="0"/>
    <x v="0"/>
    <n v="177.33"/>
    <s v="L11"/>
    <n v="49500091"/>
    <n v="12"/>
  </r>
  <r>
    <x v="4"/>
    <n v="267"/>
    <d v="2021-09-14T00:00:00"/>
    <x v="5"/>
    <s v="VOS RW-NATUR-EXTRA-VAKU"/>
    <x v="0"/>
    <x v="18"/>
    <s v="keinen Abnehmer/Schälen"/>
    <x v="4"/>
    <x v="0"/>
    <x v="0"/>
    <x v="0"/>
    <s v="0"/>
    <s v="Verkauf"/>
    <n v="49500092"/>
    <n v="12"/>
  </r>
  <r>
    <x v="4"/>
    <n v="243"/>
    <d v="2021-09-23T00:00:00"/>
    <x v="5"/>
    <s v="VOS RW-NATUR-EXTRA-VAKU"/>
    <x v="0"/>
    <x v="18"/>
    <s v="keinen Abnehmer/Schälen"/>
    <x v="8"/>
    <x v="0"/>
    <x v="0"/>
    <x v="0"/>
    <s v="0"/>
    <s v="Verkauf"/>
    <n v="49500092"/>
    <n v="12"/>
  </r>
  <r>
    <x v="4"/>
    <n v="203"/>
    <d v="2021-09-14T00:00:00"/>
    <x v="5"/>
    <s v="VOS GRW-NATUR-VAKU / Er"/>
    <x v="0"/>
    <x v="18"/>
    <s v="keinen Abnehmer/Schälen"/>
    <x v="4"/>
    <x v="0"/>
    <x v="0"/>
    <x v="0"/>
    <n v="104.342"/>
    <s v="Verkauf"/>
    <n v="49500143"/>
    <n v="12"/>
  </r>
  <r>
    <x v="1"/>
    <n v="289"/>
    <d v="2021-10-04T00:00:00"/>
    <x v="4"/>
    <s v="VOS GRW-NATUR-VAKU / Er"/>
    <x v="0"/>
    <x v="15"/>
    <s v="-"/>
    <x v="5"/>
    <x v="0"/>
    <x v="0"/>
    <x v="0"/>
    <n v="148.54599999999999"/>
    <s v="BU3"/>
    <n v="49500143"/>
    <n v="12"/>
  </r>
  <r>
    <x v="1"/>
    <n v="299"/>
    <d v="2021-10-18T00:00:00"/>
    <x v="4"/>
    <s v="VOS GRW-NATUR-VAKU / Er"/>
    <x v="0"/>
    <x v="15"/>
    <s v="-"/>
    <x v="2"/>
    <x v="0"/>
    <x v="0"/>
    <x v="0"/>
    <n v="153.68600000000001"/>
    <s v="BU3"/>
    <n v="49500143"/>
    <n v="12"/>
  </r>
  <r>
    <x v="1"/>
    <n v="292"/>
    <d v="2021-10-18T00:00:00"/>
    <x v="4"/>
    <s v="VOS GRW-NATUR-VAKU / Er"/>
    <x v="0"/>
    <x v="0"/>
    <s v="-"/>
    <x v="2"/>
    <x v="0"/>
    <x v="0"/>
    <x v="0"/>
    <n v="150.08799999999999"/>
    <s v="BU3"/>
    <n v="49500143"/>
    <n v="12"/>
  </r>
  <r>
    <x v="4"/>
    <n v="102"/>
    <d v="2021-09-23T00:00:00"/>
    <x v="5"/>
    <s v="VOS GRW-SCHI-VAKU /Ersa"/>
    <x v="0"/>
    <x v="18"/>
    <s v="keinen Abnehmer/Schälen"/>
    <x v="8"/>
    <x v="0"/>
    <x v="0"/>
    <x v="0"/>
    <n v="52.428000000000004"/>
    <s v="Verkauf"/>
    <n v="49500144"/>
    <n v="12"/>
  </r>
  <r>
    <x v="1"/>
    <n v="1266"/>
    <d v="2021-10-04T00:00:00"/>
    <x v="4"/>
    <s v="VOS RW-NATUR-EXTRA-VAKU"/>
    <x v="0"/>
    <x v="15"/>
    <s v="-"/>
    <x v="5"/>
    <x v="0"/>
    <x v="0"/>
    <x v="0"/>
    <n v="650.72400000000005"/>
    <s v="BU3"/>
    <n v="49500147"/>
    <n v="12"/>
  </r>
  <r>
    <x v="1"/>
    <n v="257"/>
    <d v="2021-10-18T00:00:00"/>
    <x v="4"/>
    <s v="VOS RW-NATUR-EXTRA-VAKU"/>
    <x v="0"/>
    <x v="15"/>
    <s v="-"/>
    <x v="2"/>
    <x v="0"/>
    <x v="0"/>
    <x v="0"/>
    <n v="132.09800000000001"/>
    <s v="BU3"/>
    <n v="49500147"/>
    <n v="12"/>
  </r>
  <r>
    <x v="0"/>
    <n v="285"/>
    <d v="2021-09-15T00:00:00"/>
    <x v="4"/>
    <s v="VOS WAL-KONZ-vakuumiert"/>
    <x v="0"/>
    <x v="3"/>
    <s v="Luftzieher"/>
    <x v="4"/>
    <x v="0"/>
    <x v="0"/>
    <x v="0"/>
    <s v="0"/>
    <s v="RWV"/>
    <n v="49500154"/>
    <n v="12"/>
  </r>
  <r>
    <x v="1"/>
    <n v="42"/>
    <d v="2021-09-08T00:00:00"/>
    <x v="7"/>
    <s v="ABS BUN-PF 50% L33 vaku"/>
    <x v="0"/>
    <x v="19"/>
    <s v="wurde nicht eingesetzt"/>
    <x v="1"/>
    <x v="0"/>
    <x v="0"/>
    <x v="0"/>
    <n v="42.588000000000001"/>
    <s v="L33"/>
    <n v="49500166"/>
    <n v="12"/>
  </r>
  <r>
    <x v="1"/>
    <n v="211"/>
    <d v="2021-10-13T00:00:00"/>
    <x v="7"/>
    <s v="ABS BUN-PF 50% L33 vaku"/>
    <x v="0"/>
    <x v="19"/>
    <s v="-"/>
    <x v="0"/>
    <x v="0"/>
    <x v="0"/>
    <x v="0"/>
    <n v="213.95400000000001"/>
    <s v="bu3"/>
    <n v="49500166"/>
    <n v="12"/>
  </r>
  <r>
    <x v="1"/>
    <n v="495"/>
    <d v="2021-10-13T00:00:00"/>
    <x v="7"/>
    <s v="ABS BUN-PF 50% L33 vaku"/>
    <x v="0"/>
    <x v="19"/>
    <s v="-"/>
    <x v="0"/>
    <x v="0"/>
    <x v="0"/>
    <x v="0"/>
    <n v="501.93"/>
    <s v="bu3"/>
    <n v="49500166"/>
    <n v="12"/>
  </r>
  <r>
    <x v="1"/>
    <n v="121"/>
    <d v="2021-10-26T00:00:00"/>
    <x v="7"/>
    <s v="ABS BUN-PF 50% L33 vaku"/>
    <x v="0"/>
    <x v="19"/>
    <s v="-"/>
    <x v="10"/>
    <x v="0"/>
    <x v="0"/>
    <x v="0"/>
    <n v="122.694"/>
    <s v="bu3"/>
    <n v="49500166"/>
    <n v="12"/>
  </r>
  <r>
    <x v="0"/>
    <n v="130"/>
    <d v="2021-10-06T00:00:00"/>
    <x v="4"/>
    <s v="VOS RW-NATUR-STAUBK-GES"/>
    <x v="0"/>
    <x v="19"/>
    <s v="-"/>
    <x v="5"/>
    <x v="0"/>
    <x v="0"/>
    <x v="0"/>
    <n v="152.63299999999998"/>
    <s v="Schmelze"/>
    <n v="49500171"/>
    <n v="12"/>
  </r>
  <r>
    <x v="0"/>
    <n v="13"/>
    <d v="2021-09-10T00:00:00"/>
    <x v="7"/>
    <s v="ABS BERGBAU-MAAS-VAKU"/>
    <x v="1"/>
    <x v="1"/>
    <s v="Schmutz"/>
    <x v="1"/>
    <x v="0"/>
    <x v="0"/>
    <x v="0"/>
    <s v="0"/>
    <s v="Abfüllung"/>
    <n v="49500173"/>
    <n v="22"/>
  </r>
  <r>
    <x v="1"/>
    <n v="101"/>
    <d v="2021-09-01T00:00:00"/>
    <x v="7"/>
    <s v="ABS PECO-TRE-VAKU"/>
    <x v="0"/>
    <x v="4"/>
    <s v="Abschnitte eingelagert, um Verwendung zu finden. Aber keine Verwendungsentscheidung gefunden"/>
    <x v="3"/>
    <x v="0"/>
    <x v="0"/>
    <x v="0"/>
    <n v="223.614"/>
    <s v="L1"/>
    <n v="49500174"/>
    <n v="12"/>
  </r>
  <r>
    <x v="4"/>
    <n v="57.8"/>
    <d v="2021-09-15T00:00:00"/>
    <x v="12"/>
    <s v="RÄU-END SCHI ENDSTÜCK R"/>
    <x v="0"/>
    <x v="28"/>
    <s v="keinen Abnehmer"/>
    <x v="4"/>
    <x v="0"/>
    <x v="0"/>
    <x v="0"/>
    <n v="24.651699999999998"/>
    <s v="Verkauf"/>
    <n v="49500185"/>
    <n v="12"/>
  </r>
  <r>
    <x v="4"/>
    <n v="150"/>
    <d v="2021-09-15T00:00:00"/>
    <x v="12"/>
    <s v="RÄU-END SCHI ENDSTÜCK R"/>
    <x v="0"/>
    <x v="28"/>
    <s v="keinen Abnehmer"/>
    <x v="4"/>
    <x v="0"/>
    <x v="0"/>
    <x v="0"/>
    <n v="63.975000000000001"/>
    <s v="Verkauf"/>
    <n v="49500185"/>
    <n v="12"/>
  </r>
  <r>
    <x v="4"/>
    <n v="758.6"/>
    <d v="2021-09-07T00:00:00"/>
    <x v="12"/>
    <s v="RÄU-END GRW-SCHI-NAT EN"/>
    <x v="0"/>
    <x v="28"/>
    <s v="keinen Abnehmer"/>
    <x v="1"/>
    <x v="0"/>
    <x v="0"/>
    <x v="0"/>
    <n v="323.54289999999997"/>
    <s v="Verkauf"/>
    <n v="49500188"/>
    <n v="12"/>
  </r>
  <r>
    <x v="4"/>
    <n v="107.6"/>
    <d v="2021-09-15T00:00:00"/>
    <x v="12"/>
    <s v="RÄU-END GRW-SCHI-NAT EN"/>
    <x v="0"/>
    <x v="28"/>
    <s v="keinen Abnehmer"/>
    <x v="4"/>
    <x v="0"/>
    <x v="0"/>
    <x v="0"/>
    <n v="45.891399999999997"/>
    <s v="Verkauf"/>
    <n v="49500188"/>
    <n v="12"/>
  </r>
  <r>
    <x v="4"/>
    <n v="270"/>
    <d v="2021-10-18T00:00:00"/>
    <x v="12"/>
    <s v="RÄU-END NATUR-NAT ENDST"/>
    <x v="0"/>
    <x v="28"/>
    <s v="-"/>
    <x v="2"/>
    <x v="0"/>
    <x v="0"/>
    <x v="0"/>
    <s v="0"/>
    <s v="Verkauf"/>
    <n v="49500189"/>
    <n v="12"/>
  </r>
  <r>
    <x v="0"/>
    <n v="164"/>
    <d v="2021-10-15T00:00:00"/>
    <x v="7"/>
    <s v="ABS ALL-EMM-VAKU"/>
    <x v="0"/>
    <x v="0"/>
    <s v="-"/>
    <x v="0"/>
    <x v="0"/>
    <x v="0"/>
    <x v="0"/>
    <n v="412.29599999999999"/>
    <s v="RWV"/>
    <n v="49500190"/>
    <n v="12"/>
  </r>
  <r>
    <x v="3"/>
    <n v="246"/>
    <d v="2021-10-11T00:00:00"/>
    <x v="7"/>
    <s v="ABS JARLSBERG-VAKU"/>
    <x v="0"/>
    <x v="31"/>
    <s v="-"/>
    <x v="0"/>
    <x v="0"/>
    <x v="0"/>
    <x v="0"/>
    <s v="0"/>
    <s v="BU4"/>
    <n v="49500192"/>
    <n v="12"/>
  </r>
  <r>
    <x v="3"/>
    <n v="81.5"/>
    <d v="2021-08-19T00:00:00"/>
    <x v="7"/>
    <s v="ABS CAMBOZOLA-VAKU"/>
    <x v="0"/>
    <x v="46"/>
    <s v="&lt;300kg/Monat"/>
    <x v="6"/>
    <x v="0"/>
    <x v="0"/>
    <x v="0"/>
    <n v="1.1491499999999999"/>
    <s v="L20"/>
    <n v="49500194"/>
    <n v="12"/>
  </r>
  <r>
    <x v="3"/>
    <n v="297"/>
    <d v="2021-10-27T00:00:00"/>
    <x v="7"/>
    <s v="ABS CAMBOZOLA-VAKU"/>
    <x v="5"/>
    <x v="17"/>
    <s v="-"/>
    <x v="10"/>
    <x v="0"/>
    <x v="0"/>
    <x v="0"/>
    <n v="4.1876999999999995"/>
    <s v="bu4"/>
    <n v="49500194"/>
    <n v="61"/>
  </r>
  <r>
    <x v="3"/>
    <n v="325"/>
    <d v="2021-10-05T00:00:00"/>
    <x v="7"/>
    <s v="ABS BLU-FOU-VAKU"/>
    <x v="0"/>
    <x v="15"/>
    <s v="-"/>
    <x v="5"/>
    <x v="0"/>
    <x v="0"/>
    <x v="0"/>
    <n v="7.8"/>
    <s v="BU4"/>
    <n v="49500196"/>
    <n v="12"/>
  </r>
  <r>
    <x v="1"/>
    <n v="328"/>
    <d v="2021-09-14T00:00:00"/>
    <x v="4"/>
    <s v="VOS GRW-SCHI-NAT-VAKU"/>
    <x v="0"/>
    <x v="15"/>
    <s v="Da keine Aufträge für  weitere Verwendung"/>
    <x v="4"/>
    <x v="0"/>
    <x v="0"/>
    <x v="0"/>
    <n v="168.59200000000001"/>
    <s v="L33"/>
    <n v="49500204"/>
    <n v="12"/>
  </r>
  <r>
    <x v="1"/>
    <n v="32.5"/>
    <d v="2021-09-22T00:00:00"/>
    <x v="4"/>
    <s v="VOS GRW-SCHI-NAT-VAKU"/>
    <x v="0"/>
    <x v="15"/>
    <s v="MHD abgelaufen, weils immer wieder verlängert wird. Mehr Abschnitte, als verbraucht wird"/>
    <x v="8"/>
    <x v="0"/>
    <x v="0"/>
    <x v="0"/>
    <n v="16.705000000000002"/>
    <s v="L33"/>
    <n v="49500204"/>
    <n v="12"/>
  </r>
  <r>
    <x v="1"/>
    <n v="188"/>
    <d v="2021-10-25T00:00:00"/>
    <x v="4"/>
    <s v="VOS GRW-SCHI-NAT-VAKU"/>
    <x v="0"/>
    <x v="15"/>
    <s v="-"/>
    <x v="10"/>
    <x v="0"/>
    <x v="0"/>
    <x v="0"/>
    <n v="96.632000000000005"/>
    <s v="BU3"/>
    <n v="49500204"/>
    <n v="12"/>
  </r>
  <r>
    <x v="1"/>
    <n v="125"/>
    <d v="2021-08-31T00:00:00"/>
    <x v="4"/>
    <s v="VOS GRW-CHILI-NAT-VAKU"/>
    <x v="0"/>
    <x v="4"/>
    <s v="Da keine Aufträge für  weitere Verwendung"/>
    <x v="3"/>
    <x v="0"/>
    <x v="0"/>
    <x v="0"/>
    <n v="64.25"/>
    <s v="L9"/>
    <n v="49500205"/>
    <n v="12"/>
  </r>
  <r>
    <x v="4"/>
    <n v="242.4"/>
    <d v="2021-09-07T00:00:00"/>
    <x v="12"/>
    <s v="RÄU-END RW-CHILI 200G Z"/>
    <x v="0"/>
    <x v="28"/>
    <s v="keinen Abnehmer"/>
    <x v="1"/>
    <x v="0"/>
    <x v="0"/>
    <x v="0"/>
    <n v="88.863839999999996"/>
    <s v="Verkauf"/>
    <n v="49500213"/>
    <n v="12"/>
  </r>
  <r>
    <x v="4"/>
    <n v="66"/>
    <d v="2021-09-15T00:00:00"/>
    <x v="12"/>
    <s v="RÄU-END RW-CHILI 200G Z"/>
    <x v="0"/>
    <x v="28"/>
    <s v="keinen Abnehmer"/>
    <x v="4"/>
    <x v="0"/>
    <x v="0"/>
    <x v="0"/>
    <n v="24.195599999999999"/>
    <s v="Verkauf"/>
    <n v="49500213"/>
    <n v="12"/>
  </r>
  <r>
    <x v="4"/>
    <n v="162"/>
    <d v="2021-10-12T00:00:00"/>
    <x v="12"/>
    <s v="RÄU-END RW-CHILI 200G Z"/>
    <x v="0"/>
    <x v="28"/>
    <s v="-"/>
    <x v="0"/>
    <x v="0"/>
    <x v="0"/>
    <x v="0"/>
    <n v="59.389199999999995"/>
    <s v="Verkauf"/>
    <n v="49500213"/>
    <n v="62"/>
  </r>
  <r>
    <x v="4"/>
    <n v="166"/>
    <d v="2021-09-15T00:00:00"/>
    <x v="12"/>
    <s v="RÄU-END RW-NUSS 200G ZI"/>
    <x v="0"/>
    <x v="28"/>
    <s v="keinen Abnehmer"/>
    <x v="4"/>
    <x v="0"/>
    <x v="0"/>
    <x v="0"/>
    <n v="60.855599999999995"/>
    <s v="Verkauf"/>
    <n v="49500214"/>
    <n v="12"/>
  </r>
  <r>
    <x v="4"/>
    <n v="38"/>
    <d v="2021-09-15T00:00:00"/>
    <x v="12"/>
    <s v="RÄU-END GRW-KRÄU 200G Z"/>
    <x v="0"/>
    <x v="28"/>
    <s v="keinen Abnehmer"/>
    <x v="4"/>
    <x v="0"/>
    <x v="0"/>
    <x v="0"/>
    <n v="13.9308"/>
    <s v="Verkauf"/>
    <n v="49500215"/>
    <n v="12"/>
  </r>
  <r>
    <x v="4"/>
    <n v="79"/>
    <d v="2021-09-15T00:00:00"/>
    <x v="12"/>
    <s v="RÄU-END GRW-KRÄU 200G Z"/>
    <x v="0"/>
    <x v="28"/>
    <s v="keinen Abnehmer"/>
    <x v="4"/>
    <x v="0"/>
    <x v="0"/>
    <x v="0"/>
    <n v="28.961399999999998"/>
    <s v="Verkauf"/>
    <n v="49500215"/>
    <n v="12"/>
  </r>
  <r>
    <x v="4"/>
    <n v="239"/>
    <d v="2021-09-15T00:00:00"/>
    <x v="12"/>
    <s v="RÄU-END RW-CHILI 320G E"/>
    <x v="0"/>
    <x v="28"/>
    <s v="keinen Abnehmer"/>
    <x v="4"/>
    <x v="0"/>
    <x v="0"/>
    <x v="0"/>
    <n v="101.95739999999999"/>
    <s v="Verkauf"/>
    <n v="49500216"/>
    <n v="12"/>
  </r>
  <r>
    <x v="4"/>
    <n v="347"/>
    <d v="2021-09-15T00:00:00"/>
    <x v="12"/>
    <s v="RÄU-END RW-CHILI 320G E"/>
    <x v="0"/>
    <x v="28"/>
    <s v="keinen Abnehmer"/>
    <x v="4"/>
    <x v="0"/>
    <x v="0"/>
    <x v="0"/>
    <n v="148.03019999999998"/>
    <s v="Verkauf"/>
    <n v="49500216"/>
    <n v="12"/>
  </r>
  <r>
    <x v="4"/>
    <n v="138"/>
    <d v="2021-09-15T00:00:00"/>
    <x v="12"/>
    <s v="RÄU-END GRW-KRÄU 320G E"/>
    <x v="0"/>
    <x v="28"/>
    <s v="keinen Abnehmer"/>
    <x v="4"/>
    <x v="0"/>
    <x v="0"/>
    <x v="0"/>
    <n v="58.870799999999996"/>
    <s v="Verkauf"/>
    <n v="49500218"/>
    <n v="12"/>
  </r>
  <r>
    <x v="1"/>
    <n v="45"/>
    <d v="2021-08-19T00:00:00"/>
    <x v="9"/>
    <s v="VOS VEG-SCH-MILD-VAKU"/>
    <x v="0"/>
    <x v="15"/>
    <s v="-"/>
    <x v="6"/>
    <x v="0"/>
    <x v="0"/>
    <x v="0"/>
    <n v="23.13"/>
    <s v="L1"/>
    <n v="49900001"/>
    <n v="12"/>
  </r>
  <r>
    <x v="1"/>
    <n v="606"/>
    <d v="2021-09-10T00:00:00"/>
    <x v="9"/>
    <s v="VOS VEG-SCH-MILD-VAKU"/>
    <x v="5"/>
    <x v="15"/>
    <s v="-"/>
    <x v="1"/>
    <x v="0"/>
    <x v="0"/>
    <x v="0"/>
    <n v="311.48399999999998"/>
    <s v="L1"/>
    <n v="49900001"/>
    <n v="61"/>
  </r>
  <r>
    <x v="1"/>
    <n v="253"/>
    <d v="2021-10-12T00:00:00"/>
    <x v="9"/>
    <s v="VOS VEG-SCH-MILD-VAKU"/>
    <x v="0"/>
    <x v="15"/>
    <s v="-"/>
    <x v="0"/>
    <x v="0"/>
    <x v="0"/>
    <x v="0"/>
    <n v="130.042"/>
    <s v="bu3"/>
    <n v="49900001"/>
    <n v="12"/>
  </r>
  <r>
    <x v="1"/>
    <n v="100"/>
    <d v="2021-10-19T00:00:00"/>
    <x v="9"/>
    <s v="VOS VEG-SCH-MILD-VAKU"/>
    <x v="5"/>
    <x v="15"/>
    <s v="-"/>
    <x v="2"/>
    <x v="0"/>
    <x v="0"/>
    <x v="0"/>
    <n v="51.4"/>
    <s v="BU3"/>
    <n v="49900001"/>
    <n v="61"/>
  </r>
  <r>
    <x v="1"/>
    <n v="150"/>
    <d v="2021-08-19T00:00:00"/>
    <x v="9"/>
    <s v="VOS VEG-SCH-WÜRZIG-VAKU"/>
    <x v="0"/>
    <x v="15"/>
    <s v="-"/>
    <x v="6"/>
    <x v="0"/>
    <x v="0"/>
    <x v="0"/>
    <n v="77.100000000000009"/>
    <s v="L1"/>
    <n v="49900002"/>
    <n v="12"/>
  </r>
  <r>
    <x v="1"/>
    <n v="290"/>
    <d v="2021-08-24T00:00:00"/>
    <x v="9"/>
    <s v="VOS VEG-SCH-WÜRZIG-VAKU"/>
    <x v="0"/>
    <x v="15"/>
    <s v="-"/>
    <x v="7"/>
    <x v="0"/>
    <x v="0"/>
    <x v="0"/>
    <n v="149.06"/>
    <s v="L1"/>
    <n v="49900002"/>
    <n v="12"/>
  </r>
  <r>
    <x v="1"/>
    <n v="450"/>
    <d v="2021-08-25T00:00:00"/>
    <x v="9"/>
    <s v="VOS VEG-SCH-WÜRZIG-VAKU"/>
    <x v="1"/>
    <x v="1"/>
    <s v="Schmutz"/>
    <x v="7"/>
    <x v="0"/>
    <x v="0"/>
    <x v="0"/>
    <n v="231.3"/>
    <s v="L1"/>
    <n v="49900002"/>
    <n v="22"/>
  </r>
  <r>
    <x v="1"/>
    <n v="11"/>
    <d v="2021-08-25T00:00:00"/>
    <x v="9"/>
    <s v="VOS VEG-SCH-WÜRZIG-VAKU"/>
    <x v="1"/>
    <x v="1"/>
    <s v="Schmutz"/>
    <x v="7"/>
    <x v="0"/>
    <x v="0"/>
    <x v="0"/>
    <n v="5.6539999999999999"/>
    <s v="L1"/>
    <n v="49900002"/>
    <n v="22"/>
  </r>
  <r>
    <x v="1"/>
    <n v="2613"/>
    <d v="2021-09-10T00:00:00"/>
    <x v="9"/>
    <s v="VOS VEG-SCH-WÜRZIG-VAKU"/>
    <x v="5"/>
    <x v="15"/>
    <s v="-"/>
    <x v="1"/>
    <x v="0"/>
    <x v="0"/>
    <x v="0"/>
    <n v="1343.0820000000001"/>
    <s v="L1"/>
    <n v="49900002"/>
    <n v="61"/>
  </r>
  <r>
    <x v="1"/>
    <n v="348"/>
    <d v="2021-10-12T00:00:00"/>
    <x v="9"/>
    <s v="VOS VEG-SCH-WÜRZIG-VAKU"/>
    <x v="0"/>
    <x v="15"/>
    <s v="-"/>
    <x v="0"/>
    <x v="0"/>
    <x v="0"/>
    <x v="0"/>
    <n v="178.87200000000001"/>
    <s v="bu3"/>
    <n v="49900002"/>
    <n v="12"/>
  </r>
  <r>
    <x v="1"/>
    <n v="59"/>
    <d v="2021-10-15T00:00:00"/>
    <x v="9"/>
    <s v="VOS VEG-SCH-WÜRZIG-VAKU"/>
    <x v="0"/>
    <x v="15"/>
    <s v="-"/>
    <x v="0"/>
    <x v="0"/>
    <x v="0"/>
    <x v="0"/>
    <n v="30.326000000000001"/>
    <s v="BU3"/>
    <n v="49900002"/>
    <n v="12"/>
  </r>
  <r>
    <x v="2"/>
    <n v="1780"/>
    <d v="2021-08-20T00:00:00"/>
    <x v="13"/>
    <s v="AM FK-Röllchen England"/>
    <x v="1"/>
    <x v="32"/>
    <s v="Freigabe QM über Produktion Weisenhorn(Ethylinoxid)"/>
    <x v="6"/>
    <x v="0"/>
    <x v="0"/>
    <x v="0"/>
    <s v="0"/>
    <s v="Weisenhorn"/>
    <n v="50000011"/>
    <n v="22"/>
  </r>
  <r>
    <x v="2"/>
    <n v="525"/>
    <d v="2021-10-22T00:00:00"/>
    <x v="12"/>
    <s v="Außenmasse FK-Röllchen"/>
    <x v="0"/>
    <x v="47"/>
    <s v="keine Verlängerung, da Ananas"/>
    <x v="2"/>
    <x v="0"/>
    <x v="0"/>
    <x v="0"/>
    <n v="1863.75"/>
    <s v="Weisenhorn"/>
    <n v="50000275"/>
    <n v="11"/>
  </r>
  <r>
    <x v="2"/>
    <n v="525"/>
    <d v="2021-10-22T00:00:00"/>
    <x v="12"/>
    <s v="Außenmasse FK-Röllchen"/>
    <x v="0"/>
    <x v="8"/>
    <s v="-"/>
    <x v="2"/>
    <x v="0"/>
    <x v="0"/>
    <x v="0"/>
    <n v="1863.75"/>
    <s v="Weisenhorn"/>
    <n v="50000275"/>
    <n v="11"/>
  </r>
  <r>
    <x v="2"/>
    <n v="777.6"/>
    <d v="2021-09-10T00:00:00"/>
    <x v="12"/>
    <s v="Black Forest Räucherkäs"/>
    <x v="1"/>
    <x v="32"/>
    <s v="Rückrufaktion"/>
    <x v="1"/>
    <x v="0"/>
    <x v="0"/>
    <x v="0"/>
    <s v="0"/>
    <s v="Logistik"/>
    <n v="57000277"/>
    <n v="22"/>
  </r>
  <r>
    <x v="2"/>
    <n v="3546"/>
    <d v="2021-09-24T00:00:00"/>
    <x v="12"/>
    <s v="Black Forest Räucherkäs"/>
    <x v="1"/>
    <x v="32"/>
    <s v="Rückrufaktion"/>
    <x v="8"/>
    <x v="0"/>
    <x v="0"/>
    <x v="0"/>
    <s v="0"/>
    <s v="Externe"/>
    <n v="57000277"/>
    <n v="22"/>
  </r>
  <r>
    <x v="0"/>
    <n v="80"/>
    <d v="2021-10-13T00:00:00"/>
    <x v="12"/>
    <s v="(AH) Meine Käserei, Whi"/>
    <x v="0"/>
    <x v="48"/>
    <s v="-"/>
    <x v="0"/>
    <x v="0"/>
    <x v="0"/>
    <x v="0"/>
    <s v="0"/>
    <s v="RWV"/>
    <n v="58000902"/>
    <n v="12"/>
  </r>
  <r>
    <x v="2"/>
    <n v="159.68"/>
    <d v="2021-10-26T00:00:00"/>
    <x v="6"/>
    <s v="Emmentaler &quot;W&quot; 5.000g,"/>
    <x v="1"/>
    <x v="0"/>
    <s v="-"/>
    <x v="10"/>
    <x v="0"/>
    <x v="0"/>
    <x v="0"/>
    <s v="0"/>
    <s v="Rest"/>
    <n v="59000034"/>
    <n v="22"/>
  </r>
  <r>
    <x v="4"/>
    <n v="1500"/>
    <d v="2021-10-19T00:00:00"/>
    <x v="12"/>
    <s v="Räucher-Endstücke 3kg S"/>
    <x v="0"/>
    <x v="28"/>
    <s v="hätte im Juni verkauft werden sollen"/>
    <x v="2"/>
    <x v="0"/>
    <x v="0"/>
    <x v="0"/>
    <n v="3952.65"/>
    <s v="Verkauf"/>
    <n v="59500021"/>
    <n v="11"/>
  </r>
  <r>
    <x v="4"/>
    <n v="684"/>
    <d v="2021-10-04T00:00:00"/>
    <x v="7"/>
    <s v="Abschnitte Landkäse Ber"/>
    <x v="0"/>
    <x v="28"/>
    <s v="-"/>
    <x v="5"/>
    <x v="0"/>
    <x v="0"/>
    <x v="0"/>
    <n v="715.25880000000006"/>
    <s v="Verkauf"/>
    <n v="59500051"/>
    <n v="12"/>
  </r>
  <r>
    <x v="4"/>
    <n v="1831"/>
    <d v="2021-10-12T00:00:00"/>
    <x v="7"/>
    <s v="Abschnitte Landkäse Ber"/>
    <x v="0"/>
    <x v="49"/>
    <s v="-"/>
    <x v="0"/>
    <x v="0"/>
    <x v="0"/>
    <x v="0"/>
    <n v="1914.6767000000002"/>
    <s v="Verkauf"/>
    <n v="59500051"/>
    <n v="12"/>
  </r>
  <r>
    <x v="0"/>
    <n v="28"/>
    <d v="2021-10-19T00:00:00"/>
    <x v="6"/>
    <s v="295000913"/>
    <x v="0"/>
    <x v="0"/>
    <s v="-"/>
    <x v="2"/>
    <x v="0"/>
    <x v="0"/>
    <x v="0"/>
    <s v="0"/>
    <s v="RWV"/>
    <n v="295000913"/>
    <n v="12"/>
  </r>
  <r>
    <x v="0"/>
    <n v="163"/>
    <d v="2021-10-19T00:00:00"/>
    <x v="2"/>
    <s v="-"/>
    <x v="0"/>
    <x v="15"/>
    <s v="-"/>
    <x v="2"/>
    <x v="0"/>
    <x v="0"/>
    <x v="0"/>
    <s v="0"/>
    <s v="RWV"/>
    <s v="-"/>
    <n v="12"/>
  </r>
  <r>
    <x v="0"/>
    <n v="346"/>
    <d v="2021-10-19T00:00:00"/>
    <x v="2"/>
    <s v="-"/>
    <x v="0"/>
    <x v="15"/>
    <s v="-"/>
    <x v="2"/>
    <x v="0"/>
    <x v="0"/>
    <x v="0"/>
    <s v="0"/>
    <s v="RWV"/>
    <s v="-"/>
    <n v="12"/>
  </r>
  <r>
    <x v="0"/>
    <n v="24.8"/>
    <d v="2021-10-20T00:00:00"/>
    <x v="2"/>
    <s v="-"/>
    <x v="0"/>
    <x v="15"/>
    <s v="-"/>
    <x v="2"/>
    <x v="0"/>
    <x v="0"/>
    <x v="0"/>
    <s v="0"/>
    <s v="RWV"/>
    <s v="-"/>
    <n v="12"/>
  </r>
  <r>
    <x v="0"/>
    <n v="123"/>
    <d v="2021-10-20T00:00:00"/>
    <x v="2"/>
    <s v="-"/>
    <x v="0"/>
    <x v="15"/>
    <s v="-"/>
    <x v="2"/>
    <x v="0"/>
    <x v="0"/>
    <x v="0"/>
    <s v="0"/>
    <s v="RWV"/>
    <s v="-"/>
    <n v="12"/>
  </r>
  <r>
    <x v="0"/>
    <n v="84"/>
    <d v="2021-10-20T00:00:00"/>
    <x v="2"/>
    <s v="-"/>
    <x v="0"/>
    <x v="15"/>
    <s v="-"/>
    <x v="2"/>
    <x v="0"/>
    <x v="0"/>
    <x v="0"/>
    <s v="0"/>
    <s v="RWV"/>
    <s v="-"/>
    <n v="12"/>
  </r>
  <r>
    <x v="2"/>
    <n v="53"/>
    <d v="2021-10-14T00:00:00"/>
    <x v="2"/>
    <s v="-"/>
    <x v="3"/>
    <x v="50"/>
    <s v="-"/>
    <x v="0"/>
    <x v="0"/>
    <x v="0"/>
    <x v="0"/>
    <s v="0"/>
    <s v="Labor"/>
    <s v="-"/>
    <n v="70"/>
  </r>
  <r>
    <x v="1"/>
    <n v="25"/>
    <d v="2021-10-14T00:00:00"/>
    <x v="2"/>
    <s v="-"/>
    <x v="2"/>
    <x v="2"/>
    <s v="-"/>
    <x v="0"/>
    <x v="0"/>
    <x v="0"/>
    <x v="0"/>
    <s v="0"/>
    <s v="L1"/>
    <s v="-"/>
    <n v="30"/>
  </r>
  <r>
    <x v="2"/>
    <n v="47"/>
    <d v="2021-10-14T00:00:00"/>
    <x v="2"/>
    <s v="-"/>
    <x v="3"/>
    <x v="50"/>
    <s v="-"/>
    <x v="0"/>
    <x v="0"/>
    <x v="0"/>
    <x v="0"/>
    <s v="0"/>
    <s v="Labor"/>
    <s v="-"/>
    <n v="70"/>
  </r>
  <r>
    <x v="2"/>
    <n v="9.5"/>
    <d v="2021-10-14T00:00:00"/>
    <x v="2"/>
    <s v="-"/>
    <x v="3"/>
    <x v="35"/>
    <s v="-"/>
    <x v="0"/>
    <x v="0"/>
    <x v="0"/>
    <x v="0"/>
    <s v="0"/>
    <s v="QM"/>
    <s v="-"/>
    <n v="74"/>
  </r>
  <r>
    <x v="2"/>
    <n v="57"/>
    <d v="2021-10-14T00:00:00"/>
    <x v="2"/>
    <s v="-"/>
    <x v="3"/>
    <x v="51"/>
    <s v="-"/>
    <x v="0"/>
    <x v="0"/>
    <x v="0"/>
    <x v="0"/>
    <s v="0"/>
    <s v="Labor"/>
    <s v="-"/>
    <n v="71"/>
  </r>
  <r>
    <x v="2"/>
    <n v="2.2000000000000002"/>
    <d v="2021-10-14T00:00:00"/>
    <x v="2"/>
    <s v="-"/>
    <x v="3"/>
    <x v="35"/>
    <s v="-"/>
    <x v="0"/>
    <x v="0"/>
    <x v="0"/>
    <x v="0"/>
    <s v="0"/>
    <s v="Labor"/>
    <s v="-"/>
    <n v="74"/>
  </r>
  <r>
    <x v="1"/>
    <n v="4.5"/>
    <d v="2021-10-15T00:00:00"/>
    <x v="2"/>
    <s v="-"/>
    <x v="2"/>
    <x v="2"/>
    <s v="-"/>
    <x v="0"/>
    <x v="0"/>
    <x v="0"/>
    <x v="0"/>
    <s v="0"/>
    <s v="Bu3"/>
    <s v="-"/>
    <n v="30"/>
  </r>
  <r>
    <x v="1"/>
    <n v="40"/>
    <d v="2021-10-15T00:00:00"/>
    <x v="2"/>
    <s v="-"/>
    <x v="2"/>
    <x v="2"/>
    <s v="-"/>
    <x v="0"/>
    <x v="0"/>
    <x v="0"/>
    <x v="0"/>
    <s v="0"/>
    <s v="L1"/>
    <s v="-"/>
    <n v="30"/>
  </r>
  <r>
    <x v="3"/>
    <n v="35"/>
    <d v="2021-10-15T00:00:00"/>
    <x v="2"/>
    <s v="-"/>
    <x v="2"/>
    <x v="2"/>
    <s v="-"/>
    <x v="0"/>
    <x v="0"/>
    <x v="0"/>
    <x v="0"/>
    <s v="0"/>
    <s v="BU4"/>
    <s v="-"/>
    <n v="30"/>
  </r>
  <r>
    <x v="1"/>
    <n v="8"/>
    <d v="2021-10-15T00:00:00"/>
    <x v="2"/>
    <s v="-"/>
    <x v="2"/>
    <x v="2"/>
    <s v="-"/>
    <x v="0"/>
    <x v="0"/>
    <x v="0"/>
    <x v="0"/>
    <s v="0"/>
    <s v="L35"/>
    <s v="-"/>
    <n v="30"/>
  </r>
  <r>
    <x v="5"/>
    <n v="39"/>
    <d v="2021-10-15T00:00:00"/>
    <x v="2"/>
    <s v="-"/>
    <x v="2"/>
    <x v="2"/>
    <s v="-"/>
    <x v="0"/>
    <x v="0"/>
    <x v="0"/>
    <x v="0"/>
    <s v="0"/>
    <s v="Bu2"/>
    <s v="-"/>
    <n v="30"/>
  </r>
  <r>
    <x v="2"/>
    <n v="8.5"/>
    <d v="2021-10-15T00:00:00"/>
    <x v="2"/>
    <s v="-"/>
    <x v="3"/>
    <x v="35"/>
    <s v="-"/>
    <x v="0"/>
    <x v="0"/>
    <x v="0"/>
    <x v="0"/>
    <s v="0"/>
    <s v="QM"/>
    <s v="-"/>
    <n v="74"/>
  </r>
  <r>
    <x v="2"/>
    <n v="6.6"/>
    <d v="2021-10-15T00:00:00"/>
    <x v="2"/>
    <s v="-"/>
    <x v="3"/>
    <x v="35"/>
    <s v="-"/>
    <x v="0"/>
    <x v="0"/>
    <x v="0"/>
    <x v="0"/>
    <s v="0"/>
    <s v="Labor"/>
    <s v="-"/>
    <n v="74"/>
  </r>
  <r>
    <x v="2"/>
    <n v="14.5"/>
    <d v="2021-10-18T00:00:00"/>
    <x v="2"/>
    <s v="-"/>
    <x v="3"/>
    <x v="5"/>
    <s v="-"/>
    <x v="2"/>
    <x v="0"/>
    <x v="0"/>
    <x v="0"/>
    <s v="0"/>
    <s v="Labor"/>
    <s v="-"/>
    <n v="73"/>
  </r>
  <r>
    <x v="0"/>
    <n v="54"/>
    <d v="2021-10-18T00:00:00"/>
    <x v="2"/>
    <s v="-"/>
    <x v="2"/>
    <x v="2"/>
    <s v="-"/>
    <x v="2"/>
    <x v="0"/>
    <x v="0"/>
    <x v="0"/>
    <s v="0"/>
    <s v="Abfüllung"/>
    <s v="-"/>
    <n v="30"/>
  </r>
  <r>
    <x v="0"/>
    <n v="206"/>
    <d v="2021-10-18T00:00:00"/>
    <x v="2"/>
    <s v="-"/>
    <x v="2"/>
    <x v="2"/>
    <s v="-"/>
    <x v="2"/>
    <x v="0"/>
    <x v="0"/>
    <x v="0"/>
    <s v="0"/>
    <s v="Abfüllung"/>
    <s v="-"/>
    <n v="30"/>
  </r>
  <r>
    <x v="1"/>
    <n v="79"/>
    <d v="2021-10-18T00:00:00"/>
    <x v="2"/>
    <s v="-"/>
    <x v="2"/>
    <x v="2"/>
    <s v="-"/>
    <x v="2"/>
    <x v="0"/>
    <x v="0"/>
    <x v="0"/>
    <s v="0"/>
    <s v="BU3"/>
    <s v="-"/>
    <n v="30"/>
  </r>
  <r>
    <x v="0"/>
    <n v="60"/>
    <d v="2021-10-18T00:00:00"/>
    <x v="2"/>
    <s v="-"/>
    <x v="0"/>
    <x v="15"/>
    <s v="-"/>
    <x v="2"/>
    <x v="0"/>
    <x v="0"/>
    <x v="0"/>
    <s v="0"/>
    <s v="Abfüllung"/>
    <s v="-"/>
    <n v="12"/>
  </r>
  <r>
    <x v="1"/>
    <n v="64"/>
    <d v="2021-10-18T00:00:00"/>
    <x v="2"/>
    <s v="-"/>
    <x v="2"/>
    <x v="23"/>
    <s v="-"/>
    <x v="2"/>
    <x v="0"/>
    <x v="0"/>
    <x v="0"/>
    <s v="0"/>
    <s v="L35"/>
    <s v="-"/>
    <n v="81"/>
  </r>
  <r>
    <x v="2"/>
    <n v="19"/>
    <d v="2021-10-18T00:00:00"/>
    <x v="2"/>
    <s v="-"/>
    <x v="3"/>
    <x v="35"/>
    <s v="-"/>
    <x v="2"/>
    <x v="0"/>
    <x v="0"/>
    <x v="0"/>
    <s v="0"/>
    <s v="QM"/>
    <s v="-"/>
    <n v="74"/>
  </r>
  <r>
    <x v="2"/>
    <n v="7.6"/>
    <d v="2021-10-18T00:00:00"/>
    <x v="2"/>
    <s v="-"/>
    <x v="3"/>
    <x v="35"/>
    <s v="-"/>
    <x v="2"/>
    <x v="0"/>
    <x v="0"/>
    <x v="0"/>
    <s v="0"/>
    <s v="Labor"/>
    <s v="-"/>
    <n v="74"/>
  </r>
  <r>
    <x v="0"/>
    <n v="28"/>
    <d v="2021-10-19T00:00:00"/>
    <x v="2"/>
    <s v="-"/>
    <x v="1"/>
    <x v="42"/>
    <s v="-"/>
    <x v="2"/>
    <x v="0"/>
    <x v="0"/>
    <x v="0"/>
    <s v="0"/>
    <s v="Abfüllung"/>
    <s v="-"/>
    <n v="40"/>
  </r>
  <r>
    <x v="2"/>
    <n v="230"/>
    <d v="2021-10-19T00:00:00"/>
    <x v="2"/>
    <s v="-"/>
    <x v="3"/>
    <x v="50"/>
    <s v="-"/>
    <x v="2"/>
    <x v="0"/>
    <x v="0"/>
    <x v="0"/>
    <s v="0"/>
    <s v="Labor"/>
    <s v="-"/>
    <n v="70"/>
  </r>
  <r>
    <x v="5"/>
    <n v="20"/>
    <d v="2021-10-19T00:00:00"/>
    <x v="2"/>
    <s v="-"/>
    <x v="2"/>
    <x v="2"/>
    <s v="-"/>
    <x v="2"/>
    <x v="0"/>
    <x v="0"/>
    <x v="0"/>
    <s v="0"/>
    <s v="BU2"/>
    <s v="-"/>
    <n v="30"/>
  </r>
  <r>
    <x v="2"/>
    <n v="10"/>
    <d v="2021-10-19T00:00:00"/>
    <x v="2"/>
    <s v="-"/>
    <x v="3"/>
    <x v="50"/>
    <s v="-"/>
    <x v="2"/>
    <x v="0"/>
    <x v="0"/>
    <x v="0"/>
    <s v="0"/>
    <s v="Labor"/>
    <s v="-"/>
    <n v="70"/>
  </r>
  <r>
    <x v="1"/>
    <n v="24"/>
    <d v="2021-10-19T00:00:00"/>
    <x v="2"/>
    <s v="-"/>
    <x v="5"/>
    <x v="17"/>
    <s v="-"/>
    <x v="2"/>
    <x v="0"/>
    <x v="0"/>
    <x v="0"/>
    <s v="0"/>
    <s v="L16"/>
    <s v="-"/>
    <n v="61"/>
  </r>
  <r>
    <x v="0"/>
    <n v="35"/>
    <d v="2021-10-19T00:00:00"/>
    <x v="2"/>
    <s v="-"/>
    <x v="1"/>
    <x v="6"/>
    <s v="-"/>
    <x v="2"/>
    <x v="0"/>
    <x v="0"/>
    <x v="0"/>
    <s v="0"/>
    <s v="RWV"/>
    <s v="-"/>
    <n v="60"/>
  </r>
  <r>
    <x v="0"/>
    <n v="42"/>
    <d v="2021-10-19T00:00:00"/>
    <x v="2"/>
    <s v="-"/>
    <x v="1"/>
    <x v="42"/>
    <s v="-"/>
    <x v="2"/>
    <x v="0"/>
    <x v="0"/>
    <x v="0"/>
    <s v="0"/>
    <s v="Abfüllung"/>
    <s v="-"/>
    <n v="40"/>
  </r>
  <r>
    <x v="1"/>
    <n v="184"/>
    <d v="2021-10-19T00:00:00"/>
    <x v="2"/>
    <s v="-"/>
    <x v="3"/>
    <x v="52"/>
    <s v="-"/>
    <x v="2"/>
    <x v="0"/>
    <x v="0"/>
    <x v="0"/>
    <s v="0"/>
    <s v="WVP"/>
    <s v="-"/>
    <n v="72"/>
  </r>
  <r>
    <x v="0"/>
    <n v="24"/>
    <d v="2021-10-19T00:00:00"/>
    <x v="2"/>
    <s v="-"/>
    <x v="3"/>
    <x v="50"/>
    <s v="-"/>
    <x v="2"/>
    <x v="0"/>
    <x v="0"/>
    <x v="0"/>
    <s v="0"/>
    <s v="RWV"/>
    <s v="-"/>
    <n v="70"/>
  </r>
  <r>
    <x v="2"/>
    <n v="4"/>
    <d v="2021-10-19T00:00:00"/>
    <x v="2"/>
    <s v="-"/>
    <x v="3"/>
    <x v="35"/>
    <s v="-"/>
    <x v="2"/>
    <x v="0"/>
    <x v="0"/>
    <x v="0"/>
    <s v="0"/>
    <s v="QM"/>
    <s v="-"/>
    <n v="74"/>
  </r>
  <r>
    <x v="3"/>
    <n v="42"/>
    <d v="2021-10-19T00:00:00"/>
    <x v="2"/>
    <s v="-"/>
    <x v="2"/>
    <x v="2"/>
    <s v="-"/>
    <x v="2"/>
    <x v="0"/>
    <x v="0"/>
    <x v="0"/>
    <s v="0"/>
    <s v="BU4"/>
    <s v="-"/>
    <n v="30"/>
  </r>
  <r>
    <x v="1"/>
    <n v="39"/>
    <d v="2021-10-19T00:00:00"/>
    <x v="2"/>
    <s v="-"/>
    <x v="2"/>
    <x v="2"/>
    <s v="-"/>
    <x v="2"/>
    <x v="0"/>
    <x v="0"/>
    <x v="0"/>
    <s v="0"/>
    <s v="L35"/>
    <s v="-"/>
    <n v="30"/>
  </r>
  <r>
    <x v="5"/>
    <n v="117"/>
    <d v="2021-10-19T00:00:00"/>
    <x v="2"/>
    <s v="-"/>
    <x v="2"/>
    <x v="2"/>
    <s v="-"/>
    <x v="2"/>
    <x v="0"/>
    <x v="0"/>
    <x v="0"/>
    <s v="0"/>
    <s v="BU2"/>
    <s v="-"/>
    <n v="30"/>
  </r>
  <r>
    <x v="1"/>
    <n v="418"/>
    <d v="2021-10-19T00:00:00"/>
    <x v="2"/>
    <s v="-"/>
    <x v="1"/>
    <x v="32"/>
    <s v="-"/>
    <x v="2"/>
    <x v="0"/>
    <x v="0"/>
    <x v="0"/>
    <s v="0"/>
    <s v="L1"/>
    <s v="-"/>
    <n v="22"/>
  </r>
  <r>
    <x v="0"/>
    <n v="90"/>
    <d v="2021-10-20T00:00:00"/>
    <x v="2"/>
    <s v="-"/>
    <x v="2"/>
    <x v="2"/>
    <s v="-"/>
    <x v="2"/>
    <x v="0"/>
    <x v="0"/>
    <x v="0"/>
    <s v="0"/>
    <s v="BU1"/>
    <s v="-"/>
    <n v="30"/>
  </r>
  <r>
    <x v="5"/>
    <n v="52"/>
    <d v="2021-10-20T00:00:00"/>
    <x v="2"/>
    <s v="-"/>
    <x v="2"/>
    <x v="2"/>
    <s v="-"/>
    <x v="2"/>
    <x v="0"/>
    <x v="0"/>
    <x v="0"/>
    <s v="0"/>
    <s v="Bu2"/>
    <s v="-"/>
    <n v="30"/>
  </r>
  <r>
    <x v="0"/>
    <n v="29"/>
    <d v="2021-10-20T00:00:00"/>
    <x v="2"/>
    <s v="-"/>
    <x v="2"/>
    <x v="12"/>
    <s v="-"/>
    <x v="2"/>
    <x v="0"/>
    <x v="0"/>
    <x v="0"/>
    <s v="0"/>
    <s v="3020"/>
    <s v="-"/>
    <n v="31"/>
  </r>
  <r>
    <x v="0"/>
    <n v="21.6"/>
    <d v="2021-10-20T00:00:00"/>
    <x v="2"/>
    <s v="-"/>
    <x v="2"/>
    <x v="2"/>
    <s v="-"/>
    <x v="2"/>
    <x v="0"/>
    <x v="0"/>
    <x v="0"/>
    <s v="0"/>
    <s v="3020"/>
    <s v="-"/>
    <n v="30"/>
  </r>
  <r>
    <x v="0"/>
    <n v="58"/>
    <d v="2021-10-20T00:00:00"/>
    <x v="2"/>
    <s v="-"/>
    <x v="2"/>
    <x v="2"/>
    <s v="-"/>
    <x v="2"/>
    <x v="0"/>
    <x v="0"/>
    <x v="0"/>
    <s v="0"/>
    <s v="3020"/>
    <s v="-"/>
    <n v="30"/>
  </r>
  <r>
    <x v="2"/>
    <n v="14.5"/>
    <d v="2021-10-20T00:00:00"/>
    <x v="2"/>
    <s v="-"/>
    <x v="3"/>
    <x v="35"/>
    <s v="-"/>
    <x v="2"/>
    <x v="0"/>
    <x v="0"/>
    <x v="0"/>
    <s v="0"/>
    <s v="QM"/>
    <s v="-"/>
    <n v="74"/>
  </r>
  <r>
    <x v="2"/>
    <n v="4.0999999999999996"/>
    <d v="2021-10-20T00:00:00"/>
    <x v="2"/>
    <s v="-"/>
    <x v="3"/>
    <x v="35"/>
    <s v="-"/>
    <x v="2"/>
    <x v="0"/>
    <x v="0"/>
    <x v="0"/>
    <s v="0"/>
    <s v="Labor"/>
    <s v="-"/>
    <n v="74"/>
  </r>
  <r>
    <x v="1"/>
    <n v="2.2000000000000002"/>
    <d v="2021-10-20T00:00:00"/>
    <x v="2"/>
    <s v="-"/>
    <x v="2"/>
    <x v="2"/>
    <s v="-"/>
    <x v="2"/>
    <x v="0"/>
    <x v="0"/>
    <x v="0"/>
    <s v="0"/>
    <s v="Spezialitäten"/>
    <s v="-"/>
    <n v="30"/>
  </r>
  <r>
    <x v="1"/>
    <n v="8"/>
    <d v="2021-10-20T00:00:00"/>
    <x v="2"/>
    <s v="-"/>
    <x v="2"/>
    <x v="2"/>
    <s v="-"/>
    <x v="2"/>
    <x v="0"/>
    <x v="0"/>
    <x v="0"/>
    <s v="0"/>
    <s v="L33"/>
    <s v="-"/>
    <n v="30"/>
  </r>
  <r>
    <x v="1"/>
    <n v="7.6"/>
    <d v="2021-10-20T00:00:00"/>
    <x v="2"/>
    <s v="-"/>
    <x v="2"/>
    <x v="2"/>
    <s v="-"/>
    <x v="2"/>
    <x v="0"/>
    <x v="0"/>
    <x v="0"/>
    <s v="0"/>
    <s v="Bu3"/>
    <s v="-"/>
    <n v="30"/>
  </r>
  <r>
    <x v="2"/>
    <n v="150"/>
    <d v="2021-10-21T00:00:00"/>
    <x v="2"/>
    <s v="-"/>
    <x v="3"/>
    <x v="5"/>
    <s v="-"/>
    <x v="2"/>
    <x v="0"/>
    <x v="0"/>
    <x v="0"/>
    <s v="0"/>
    <s v="Labor"/>
    <s v="-"/>
    <n v="73"/>
  </r>
  <r>
    <x v="2"/>
    <n v="11"/>
    <d v="2021-10-21T00:00:00"/>
    <x v="2"/>
    <s v="-"/>
    <x v="3"/>
    <x v="5"/>
    <s v="-"/>
    <x v="2"/>
    <x v="0"/>
    <x v="0"/>
    <x v="0"/>
    <s v="0"/>
    <s v="QM"/>
    <s v="-"/>
    <n v="73"/>
  </r>
  <r>
    <x v="2"/>
    <n v="2.5"/>
    <d v="2021-10-21T00:00:00"/>
    <x v="2"/>
    <s v="-"/>
    <x v="3"/>
    <x v="35"/>
    <s v="-"/>
    <x v="2"/>
    <x v="0"/>
    <x v="0"/>
    <x v="0"/>
    <s v="0"/>
    <s v="Labor"/>
    <s v="-"/>
    <n v="74"/>
  </r>
  <r>
    <x v="5"/>
    <n v="27"/>
    <d v="2021-10-22T00:00:00"/>
    <x v="2"/>
    <s v="-"/>
    <x v="2"/>
    <x v="2"/>
    <s v="-"/>
    <x v="2"/>
    <x v="0"/>
    <x v="0"/>
    <x v="0"/>
    <s v="0"/>
    <s v="BU2"/>
    <s v="-"/>
    <n v="30"/>
  </r>
  <r>
    <x v="3"/>
    <n v="29"/>
    <d v="2021-10-22T00:00:00"/>
    <x v="2"/>
    <s v="-"/>
    <x v="2"/>
    <x v="2"/>
    <s v="-"/>
    <x v="2"/>
    <x v="0"/>
    <x v="0"/>
    <x v="0"/>
    <s v="0"/>
    <s v="BU4"/>
    <s v="-"/>
    <n v="30"/>
  </r>
  <r>
    <x v="1"/>
    <n v="30"/>
    <d v="2021-10-22T00:00:00"/>
    <x v="2"/>
    <s v="-"/>
    <x v="2"/>
    <x v="2"/>
    <s v="-"/>
    <x v="2"/>
    <x v="0"/>
    <x v="0"/>
    <x v="0"/>
    <s v="0"/>
    <s v="BU3"/>
    <s v="-"/>
    <n v="30"/>
  </r>
  <r>
    <x v="0"/>
    <n v="80"/>
    <d v="2021-10-22T00:00:00"/>
    <x v="2"/>
    <s v="-"/>
    <x v="0"/>
    <x v="15"/>
    <s v="-"/>
    <x v="2"/>
    <x v="0"/>
    <x v="0"/>
    <x v="0"/>
    <s v="0"/>
    <s v="Abfüllung"/>
    <s v="-"/>
    <n v="12"/>
  </r>
  <r>
    <x v="2"/>
    <n v="7.5"/>
    <d v="2021-10-22T00:00:00"/>
    <x v="2"/>
    <s v="-"/>
    <x v="3"/>
    <x v="35"/>
    <s v="-"/>
    <x v="2"/>
    <x v="0"/>
    <x v="0"/>
    <x v="0"/>
    <s v="0"/>
    <s v="QM"/>
    <s v="-"/>
    <n v="74"/>
  </r>
  <r>
    <x v="2"/>
    <n v="170"/>
    <d v="2021-10-22T00:00:00"/>
    <x v="2"/>
    <s v="-"/>
    <x v="3"/>
    <x v="5"/>
    <s v="-"/>
    <x v="2"/>
    <x v="0"/>
    <x v="0"/>
    <x v="0"/>
    <s v="0"/>
    <s v="Labor"/>
    <s v="-"/>
    <n v="73"/>
  </r>
  <r>
    <x v="2"/>
    <n v="53"/>
    <d v="2021-10-22T00:00:00"/>
    <x v="2"/>
    <s v="-"/>
    <x v="3"/>
    <x v="50"/>
    <s v="-"/>
    <x v="2"/>
    <x v="0"/>
    <x v="0"/>
    <x v="0"/>
    <s v="0"/>
    <s v="Labor"/>
    <s v="-"/>
    <n v="70"/>
  </r>
  <r>
    <x v="0"/>
    <n v="39"/>
    <d v="2021-10-22T00:00:00"/>
    <x v="2"/>
    <s v="-"/>
    <x v="2"/>
    <x v="2"/>
    <s v="-"/>
    <x v="2"/>
    <x v="0"/>
    <x v="0"/>
    <x v="0"/>
    <s v="0"/>
    <s v="Abfüllung"/>
    <s v="-"/>
    <n v="30"/>
  </r>
  <r>
    <x v="0"/>
    <n v="46"/>
    <d v="2021-10-22T00:00:00"/>
    <x v="2"/>
    <s v="-"/>
    <x v="2"/>
    <x v="12"/>
    <s v="-"/>
    <x v="2"/>
    <x v="0"/>
    <x v="0"/>
    <x v="0"/>
    <s v="0"/>
    <s v="3020"/>
    <s v="-"/>
    <n v="34"/>
  </r>
  <r>
    <x v="3"/>
    <n v="35"/>
    <d v="2021-10-22T00:00:00"/>
    <x v="2"/>
    <s v="-"/>
    <x v="2"/>
    <x v="2"/>
    <s v="-"/>
    <x v="2"/>
    <x v="0"/>
    <x v="0"/>
    <x v="0"/>
    <s v="0"/>
    <s v="Bu4"/>
    <s v="-"/>
    <n v="30"/>
  </r>
  <r>
    <x v="2"/>
    <n v="65.400000000000006"/>
    <d v="2021-10-25T00:00:00"/>
    <x v="2"/>
    <s v="-"/>
    <x v="3"/>
    <x v="50"/>
    <s v="-"/>
    <x v="10"/>
    <x v="0"/>
    <x v="0"/>
    <x v="0"/>
    <s v="0"/>
    <s v="Labor"/>
    <s v="-"/>
    <n v="70"/>
  </r>
  <r>
    <x v="2"/>
    <n v="3.5"/>
    <d v="2021-10-25T00:00:00"/>
    <x v="2"/>
    <s v="-"/>
    <x v="3"/>
    <x v="35"/>
    <s v="-"/>
    <x v="10"/>
    <x v="0"/>
    <x v="0"/>
    <x v="0"/>
    <s v="0"/>
    <s v="Labor"/>
    <s v="-"/>
    <n v="74"/>
  </r>
  <r>
    <x v="2"/>
    <n v="20"/>
    <d v="2021-10-25T00:00:00"/>
    <x v="2"/>
    <s v="-"/>
    <x v="3"/>
    <x v="52"/>
    <s v="-"/>
    <x v="10"/>
    <x v="0"/>
    <x v="0"/>
    <x v="0"/>
    <s v="0"/>
    <s v="Labor"/>
    <s v="-"/>
    <n v="72"/>
  </r>
  <r>
    <x v="0"/>
    <n v="23"/>
    <d v="2021-10-25T00:00:00"/>
    <x v="2"/>
    <s v="-"/>
    <x v="2"/>
    <x v="12"/>
    <s v="-"/>
    <x v="10"/>
    <x v="0"/>
    <x v="0"/>
    <x v="0"/>
    <s v="0"/>
    <s v="3010"/>
    <s v="-"/>
    <n v="31"/>
  </r>
  <r>
    <x v="0"/>
    <n v="227"/>
    <d v="2021-10-25T00:00:00"/>
    <x v="2"/>
    <s v="-"/>
    <x v="2"/>
    <x v="2"/>
    <s v="-"/>
    <x v="10"/>
    <x v="0"/>
    <x v="0"/>
    <x v="0"/>
    <s v="0"/>
    <s v="Abfüllung"/>
    <s v="-"/>
    <n v="30"/>
  </r>
  <r>
    <x v="1"/>
    <n v="94.4"/>
    <d v="2021-10-25T00:00:00"/>
    <x v="2"/>
    <s v="-"/>
    <x v="2"/>
    <x v="2"/>
    <s v="-"/>
    <x v="10"/>
    <x v="0"/>
    <x v="0"/>
    <x v="0"/>
    <s v="0"/>
    <s v="L33"/>
    <s v="-"/>
    <n v="30"/>
  </r>
  <r>
    <x v="3"/>
    <n v="15"/>
    <d v="2021-10-25T00:00:00"/>
    <x v="2"/>
    <s v="-"/>
    <x v="2"/>
    <x v="2"/>
    <s v="-"/>
    <x v="10"/>
    <x v="0"/>
    <x v="0"/>
    <x v="0"/>
    <s v="0"/>
    <s v="Bu4"/>
    <s v="-"/>
    <n v="30"/>
  </r>
  <r>
    <x v="1"/>
    <n v="44"/>
    <d v="2021-10-25T00:00:00"/>
    <x v="2"/>
    <s v="-"/>
    <x v="2"/>
    <x v="2"/>
    <s v="-"/>
    <x v="10"/>
    <x v="0"/>
    <x v="0"/>
    <x v="0"/>
    <s v="0"/>
    <s v="Spezialitäten"/>
    <s v="-"/>
    <n v="30"/>
  </r>
  <r>
    <x v="5"/>
    <n v="79"/>
    <d v="2021-10-25T00:00:00"/>
    <x v="2"/>
    <s v="-"/>
    <x v="2"/>
    <x v="2"/>
    <s v="-"/>
    <x v="10"/>
    <x v="0"/>
    <x v="0"/>
    <x v="0"/>
    <s v="0"/>
    <s v="BU2"/>
    <s v="-"/>
    <n v="30"/>
  </r>
  <r>
    <x v="1"/>
    <n v="26.2"/>
    <d v="2021-10-25T00:00:00"/>
    <x v="2"/>
    <s v="-"/>
    <x v="2"/>
    <x v="2"/>
    <s v="-"/>
    <x v="10"/>
    <x v="0"/>
    <x v="0"/>
    <x v="0"/>
    <s v="0"/>
    <s v="L35"/>
    <s v="-"/>
    <n v="30"/>
  </r>
  <r>
    <x v="1"/>
    <n v="33"/>
    <d v="2021-10-26T00:00:00"/>
    <x v="2"/>
    <s v="-"/>
    <x v="2"/>
    <x v="2"/>
    <s v="-"/>
    <x v="10"/>
    <x v="0"/>
    <x v="0"/>
    <x v="0"/>
    <s v="0"/>
    <s v="bu3"/>
    <s v="-"/>
    <n v="30"/>
  </r>
  <r>
    <x v="3"/>
    <n v="26"/>
    <d v="2021-10-26T00:00:00"/>
    <x v="2"/>
    <s v="-"/>
    <x v="2"/>
    <x v="2"/>
    <s v="-"/>
    <x v="10"/>
    <x v="0"/>
    <x v="0"/>
    <x v="0"/>
    <s v="0"/>
    <s v="bu4"/>
    <s v="-"/>
    <n v="30"/>
  </r>
  <r>
    <x v="0"/>
    <n v="60"/>
    <d v="2021-10-26T00:00:00"/>
    <x v="2"/>
    <s v="-"/>
    <x v="2"/>
    <x v="2"/>
    <s v="-"/>
    <x v="10"/>
    <x v="0"/>
    <x v="0"/>
    <x v="0"/>
    <s v="0"/>
    <s v="Abfüllung"/>
    <s v="-"/>
    <n v="30"/>
  </r>
  <r>
    <x v="3"/>
    <n v="15.4"/>
    <d v="2021-10-27T00:00:00"/>
    <x v="2"/>
    <s v="-"/>
    <x v="2"/>
    <x v="2"/>
    <s v="-"/>
    <x v="10"/>
    <x v="0"/>
    <x v="0"/>
    <x v="0"/>
    <s v="0"/>
    <s v="bu4"/>
    <s v="-"/>
    <n v="30"/>
  </r>
  <r>
    <x v="1"/>
    <n v="28.4"/>
    <d v="2021-10-27T00:00:00"/>
    <x v="2"/>
    <s v="-"/>
    <x v="2"/>
    <x v="2"/>
    <s v="-"/>
    <x v="10"/>
    <x v="0"/>
    <x v="0"/>
    <x v="0"/>
    <s v="0"/>
    <s v="bu3"/>
    <s v="-"/>
    <n v="30"/>
  </r>
  <r>
    <x v="0"/>
    <n v="100"/>
    <d v="2021-10-19T00:00:00"/>
    <x v="2"/>
    <s v="-"/>
    <x v="2"/>
    <x v="11"/>
    <s v="-"/>
    <x v="2"/>
    <x v="0"/>
    <x v="0"/>
    <x v="0"/>
    <s v="0"/>
    <s v="Abfüllung"/>
    <s v="-"/>
    <n v="10"/>
  </r>
  <r>
    <x v="0"/>
    <n v="80.400000000000006"/>
    <d v="2021-10-20T00:00:00"/>
    <x v="2"/>
    <s v="-"/>
    <x v="2"/>
    <x v="11"/>
    <s v="-"/>
    <x v="2"/>
    <x v="0"/>
    <x v="0"/>
    <x v="0"/>
    <s v="0"/>
    <s v="3020"/>
    <s v="-"/>
    <n v="10"/>
  </r>
  <r>
    <x v="0"/>
    <n v="50"/>
    <d v="2021-10-20T00:00:00"/>
    <x v="2"/>
    <s v="-"/>
    <x v="2"/>
    <x v="11"/>
    <s v="-"/>
    <x v="2"/>
    <x v="0"/>
    <x v="0"/>
    <x v="0"/>
    <s v="0"/>
    <s v="3020"/>
    <s v="-"/>
    <n v="10"/>
  </r>
  <r>
    <x v="0"/>
    <n v="173"/>
    <d v="2021-10-20T00:00:00"/>
    <x v="2"/>
    <s v="-"/>
    <x v="2"/>
    <x v="11"/>
    <s v="-"/>
    <x v="2"/>
    <x v="0"/>
    <x v="0"/>
    <x v="0"/>
    <s v="0"/>
    <s v="Schmelze"/>
    <s v="-"/>
    <n v="10"/>
  </r>
  <r>
    <x v="0"/>
    <n v="345"/>
    <d v="2021-10-25T00:00:00"/>
    <x v="2"/>
    <s v="-"/>
    <x v="2"/>
    <x v="11"/>
    <s v="-"/>
    <x v="10"/>
    <x v="0"/>
    <x v="0"/>
    <x v="0"/>
    <s v="0"/>
    <s v="Schmelze"/>
    <s v="-"/>
    <n v="10"/>
  </r>
  <r>
    <x v="0"/>
    <n v="60.900000000000006"/>
    <d v="2021-10-27T00:00:00"/>
    <x v="2"/>
    <s v="-"/>
    <x v="2"/>
    <x v="11"/>
    <s v="-"/>
    <x v="10"/>
    <x v="0"/>
    <x v="0"/>
    <x v="0"/>
    <s v="0"/>
    <s v="3100"/>
    <s v="-"/>
    <n v="10"/>
  </r>
  <r>
    <x v="1"/>
    <n v="120"/>
    <d v="2021-09-27T00:00:00"/>
    <x v="7"/>
    <s v="ABS Tilster"/>
    <x v="1"/>
    <x v="1"/>
    <s v="Kunststoff"/>
    <x v="9"/>
    <x v="0"/>
    <x v="0"/>
    <x v="0"/>
    <s v="0"/>
    <s v="L1"/>
    <s v="ABS Tilster"/>
    <n v="22"/>
  </r>
  <r>
    <x v="0"/>
    <n v="10.8"/>
    <d v="2021-10-22T00:00:00"/>
    <x v="6"/>
    <s v="Becher"/>
    <x v="1"/>
    <x v="42"/>
    <s v="-"/>
    <x v="2"/>
    <x v="0"/>
    <x v="0"/>
    <x v="0"/>
    <s v="0"/>
    <s v="Abfüllung"/>
    <s v="Becher"/>
    <n v="40"/>
  </r>
  <r>
    <x v="0"/>
    <n v="90"/>
    <d v="2021-10-26T00:00:00"/>
    <x v="6"/>
    <s v="Becher"/>
    <x v="1"/>
    <x v="42"/>
    <s v="-"/>
    <x v="10"/>
    <x v="0"/>
    <x v="0"/>
    <x v="0"/>
    <s v="0"/>
    <s v="3110"/>
    <s v="Becher"/>
    <n v="40"/>
  </r>
  <r>
    <x v="5"/>
    <n v="93.5"/>
    <d v="2021-08-20T00:00:00"/>
    <x v="0"/>
    <s v="Blöcke"/>
    <x v="0"/>
    <x v="53"/>
    <s v="Luftzieher/Folienriss durch Transport"/>
    <x v="6"/>
    <x v="0"/>
    <x v="0"/>
    <x v="0"/>
    <s v="0"/>
    <s v="BU2"/>
    <s v="Blöcke"/>
    <n v="12"/>
  </r>
  <r>
    <x v="5"/>
    <n v="188"/>
    <d v="2021-08-24T00:00:00"/>
    <x v="0"/>
    <s v="Blöcke"/>
    <x v="0"/>
    <x v="53"/>
    <s v="Luftzieher/Folienriss durch Transport"/>
    <x v="7"/>
    <x v="0"/>
    <x v="0"/>
    <x v="0"/>
    <s v="0"/>
    <s v="BU2"/>
    <s v="Blöcke"/>
    <n v="12"/>
  </r>
  <r>
    <x v="5"/>
    <n v="30.4"/>
    <d v="2021-09-01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15"/>
    <d v="2021-09-02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45"/>
    <d v="2021-09-02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75"/>
    <d v="2021-09-03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90"/>
    <d v="2021-09-03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30"/>
    <d v="2021-09-10T00:00:00"/>
    <x v="0"/>
    <s v="Blöcke"/>
    <x v="0"/>
    <x v="53"/>
    <s v="Luftzieher/Folienriss durch Transport"/>
    <x v="1"/>
    <x v="0"/>
    <x v="0"/>
    <x v="0"/>
    <s v="0"/>
    <s v="BU2"/>
    <s v="Blöcke"/>
    <n v="12"/>
  </r>
  <r>
    <x v="5"/>
    <n v="30"/>
    <d v="2021-09-13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30"/>
    <d v="2021-09-15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126"/>
    <d v="2021-09-15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45"/>
    <d v="2021-09-17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75"/>
    <d v="2021-09-17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150"/>
    <d v="2021-09-17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45"/>
    <d v="2021-09-21T00:00:00"/>
    <x v="0"/>
    <s v="Blöcke"/>
    <x v="0"/>
    <x v="53"/>
    <s v="Luftzieher/Folienriss durch Transport"/>
    <x v="8"/>
    <x v="0"/>
    <x v="0"/>
    <x v="0"/>
    <s v="0"/>
    <s v="BU2"/>
    <s v="Blöcke"/>
    <n v="12"/>
  </r>
  <r>
    <x v="5"/>
    <n v="30"/>
    <d v="2021-09-22T00:00:00"/>
    <x v="0"/>
    <s v="Blöcke"/>
    <x v="0"/>
    <x v="53"/>
    <s v="Luftzieher/Folienriss durch Transport"/>
    <x v="8"/>
    <x v="0"/>
    <x v="0"/>
    <x v="0"/>
    <s v="0"/>
    <s v="BU2"/>
    <s v="Blöcke"/>
    <n v="12"/>
  </r>
  <r>
    <x v="5"/>
    <n v="60"/>
    <d v="2021-09-24T00:00:00"/>
    <x v="0"/>
    <s v="Blöcke"/>
    <x v="0"/>
    <x v="53"/>
    <s v="Luftzieher/Folienriss durch Transport"/>
    <x v="8"/>
    <x v="0"/>
    <x v="0"/>
    <x v="0"/>
    <s v="0"/>
    <s v="BU2"/>
    <s v="Blöcke"/>
    <n v="12"/>
  </r>
  <r>
    <x v="5"/>
    <n v="75"/>
    <d v="2021-09-28T00:00:00"/>
    <x v="0"/>
    <s v="Blöcke"/>
    <x v="0"/>
    <x v="53"/>
    <s v="Luftzieher/Folienriss durch Transport"/>
    <x v="9"/>
    <x v="0"/>
    <x v="0"/>
    <x v="0"/>
    <s v="0"/>
    <s v="BU2"/>
    <s v="Blöcke"/>
    <n v="12"/>
  </r>
  <r>
    <x v="5"/>
    <n v="15"/>
    <d v="2021-10-05T00:00:00"/>
    <x v="0"/>
    <s v="Blöcke"/>
    <x v="0"/>
    <x v="53"/>
    <s v="-"/>
    <x v="5"/>
    <x v="0"/>
    <x v="0"/>
    <x v="0"/>
    <s v="0"/>
    <s v="Bu2"/>
    <s v="Blöcke"/>
    <n v="12"/>
  </r>
  <r>
    <x v="5"/>
    <n v="15"/>
    <d v="2021-10-06T00:00:00"/>
    <x v="0"/>
    <s v="Blöcke"/>
    <x v="0"/>
    <x v="53"/>
    <s v="-"/>
    <x v="5"/>
    <x v="0"/>
    <x v="0"/>
    <x v="0"/>
    <s v="0"/>
    <s v="BU2"/>
    <s v="Blöcke"/>
    <n v="12"/>
  </r>
  <r>
    <x v="5"/>
    <n v="49.5"/>
    <d v="2021-10-07T00:00:00"/>
    <x v="0"/>
    <s v="Blöcke"/>
    <x v="0"/>
    <x v="53"/>
    <s v="-"/>
    <x v="5"/>
    <x v="0"/>
    <x v="0"/>
    <x v="0"/>
    <s v="0"/>
    <s v="BU2"/>
    <s v="Blöcke"/>
    <n v="12"/>
  </r>
  <r>
    <x v="5"/>
    <n v="60"/>
    <d v="2021-10-11T00:00:00"/>
    <x v="0"/>
    <s v="Blöcke"/>
    <x v="0"/>
    <x v="53"/>
    <s v="-"/>
    <x v="0"/>
    <x v="0"/>
    <x v="0"/>
    <x v="0"/>
    <s v="0"/>
    <s v="BU2"/>
    <s v="Blöcke"/>
    <n v="12"/>
  </r>
  <r>
    <x v="5"/>
    <n v="15"/>
    <d v="2021-10-11T00:00:00"/>
    <x v="0"/>
    <s v="Blöcke"/>
    <x v="2"/>
    <x v="2"/>
    <s v="-"/>
    <x v="0"/>
    <x v="0"/>
    <x v="0"/>
    <x v="0"/>
    <s v="0"/>
    <s v="BU2"/>
    <s v="Blöcke"/>
    <n v="30"/>
  </r>
  <r>
    <x v="5"/>
    <n v="15"/>
    <d v="2021-10-15T00:00:00"/>
    <x v="0"/>
    <s v="Blöcke"/>
    <x v="0"/>
    <x v="53"/>
    <s v="-"/>
    <x v="0"/>
    <x v="0"/>
    <x v="0"/>
    <x v="0"/>
    <s v="0"/>
    <s v="Bu2"/>
    <s v="Blöcke"/>
    <n v="12"/>
  </r>
  <r>
    <x v="5"/>
    <n v="75"/>
    <d v="2021-10-20T00:00:00"/>
    <x v="0"/>
    <s v="Blöcke"/>
    <x v="0"/>
    <x v="53"/>
    <s v="-"/>
    <x v="2"/>
    <x v="0"/>
    <x v="0"/>
    <x v="0"/>
    <s v="0"/>
    <s v="BU2"/>
    <s v="Blöcke"/>
    <n v="12"/>
  </r>
  <r>
    <x v="5"/>
    <n v="105"/>
    <d v="2021-10-22T00:00:00"/>
    <x v="0"/>
    <s v="Blöcke"/>
    <x v="0"/>
    <x v="53"/>
    <s v="-"/>
    <x v="2"/>
    <x v="0"/>
    <x v="0"/>
    <x v="0"/>
    <s v="0"/>
    <s v="BU2"/>
    <s v="Blöcke"/>
    <n v="12"/>
  </r>
  <r>
    <x v="2"/>
    <n v="63"/>
    <d v="2021-10-18T00:00:00"/>
    <x v="0"/>
    <s v="Brie"/>
    <x v="5"/>
    <x v="54"/>
    <s v="-"/>
    <x v="2"/>
    <x v="0"/>
    <x v="0"/>
    <x v="0"/>
    <s v="0"/>
    <s v="Muster"/>
    <s v="Brie"/>
    <n v="61"/>
  </r>
  <r>
    <x v="0"/>
    <n v="100"/>
    <d v="2021-09-09T00:00:00"/>
    <x v="0"/>
    <s v="Cheddar Cheese 50% Block"/>
    <x v="0"/>
    <x v="3"/>
    <s v="Luftzieher"/>
    <x v="1"/>
    <x v="0"/>
    <x v="0"/>
    <x v="0"/>
    <s v="0"/>
    <s v="RWV"/>
    <s v="Cheddar Cheese 50% Block"/>
    <n v="12"/>
  </r>
  <r>
    <x v="2"/>
    <n v="15"/>
    <d v="2021-10-13T00:00:00"/>
    <x v="0"/>
    <s v="Cheddar Deirygold"/>
    <x v="1"/>
    <x v="55"/>
    <s v="Reklamation erhalten"/>
    <x v="0"/>
    <x v="0"/>
    <x v="0"/>
    <x v="0"/>
    <s v="0"/>
    <s v="Einkauf"/>
    <s v="Cheddar Deirygold"/>
    <n v="84"/>
  </r>
  <r>
    <x v="2"/>
    <n v="193"/>
    <d v="2021-10-13T00:00:00"/>
    <x v="0"/>
    <s v="Cheddar jung Eximo"/>
    <x v="1"/>
    <x v="55"/>
    <s v="-"/>
    <x v="0"/>
    <x v="0"/>
    <x v="0"/>
    <x v="0"/>
    <s v="0"/>
    <s v="Einkauf"/>
    <s v="Cheddar jung Eximo"/>
    <n v="84"/>
  </r>
  <r>
    <x v="0"/>
    <n v="18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304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56"/>
    <d v="2021-10-05T00:00:00"/>
    <x v="12"/>
    <s v="Creme Noblesse"/>
    <x v="1"/>
    <x v="42"/>
    <s v="-"/>
    <x v="5"/>
    <x v="0"/>
    <x v="0"/>
    <x v="0"/>
    <s v="0"/>
    <s v="Abfüllung"/>
    <s v="Creme Noblesse"/>
    <n v="40"/>
  </r>
  <r>
    <x v="0"/>
    <n v="75.599999999999994"/>
    <d v="2021-10-18T00:00:00"/>
    <x v="12"/>
    <s v="Creme Noblesse"/>
    <x v="1"/>
    <x v="42"/>
    <s v="-"/>
    <x v="2"/>
    <x v="0"/>
    <x v="0"/>
    <x v="0"/>
    <s v="0"/>
    <s v="Schmelze"/>
    <s v="Creme Noblesse"/>
    <n v="40"/>
  </r>
  <r>
    <x v="1"/>
    <n v="38"/>
    <d v="2021-10-26T00:00:00"/>
    <x v="6"/>
    <s v="Div Zipfe, ES"/>
    <x v="0"/>
    <x v="0"/>
    <s v="-"/>
    <x v="10"/>
    <x v="0"/>
    <x v="0"/>
    <x v="0"/>
    <s v="0"/>
    <s v="bu3"/>
    <s v="Div Zipfe, ES"/>
    <n v="12"/>
  </r>
  <r>
    <x v="1"/>
    <n v="28"/>
    <d v="2021-08-31T00:00:00"/>
    <x v="6"/>
    <s v="Div. Zipfel, Endstücke"/>
    <x v="2"/>
    <x v="2"/>
    <s v="-"/>
    <x v="3"/>
    <x v="0"/>
    <x v="0"/>
    <x v="0"/>
    <s v="0"/>
    <s v="L16"/>
    <s v="Div. Zipfel, Endstücke"/>
    <n v="30"/>
  </r>
  <r>
    <x v="1"/>
    <n v="1.6"/>
    <d v="2021-09-15T00:00:00"/>
    <x v="6"/>
    <s v="Div. Zipfel, Endstücke"/>
    <x v="2"/>
    <x v="2"/>
    <s v="-"/>
    <x v="4"/>
    <x v="0"/>
    <x v="0"/>
    <x v="0"/>
    <s v="0"/>
    <s v="L16"/>
    <s v="Div. Zipfel, Endstücke"/>
    <n v="30"/>
  </r>
  <r>
    <x v="1"/>
    <n v="42"/>
    <d v="2021-09-17T00:00:00"/>
    <x v="6"/>
    <s v="Div. Zipfel, Endstücke"/>
    <x v="2"/>
    <x v="2"/>
    <s v="-"/>
    <x v="4"/>
    <x v="0"/>
    <x v="0"/>
    <x v="0"/>
    <s v="0"/>
    <s v="L9"/>
    <s v="Div. Zipfel, Endstücke"/>
    <n v="30"/>
  </r>
  <r>
    <x v="4"/>
    <n v="15.2"/>
    <d v="2021-08-19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01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1.5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97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0"/>
    <n v="5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0"/>
    <n v="20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1"/>
    <n v="25"/>
    <d v="2021-08-20T00:00:00"/>
    <x v="6"/>
    <s v="Div. Zipfel, Endstücke"/>
    <x v="1"/>
    <x v="1"/>
    <s v="Schmutz"/>
    <x v="6"/>
    <x v="0"/>
    <x v="0"/>
    <x v="0"/>
    <s v="0"/>
    <s v="WVP"/>
    <s v="Div. Zipfel, Endstücke"/>
    <n v="22"/>
  </r>
  <r>
    <x v="4"/>
    <n v="45"/>
    <d v="2021-08-23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2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3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5.2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4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5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260"/>
    <d v="2021-08-26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8.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5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0"/>
    <d v="2021-08-30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47.5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1048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10"/>
    <d v="2021-09-30T00:00:00"/>
    <x v="6"/>
    <s v="Div. Zipfel, Endstücke"/>
    <x v="2"/>
    <x v="2"/>
    <s v="-"/>
    <x v="9"/>
    <x v="0"/>
    <x v="0"/>
    <x v="0"/>
    <s v="0"/>
    <s v="L3"/>
    <s v="Div. Zipfel, Endstücke"/>
    <n v="30"/>
  </r>
  <r>
    <x v="4"/>
    <n v="1770"/>
    <d v="2021-09-0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20"/>
    <d v="2021-09-02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23.5"/>
    <d v="2021-09-02T00:00:00"/>
    <x v="6"/>
    <s v="Div. Zipfel, Endstücke"/>
    <x v="2"/>
    <x v="2"/>
    <s v="nicht eindeutig"/>
    <x v="3"/>
    <x v="0"/>
    <x v="0"/>
    <x v="0"/>
    <s v="0"/>
    <s v="Bu3"/>
    <s v="Div. Zipfel, Endstücke"/>
    <n v="30"/>
  </r>
  <r>
    <x v="4"/>
    <n v="611.5"/>
    <d v="2021-09-06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67"/>
    <d v="2021-09-07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296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80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0"/>
    <n v="25"/>
    <d v="2021-09-08T00:00:00"/>
    <x v="6"/>
    <s v="Div. Zipfel, Endstücke"/>
    <x v="0"/>
    <x v="15"/>
    <s v="VOS &gt; Einsatz"/>
    <x v="1"/>
    <x v="0"/>
    <x v="0"/>
    <x v="0"/>
    <s v="0"/>
    <s v="Abfüllung"/>
    <s v="Div. Zipfel, Endstücke"/>
    <n v="12"/>
  </r>
  <r>
    <x v="4"/>
    <n v="915"/>
    <d v="2021-09-09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522"/>
    <d v="2021-09-13T00:00:00"/>
    <x v="5"/>
    <s v="Div. Zipfel, Endstücke"/>
    <x v="0"/>
    <x v="18"/>
    <s v="keinen Abnehmer/Schälen"/>
    <x v="4"/>
    <x v="0"/>
    <x v="0"/>
    <x v="0"/>
    <s v="0"/>
    <s v="Verkauf"/>
    <s v="Div. Zipfel, Endstücke"/>
    <n v="12"/>
  </r>
  <r>
    <x v="0"/>
    <n v="7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52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9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5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0"/>
    <d v="2021-09-17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4"/>
    <n v="470"/>
    <d v="2021-09-20T00:00:00"/>
    <x v="5"/>
    <s v="Div. Zipfel, Endstücke"/>
    <x v="0"/>
    <x v="18"/>
    <s v="keinen Abnehmer/Schälen"/>
    <x v="8"/>
    <x v="0"/>
    <x v="0"/>
    <x v="0"/>
    <s v="0"/>
    <s v="Verkauf"/>
    <s v="Div. Zipfel, Endstücke"/>
    <n v="12"/>
  </r>
  <r>
    <x v="1"/>
    <n v="33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91.5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191"/>
    <d v="2021-09-27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1"/>
    <n v="181"/>
    <d v="2021-09-28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4"/>
    <n v="128"/>
    <d v="2021-09-30T00:00:00"/>
    <x v="5"/>
    <s v="Div. Zipfel, Endstücke"/>
    <x v="0"/>
    <x v="18"/>
    <s v="keinen Abnehmer/Schälen"/>
    <x v="9"/>
    <x v="0"/>
    <x v="0"/>
    <x v="0"/>
    <s v="0"/>
    <s v="Verkauf"/>
    <s v="Div. Zipfel, Endstücke"/>
    <n v="12"/>
  </r>
  <r>
    <x v="1"/>
    <n v="22"/>
    <d v="2021-09-30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0"/>
    <n v="36.200000000000003"/>
    <d v="2021-10-05T00:00:00"/>
    <x v="6"/>
    <s v="Div. Zipfel, Endstücke"/>
    <x v="0"/>
    <x v="14"/>
    <s v="-"/>
    <x v="5"/>
    <x v="0"/>
    <x v="0"/>
    <x v="0"/>
    <s v="0"/>
    <s v="Schmelze"/>
    <s v="Div. Zipfel, Endstücke"/>
    <n v="12"/>
  </r>
  <r>
    <x v="1"/>
    <n v="12"/>
    <d v="2021-10-05T00:00:00"/>
    <x v="6"/>
    <s v="Div. Zipfel, Endstücke"/>
    <x v="2"/>
    <x v="2"/>
    <s v="-"/>
    <x v="5"/>
    <x v="0"/>
    <x v="0"/>
    <x v="0"/>
    <s v="0"/>
    <s v="Bu3"/>
    <s v="Div. Zipfel, Endstücke"/>
    <n v="30"/>
  </r>
  <r>
    <x v="1"/>
    <n v="16"/>
    <d v="2021-10-07T00:00:00"/>
    <x v="6"/>
    <s v="Div. Zipfel, Endstücke"/>
    <x v="2"/>
    <x v="2"/>
    <s v="-"/>
    <x v="5"/>
    <x v="0"/>
    <x v="0"/>
    <x v="0"/>
    <s v="0"/>
    <s v="BU3"/>
    <s v="Div. Zipfel, Endstücke"/>
    <n v="30"/>
  </r>
  <r>
    <x v="0"/>
    <n v="136"/>
    <d v="2021-10-11T00:00:00"/>
    <x v="2"/>
    <s v="Diverse Nüsse"/>
    <x v="5"/>
    <x v="56"/>
    <s v="-"/>
    <x v="0"/>
    <x v="0"/>
    <x v="0"/>
    <x v="0"/>
    <s v="0"/>
    <s v="Schmelze"/>
    <s v="Diverse Nüsse"/>
    <n v="63"/>
  </r>
  <r>
    <x v="0"/>
    <n v="18"/>
    <d v="2021-09-07T00:00:00"/>
    <x v="14"/>
    <s v="Diverse Rinde"/>
    <x v="1"/>
    <x v="6"/>
    <s v="keine Verwendung möglich"/>
    <x v="1"/>
    <x v="0"/>
    <x v="0"/>
    <x v="0"/>
    <s v="0"/>
    <s v="RWV"/>
    <s v="Diverse Rinde"/>
    <n v="22"/>
  </r>
  <r>
    <x v="0"/>
    <n v="54"/>
    <d v="2021-09-28T00:00:00"/>
    <x v="14"/>
    <s v="Diverse Rinde"/>
    <x v="1"/>
    <x v="6"/>
    <s v="keine Verwendung möglich"/>
    <x v="9"/>
    <x v="0"/>
    <x v="0"/>
    <x v="0"/>
    <s v="0"/>
    <s v="RWV"/>
    <s v="Diverse Rinde"/>
    <n v="22"/>
  </r>
  <r>
    <x v="1"/>
    <n v="75"/>
    <d v="2021-08-20T00:00:00"/>
    <x v="14"/>
    <s v="Diverses"/>
    <x v="2"/>
    <x v="2"/>
    <s v="-"/>
    <x v="6"/>
    <x v="0"/>
    <x v="0"/>
    <x v="0"/>
    <s v="0"/>
    <s v="Bu3"/>
    <s v="Diverses"/>
    <n v="30"/>
  </r>
  <r>
    <x v="3"/>
    <n v="1"/>
    <d v="2021-08-20T00:00:00"/>
    <x v="14"/>
    <s v="Diverses"/>
    <x v="2"/>
    <x v="2"/>
    <s v="-"/>
    <x v="6"/>
    <x v="0"/>
    <x v="0"/>
    <x v="0"/>
    <s v="0"/>
    <s v="BU4"/>
    <s v="Diverses"/>
    <n v="30"/>
  </r>
  <r>
    <x v="3"/>
    <n v="2"/>
    <d v="2021-08-23T00:00:00"/>
    <x v="14"/>
    <s v="Diverses"/>
    <x v="2"/>
    <x v="2"/>
    <s v="-"/>
    <x v="7"/>
    <x v="0"/>
    <x v="0"/>
    <x v="0"/>
    <s v="0"/>
    <s v="BU4"/>
    <s v="Diverses"/>
    <n v="30"/>
  </r>
  <r>
    <x v="5"/>
    <n v="90.6"/>
    <d v="2021-08-19T00:00:00"/>
    <x v="14"/>
    <s v="Diverses"/>
    <x v="2"/>
    <x v="2"/>
    <s v="-"/>
    <x v="6"/>
    <x v="0"/>
    <x v="0"/>
    <x v="0"/>
    <s v="0"/>
    <s v="BU2"/>
    <s v="Diverses"/>
    <n v="30"/>
  </r>
  <r>
    <x v="0"/>
    <n v="30"/>
    <d v="2021-08-25T00:00:00"/>
    <x v="14"/>
    <s v="Diverses"/>
    <x v="2"/>
    <x v="2"/>
    <s v="-"/>
    <x v="7"/>
    <x v="0"/>
    <x v="0"/>
    <x v="0"/>
    <s v="0"/>
    <s v="Strudelline"/>
    <s v="Diverses"/>
    <n v="30"/>
  </r>
  <r>
    <x v="1"/>
    <n v="33"/>
    <d v="2021-08-31T00:00:00"/>
    <x v="14"/>
    <s v="Diverses"/>
    <x v="2"/>
    <x v="2"/>
    <s v="-"/>
    <x v="3"/>
    <x v="0"/>
    <x v="0"/>
    <x v="0"/>
    <s v="0"/>
    <s v="Bu3"/>
    <s v="Diverses"/>
    <n v="30"/>
  </r>
  <r>
    <x v="3"/>
    <n v="34.4"/>
    <d v="2021-09-01T00:00:00"/>
    <x v="14"/>
    <s v="Diverses"/>
    <x v="2"/>
    <x v="2"/>
    <s v="-"/>
    <x v="3"/>
    <x v="0"/>
    <x v="0"/>
    <x v="0"/>
    <s v="0"/>
    <s v="BU4"/>
    <s v="Diverses"/>
    <n v="30"/>
  </r>
  <r>
    <x v="0"/>
    <n v="30.4"/>
    <d v="2021-09-01T00:00:00"/>
    <x v="14"/>
    <s v="Diverses"/>
    <x v="2"/>
    <x v="2"/>
    <s v="-"/>
    <x v="3"/>
    <x v="0"/>
    <x v="0"/>
    <x v="0"/>
    <s v="0"/>
    <s v="Strudelline"/>
    <s v="Diverses"/>
    <n v="30"/>
  </r>
  <r>
    <x v="0"/>
    <n v="30"/>
    <d v="2021-08-27T00:00:00"/>
    <x v="14"/>
    <s v="Diverses"/>
    <x v="0"/>
    <x v="14"/>
    <s v="MHD abgelaufen"/>
    <x v="7"/>
    <x v="0"/>
    <x v="0"/>
    <x v="0"/>
    <s v="0"/>
    <s v="RWV"/>
    <s v="Diverses"/>
    <n v="12"/>
  </r>
  <r>
    <x v="5"/>
    <n v="200"/>
    <d v="2021-08-27T00:00:00"/>
    <x v="14"/>
    <s v="Diverses"/>
    <x v="2"/>
    <x v="2"/>
    <s v="-"/>
    <x v="7"/>
    <x v="0"/>
    <x v="0"/>
    <x v="0"/>
    <s v="0"/>
    <s v="BU2"/>
    <s v="Diverses"/>
    <n v="30"/>
  </r>
  <r>
    <x v="5"/>
    <n v="101"/>
    <d v="2021-08-30T00:00:00"/>
    <x v="14"/>
    <s v="Diverses"/>
    <x v="2"/>
    <x v="2"/>
    <s v="-"/>
    <x v="3"/>
    <x v="0"/>
    <x v="0"/>
    <x v="0"/>
    <s v="0"/>
    <s v="Bu2"/>
    <s v="Diverses"/>
    <n v="30"/>
  </r>
  <r>
    <x v="5"/>
    <n v="53"/>
    <d v="2021-08-31T00:00:00"/>
    <x v="14"/>
    <s v="Diverses"/>
    <x v="2"/>
    <x v="2"/>
    <s v="-"/>
    <x v="3"/>
    <x v="0"/>
    <x v="0"/>
    <x v="0"/>
    <s v="0"/>
    <s v="BU2"/>
    <s v="Diverses"/>
    <n v="30"/>
  </r>
  <r>
    <x v="3"/>
    <n v="28"/>
    <d v="2021-09-02T00:00:00"/>
    <x v="14"/>
    <s v="Diverses"/>
    <x v="2"/>
    <x v="2"/>
    <s v="-"/>
    <x v="3"/>
    <x v="0"/>
    <x v="0"/>
    <x v="0"/>
    <s v="0"/>
    <s v="BU4"/>
    <s v="Diverses"/>
    <n v="30"/>
  </r>
  <r>
    <x v="5"/>
    <n v="35.000000000000007"/>
    <d v="2021-09-01T00:00:00"/>
    <x v="14"/>
    <s v="Diverses"/>
    <x v="2"/>
    <x v="2"/>
    <s v="-"/>
    <x v="3"/>
    <x v="0"/>
    <x v="0"/>
    <x v="0"/>
    <s v="0"/>
    <s v="BU2"/>
    <s v="Diverses"/>
    <n v="30"/>
  </r>
  <r>
    <x v="5"/>
    <n v="36"/>
    <d v="2021-09-01T00:00:00"/>
    <x v="14"/>
    <s v="Diverses"/>
    <x v="2"/>
    <x v="2"/>
    <s v="-"/>
    <x v="3"/>
    <x v="0"/>
    <x v="0"/>
    <x v="0"/>
    <s v="0"/>
    <s v="Bu2"/>
    <s v="Diverses"/>
    <n v="30"/>
  </r>
  <r>
    <x v="5"/>
    <n v="102"/>
    <d v="2021-09-01T00:00:00"/>
    <x v="14"/>
    <s v="Diverses"/>
    <x v="2"/>
    <x v="2"/>
    <s v="-"/>
    <x v="3"/>
    <x v="0"/>
    <x v="0"/>
    <x v="0"/>
    <s v="0"/>
    <s v="BU2"/>
    <s v="Diverses"/>
    <n v="30"/>
  </r>
  <r>
    <x v="1"/>
    <n v="33.5"/>
    <d v="2021-09-02T00:00:00"/>
    <x v="14"/>
    <s v="Diverses"/>
    <x v="2"/>
    <x v="2"/>
    <s v="-"/>
    <x v="3"/>
    <x v="0"/>
    <x v="0"/>
    <x v="0"/>
    <s v="0"/>
    <s v="Bu3"/>
    <s v="Diverses"/>
    <n v="30"/>
  </r>
  <r>
    <x v="3"/>
    <n v="23"/>
    <d v="2021-09-03T00:00:00"/>
    <x v="14"/>
    <s v="Diverses"/>
    <x v="2"/>
    <x v="2"/>
    <s v="-"/>
    <x v="3"/>
    <x v="0"/>
    <x v="0"/>
    <x v="0"/>
    <s v="0"/>
    <s v="Bu4"/>
    <s v="Diverses"/>
    <n v="30"/>
  </r>
  <r>
    <x v="1"/>
    <n v="18"/>
    <d v="2021-09-03T00:00:00"/>
    <x v="14"/>
    <s v="Diverses"/>
    <x v="2"/>
    <x v="2"/>
    <s v="-"/>
    <x v="3"/>
    <x v="0"/>
    <x v="0"/>
    <x v="0"/>
    <s v="0"/>
    <s v="WVP"/>
    <s v="Diverses"/>
    <n v="30"/>
  </r>
  <r>
    <x v="1"/>
    <n v="87.2"/>
    <d v="2021-09-03T00:00:00"/>
    <x v="14"/>
    <s v="DIverses"/>
    <x v="2"/>
    <x v="2"/>
    <s v="-"/>
    <x v="3"/>
    <x v="0"/>
    <x v="0"/>
    <x v="0"/>
    <s v="0"/>
    <s v="Bu3"/>
    <s v="DIverses"/>
    <n v="30"/>
  </r>
  <r>
    <x v="5"/>
    <n v="39"/>
    <d v="2021-09-03T00:00:00"/>
    <x v="14"/>
    <s v="Diverses"/>
    <x v="2"/>
    <x v="2"/>
    <s v="-"/>
    <x v="3"/>
    <x v="0"/>
    <x v="0"/>
    <x v="0"/>
    <s v="0"/>
    <s v="BU2"/>
    <s v="Diverses"/>
    <n v="30"/>
  </r>
  <r>
    <x v="5"/>
    <n v="65"/>
    <d v="2021-09-03T00:00:00"/>
    <x v="14"/>
    <s v="Diverses"/>
    <x v="2"/>
    <x v="2"/>
    <s v="-"/>
    <x v="3"/>
    <x v="0"/>
    <x v="0"/>
    <x v="0"/>
    <s v="0"/>
    <s v="BU2"/>
    <s v="Diverses"/>
    <n v="30"/>
  </r>
  <r>
    <x v="1"/>
    <n v="47"/>
    <d v="2021-09-06T00:00:00"/>
    <x v="14"/>
    <s v="Diverses"/>
    <x v="2"/>
    <x v="2"/>
    <s v="-"/>
    <x v="1"/>
    <x v="0"/>
    <x v="0"/>
    <x v="0"/>
    <s v="0"/>
    <s v="Bu3"/>
    <s v="Diverses"/>
    <n v="30"/>
  </r>
  <r>
    <x v="1"/>
    <n v="77.5"/>
    <d v="2021-09-06T00:00:00"/>
    <x v="14"/>
    <s v="Diverses"/>
    <x v="2"/>
    <x v="2"/>
    <s v="-"/>
    <x v="1"/>
    <x v="0"/>
    <x v="0"/>
    <x v="0"/>
    <s v="0"/>
    <s v="L33"/>
    <s v="Diverses"/>
    <n v="30"/>
  </r>
  <r>
    <x v="1"/>
    <n v="201.6"/>
    <d v="2021-09-07T00:00:00"/>
    <x v="14"/>
    <s v="Diverses"/>
    <x v="2"/>
    <x v="2"/>
    <s v="-"/>
    <x v="1"/>
    <x v="0"/>
    <x v="0"/>
    <x v="0"/>
    <s v="0"/>
    <s v="BU3"/>
    <s v="Diverses"/>
    <n v="30"/>
  </r>
  <r>
    <x v="5"/>
    <n v="29.5"/>
    <d v="2021-09-06T00:00:00"/>
    <x v="14"/>
    <s v="Diverses"/>
    <x v="2"/>
    <x v="2"/>
    <s v="-"/>
    <x v="1"/>
    <x v="0"/>
    <x v="0"/>
    <x v="0"/>
    <s v="0"/>
    <s v="BU2"/>
    <s v="Diverses"/>
    <n v="30"/>
  </r>
  <r>
    <x v="0"/>
    <n v="32"/>
    <d v="2021-09-13T00:00:00"/>
    <x v="14"/>
    <s v="Diverses"/>
    <x v="2"/>
    <x v="2"/>
    <s v="-"/>
    <x v="4"/>
    <x v="0"/>
    <x v="0"/>
    <x v="0"/>
    <s v="0"/>
    <s v="Abfüllung"/>
    <s v="Diverses"/>
    <n v="30"/>
  </r>
  <r>
    <x v="0"/>
    <n v="12.600000000000001"/>
    <d v="2021-09-15T00:00:00"/>
    <x v="14"/>
    <s v="Diverses"/>
    <x v="2"/>
    <x v="2"/>
    <s v="-"/>
    <x v="4"/>
    <x v="0"/>
    <x v="0"/>
    <x v="0"/>
    <s v="0"/>
    <s v="Abfüllung"/>
    <s v="Diverses"/>
    <n v="30"/>
  </r>
  <r>
    <x v="0"/>
    <n v="160.5"/>
    <d v="2021-09-15T00:00:00"/>
    <x v="14"/>
    <s v="Diverses"/>
    <x v="2"/>
    <x v="2"/>
    <s v="-"/>
    <x v="4"/>
    <x v="0"/>
    <x v="0"/>
    <x v="0"/>
    <s v="0"/>
    <s v="Strudelline"/>
    <s v="Diverses"/>
    <n v="30"/>
  </r>
  <r>
    <x v="1"/>
    <n v="24.400000000000006"/>
    <d v="2021-09-16T00:00:00"/>
    <x v="14"/>
    <s v="Diverses"/>
    <x v="2"/>
    <x v="2"/>
    <s v="-"/>
    <x v="4"/>
    <x v="0"/>
    <x v="0"/>
    <x v="0"/>
    <s v="0"/>
    <s v="L16"/>
    <s v="Diverses"/>
    <n v="30"/>
  </r>
  <r>
    <x v="5"/>
    <n v="33"/>
    <d v="2021-09-17T00:00:00"/>
    <x v="14"/>
    <s v="Diverses"/>
    <x v="2"/>
    <x v="2"/>
    <s v="-"/>
    <x v="4"/>
    <x v="0"/>
    <x v="0"/>
    <x v="0"/>
    <s v="0"/>
    <s v="L31"/>
    <s v="Diverses"/>
    <n v="30"/>
  </r>
  <r>
    <x v="1"/>
    <n v="1.4"/>
    <d v="2021-09-17T00:00:00"/>
    <x v="14"/>
    <s v="DIverses"/>
    <x v="2"/>
    <x v="2"/>
    <s v="-"/>
    <x v="4"/>
    <x v="0"/>
    <x v="0"/>
    <x v="0"/>
    <s v="0"/>
    <s v="L16"/>
    <s v="DIverses"/>
    <n v="30"/>
  </r>
  <r>
    <x v="1"/>
    <n v="151.5"/>
    <d v="2021-09-17T00:00:00"/>
    <x v="14"/>
    <s v="Diverses"/>
    <x v="2"/>
    <x v="2"/>
    <s v="-"/>
    <x v="4"/>
    <x v="0"/>
    <x v="0"/>
    <x v="0"/>
    <s v="0"/>
    <s v="Spezialitäten"/>
    <s v="Diverses"/>
    <n v="30"/>
  </r>
  <r>
    <x v="4"/>
    <n v="54.2"/>
    <d v="2021-09-16T00:00:00"/>
    <x v="5"/>
    <s v="Diverses"/>
    <x v="0"/>
    <x v="18"/>
    <s v="keinen Abnehmer/Schälen"/>
    <x v="4"/>
    <x v="0"/>
    <x v="0"/>
    <x v="0"/>
    <s v="0"/>
    <s v="Verkauf"/>
    <s v="Diverses"/>
    <n v="12"/>
  </r>
  <r>
    <x v="0"/>
    <n v="28"/>
    <d v="2021-09-16T00:00:00"/>
    <x v="14"/>
    <s v="Diverses"/>
    <x v="0"/>
    <x v="14"/>
    <s v="Keinen Einsatz"/>
    <x v="4"/>
    <x v="0"/>
    <x v="0"/>
    <x v="0"/>
    <s v="0"/>
    <s v="RWV"/>
    <s v="Diverses"/>
    <n v="12"/>
  </r>
  <r>
    <x v="3"/>
    <n v="1"/>
    <d v="2021-09-17T00:00:00"/>
    <x v="14"/>
    <s v="Diverses"/>
    <x v="2"/>
    <x v="2"/>
    <s v="-"/>
    <x v="4"/>
    <x v="0"/>
    <x v="0"/>
    <x v="0"/>
    <s v="0"/>
    <s v="BU4"/>
    <s v="Diverses"/>
    <n v="30"/>
  </r>
  <r>
    <x v="3"/>
    <n v="70"/>
    <d v="2021-09-20T00:00:00"/>
    <x v="14"/>
    <s v="Diverses"/>
    <x v="2"/>
    <x v="2"/>
    <s v="-"/>
    <x v="8"/>
    <x v="0"/>
    <x v="0"/>
    <x v="0"/>
    <s v="0"/>
    <s v="L21"/>
    <s v="Diverses"/>
    <n v="30"/>
  </r>
  <r>
    <x v="5"/>
    <n v="77"/>
    <d v="2021-09-17T00:00:00"/>
    <x v="14"/>
    <s v="Diverses"/>
    <x v="2"/>
    <x v="2"/>
    <s v="-"/>
    <x v="4"/>
    <x v="0"/>
    <x v="0"/>
    <x v="0"/>
    <s v="0"/>
    <s v="BU2"/>
    <s v="Diverses"/>
    <n v="30"/>
  </r>
  <r>
    <x v="3"/>
    <n v="175"/>
    <d v="2021-09-20T00:00:00"/>
    <x v="14"/>
    <s v="Diverses"/>
    <x v="2"/>
    <x v="2"/>
    <s v="-"/>
    <x v="8"/>
    <x v="0"/>
    <x v="0"/>
    <x v="0"/>
    <s v="0"/>
    <s v="L21"/>
    <s v="Diverses"/>
    <n v="30"/>
  </r>
  <r>
    <x v="1"/>
    <n v="12.1"/>
    <d v="2021-09-20T00:00:00"/>
    <x v="14"/>
    <s v="Diverses"/>
    <x v="2"/>
    <x v="2"/>
    <s v="-"/>
    <x v="8"/>
    <x v="0"/>
    <x v="0"/>
    <x v="0"/>
    <s v="0"/>
    <s v="L11"/>
    <s v="Diverses"/>
    <n v="30"/>
  </r>
  <r>
    <x v="1"/>
    <n v="4.4000000000000004"/>
    <d v="2021-09-21T00:00:00"/>
    <x v="14"/>
    <s v="Diverses"/>
    <x v="2"/>
    <x v="2"/>
    <s v="-"/>
    <x v="8"/>
    <x v="0"/>
    <x v="0"/>
    <x v="0"/>
    <s v="0"/>
    <s v="L1"/>
    <s v="Diverses"/>
    <n v="30"/>
  </r>
  <r>
    <x v="3"/>
    <n v="24"/>
    <d v="2021-09-20T00:00:00"/>
    <x v="14"/>
    <s v="Diverses"/>
    <x v="1"/>
    <x v="1"/>
    <s v="Schmutz"/>
    <x v="8"/>
    <x v="0"/>
    <x v="0"/>
    <x v="0"/>
    <s v="0"/>
    <s v="L21"/>
    <s v="Diverses"/>
    <n v="22"/>
  </r>
  <r>
    <x v="1"/>
    <n v="11.2"/>
    <d v="2021-09-21T00:00:00"/>
    <x v="14"/>
    <s v="Diverses"/>
    <x v="2"/>
    <x v="2"/>
    <s v="-"/>
    <x v="8"/>
    <x v="0"/>
    <x v="0"/>
    <x v="0"/>
    <s v="0"/>
    <s v="L33"/>
    <s v="Diverses"/>
    <n v="30"/>
  </r>
  <r>
    <x v="1"/>
    <n v="3.5"/>
    <d v="2021-09-22T00:00:00"/>
    <x v="14"/>
    <s v="DIverses"/>
    <x v="2"/>
    <x v="2"/>
    <s v="-"/>
    <x v="8"/>
    <x v="0"/>
    <x v="0"/>
    <x v="0"/>
    <s v="0"/>
    <s v="L3"/>
    <s v="DIverses"/>
    <n v="30"/>
  </r>
  <r>
    <x v="1"/>
    <n v="18"/>
    <d v="2021-09-22T00:00:00"/>
    <x v="14"/>
    <s v="Diverses"/>
    <x v="2"/>
    <x v="2"/>
    <s v="-"/>
    <x v="8"/>
    <x v="0"/>
    <x v="0"/>
    <x v="0"/>
    <s v="0"/>
    <s v="L36"/>
    <s v="Diverses"/>
    <n v="30"/>
  </r>
  <r>
    <x v="1"/>
    <n v="20.5"/>
    <d v="2021-09-20T00:00:00"/>
    <x v="14"/>
    <s v="Diverses"/>
    <x v="1"/>
    <x v="37"/>
    <s v="wurde nicht eingesetzt"/>
    <x v="8"/>
    <x v="0"/>
    <x v="0"/>
    <x v="0"/>
    <s v="0"/>
    <s v="L33"/>
    <s v="Diverses"/>
    <n v="22"/>
  </r>
  <r>
    <x v="0"/>
    <n v="6.4"/>
    <d v="2021-09-21T00:00:00"/>
    <x v="14"/>
    <s v="Diverses"/>
    <x v="1"/>
    <x v="57"/>
    <s v="offene Verpackung"/>
    <x v="8"/>
    <x v="0"/>
    <x v="0"/>
    <x v="0"/>
    <s v="0"/>
    <s v="Strudelline"/>
    <s v="Diverses"/>
    <n v="22"/>
  </r>
  <r>
    <x v="1"/>
    <n v="24"/>
    <d v="2021-09-22T00:00:00"/>
    <x v="14"/>
    <s v="Diverses"/>
    <x v="2"/>
    <x v="2"/>
    <s v="-"/>
    <x v="8"/>
    <x v="0"/>
    <x v="0"/>
    <x v="0"/>
    <s v="0"/>
    <s v="L18"/>
    <s v="Diverses"/>
    <n v="30"/>
  </r>
  <r>
    <x v="3"/>
    <n v="46"/>
    <d v="2021-09-23T00:00:00"/>
    <x v="14"/>
    <s v="Diverses"/>
    <x v="2"/>
    <x v="2"/>
    <s v="-"/>
    <x v="8"/>
    <x v="0"/>
    <x v="0"/>
    <x v="0"/>
    <s v="0"/>
    <s v="BU4"/>
    <s v="Diverses"/>
    <n v="30"/>
  </r>
  <r>
    <x v="0"/>
    <n v="12"/>
    <d v="2021-09-22T00:00:00"/>
    <x v="14"/>
    <s v="Diverses"/>
    <x v="1"/>
    <x v="58"/>
    <s v="-"/>
    <x v="8"/>
    <x v="0"/>
    <x v="0"/>
    <x v="0"/>
    <s v="0"/>
    <s v="Strudelline"/>
    <s v="Diverses"/>
    <n v="22"/>
  </r>
  <r>
    <x v="5"/>
    <n v="38.5"/>
    <d v="2021-09-22T00:00:00"/>
    <x v="14"/>
    <s v="Diverses"/>
    <x v="2"/>
    <x v="2"/>
    <s v="-"/>
    <x v="8"/>
    <x v="0"/>
    <x v="0"/>
    <x v="0"/>
    <s v="0"/>
    <s v="BU2"/>
    <s v="Diverses"/>
    <n v="30"/>
  </r>
  <r>
    <x v="5"/>
    <n v="33"/>
    <d v="2021-09-22T00:00:00"/>
    <x v="14"/>
    <s v="Diverses"/>
    <x v="2"/>
    <x v="2"/>
    <s v="-"/>
    <x v="8"/>
    <x v="0"/>
    <x v="0"/>
    <x v="0"/>
    <s v="0"/>
    <s v="Bu2"/>
    <s v="Diverses"/>
    <n v="30"/>
  </r>
  <r>
    <x v="3"/>
    <n v="63.5"/>
    <d v="2021-09-24T00:00:00"/>
    <x v="14"/>
    <s v="Diverses"/>
    <x v="2"/>
    <x v="2"/>
    <s v="-"/>
    <x v="8"/>
    <x v="0"/>
    <x v="0"/>
    <x v="0"/>
    <s v="0"/>
    <s v="BU4"/>
    <s v="Diverses"/>
    <n v="30"/>
  </r>
  <r>
    <x v="1"/>
    <n v="40"/>
    <d v="2021-09-27T00:00:00"/>
    <x v="14"/>
    <s v="Diverses"/>
    <x v="2"/>
    <x v="2"/>
    <s v="-"/>
    <x v="9"/>
    <x v="0"/>
    <x v="0"/>
    <x v="0"/>
    <s v="0"/>
    <s v="Bu3"/>
    <s v="Diverses"/>
    <n v="30"/>
  </r>
  <r>
    <x v="3"/>
    <n v="19"/>
    <d v="2021-09-28T00:00:00"/>
    <x v="14"/>
    <s v="Diverses"/>
    <x v="2"/>
    <x v="2"/>
    <s v="-"/>
    <x v="9"/>
    <x v="0"/>
    <x v="0"/>
    <x v="0"/>
    <s v="0"/>
    <s v="BU4"/>
    <s v="Diverses"/>
    <n v="30"/>
  </r>
  <r>
    <x v="1"/>
    <n v="20"/>
    <d v="2021-09-28T00:00:00"/>
    <x v="14"/>
    <s v="Diverses"/>
    <x v="2"/>
    <x v="2"/>
    <s v="-"/>
    <x v="9"/>
    <x v="0"/>
    <x v="0"/>
    <x v="0"/>
    <s v="0"/>
    <s v="Bu3"/>
    <s v="Diverses"/>
    <n v="30"/>
  </r>
  <r>
    <x v="5"/>
    <n v="74"/>
    <d v="2021-09-24T00:00:00"/>
    <x v="14"/>
    <s v="Diverses"/>
    <x v="2"/>
    <x v="2"/>
    <s v="-"/>
    <x v="8"/>
    <x v="0"/>
    <x v="0"/>
    <x v="0"/>
    <s v="0"/>
    <s v="BU2"/>
    <s v="Diverses"/>
    <n v="30"/>
  </r>
  <r>
    <x v="1"/>
    <n v="13"/>
    <d v="2021-09-28T00:00:00"/>
    <x v="14"/>
    <s v="Diverses"/>
    <x v="2"/>
    <x v="2"/>
    <s v="-"/>
    <x v="9"/>
    <x v="0"/>
    <x v="0"/>
    <x v="0"/>
    <s v="0"/>
    <s v="L33"/>
    <s v="Diverses"/>
    <n v="30"/>
  </r>
  <r>
    <x v="5"/>
    <n v="130"/>
    <d v="2021-09-27T00:00:00"/>
    <x v="14"/>
    <s v="Diverses"/>
    <x v="2"/>
    <x v="2"/>
    <s v="-"/>
    <x v="9"/>
    <x v="0"/>
    <x v="0"/>
    <x v="0"/>
    <s v="0"/>
    <s v="BU2"/>
    <s v="Diverses"/>
    <n v="30"/>
  </r>
  <r>
    <x v="0"/>
    <n v="85.8"/>
    <d v="2021-09-29T00:00:00"/>
    <x v="14"/>
    <s v="Diverses"/>
    <x v="2"/>
    <x v="2"/>
    <s v="-"/>
    <x v="9"/>
    <x v="0"/>
    <x v="0"/>
    <x v="0"/>
    <s v="0"/>
    <s v="Strudelline"/>
    <s v="Diverses"/>
    <n v="30"/>
  </r>
  <r>
    <x v="5"/>
    <n v="69"/>
    <d v="2021-09-28T00:00:00"/>
    <x v="14"/>
    <s v="Diverses"/>
    <x v="2"/>
    <x v="2"/>
    <s v="-"/>
    <x v="9"/>
    <x v="0"/>
    <x v="0"/>
    <x v="0"/>
    <s v="0"/>
    <s v="BU2"/>
    <s v="Diverses"/>
    <n v="30"/>
  </r>
  <r>
    <x v="5"/>
    <n v="85.5"/>
    <d v="2021-09-28T00:00:00"/>
    <x v="14"/>
    <s v="Diverses"/>
    <x v="2"/>
    <x v="2"/>
    <s v="-"/>
    <x v="9"/>
    <x v="0"/>
    <x v="0"/>
    <x v="0"/>
    <s v="0"/>
    <s v="BU2"/>
    <s v="Diverses"/>
    <n v="30"/>
  </r>
  <r>
    <x v="5"/>
    <n v="12"/>
    <d v="2021-09-30T00:00:00"/>
    <x v="14"/>
    <s v="Diverses"/>
    <x v="2"/>
    <x v="2"/>
    <s v="-"/>
    <x v="9"/>
    <x v="0"/>
    <x v="0"/>
    <x v="0"/>
    <s v="0"/>
    <s v="L2"/>
    <s v="Diverses"/>
    <n v="30"/>
  </r>
  <r>
    <x v="3"/>
    <n v="24"/>
    <d v="2021-09-30T00:00:00"/>
    <x v="14"/>
    <s v="Diverses"/>
    <x v="2"/>
    <x v="2"/>
    <s v="-"/>
    <x v="9"/>
    <x v="0"/>
    <x v="0"/>
    <x v="0"/>
    <s v="0"/>
    <s v="Bu4"/>
    <s v="Diverses"/>
    <n v="30"/>
  </r>
  <r>
    <x v="1"/>
    <n v="11"/>
    <d v="2021-09-30T00:00:00"/>
    <x v="14"/>
    <s v="Diverses"/>
    <x v="2"/>
    <x v="2"/>
    <s v="-"/>
    <x v="9"/>
    <x v="0"/>
    <x v="0"/>
    <x v="0"/>
    <s v="0"/>
    <s v="L33"/>
    <s v="Diverses"/>
    <n v="30"/>
  </r>
  <r>
    <x v="1"/>
    <n v="9"/>
    <d v="2021-09-29T00:00:00"/>
    <x v="14"/>
    <s v="Diverses"/>
    <x v="0"/>
    <x v="15"/>
    <s v="-"/>
    <x v="9"/>
    <x v="0"/>
    <x v="0"/>
    <x v="0"/>
    <s v="0"/>
    <s v="L9"/>
    <s v="Diverses"/>
    <n v="12"/>
  </r>
  <r>
    <x v="1"/>
    <n v="47"/>
    <d v="2021-10-04T00:00:00"/>
    <x v="14"/>
    <s v="Diverses"/>
    <x v="2"/>
    <x v="2"/>
    <s v="-"/>
    <x v="5"/>
    <x v="0"/>
    <x v="0"/>
    <x v="0"/>
    <s v="0"/>
    <s v="L16"/>
    <s v="Diverses"/>
    <n v="30"/>
  </r>
  <r>
    <x v="0"/>
    <n v="180"/>
    <d v="2021-10-04T00:00:00"/>
    <x v="14"/>
    <s v="Diverses"/>
    <x v="2"/>
    <x v="2"/>
    <s v="-"/>
    <x v="5"/>
    <x v="0"/>
    <x v="0"/>
    <x v="0"/>
    <s v="0"/>
    <s v="Abfüllung"/>
    <s v="Diverses"/>
    <n v="30"/>
  </r>
  <r>
    <x v="5"/>
    <n v="78"/>
    <d v="2021-09-30T00:00:00"/>
    <x v="14"/>
    <s v="Diverses"/>
    <x v="2"/>
    <x v="2"/>
    <s v="-"/>
    <x v="9"/>
    <x v="0"/>
    <x v="0"/>
    <x v="0"/>
    <s v="0"/>
    <s v="Bu2"/>
    <s v="Diverses"/>
    <n v="30"/>
  </r>
  <r>
    <x v="1"/>
    <n v="78.599999999999994"/>
    <d v="2021-10-05T00:00:00"/>
    <x v="14"/>
    <s v="Diverses"/>
    <x v="2"/>
    <x v="2"/>
    <s v="-"/>
    <x v="5"/>
    <x v="0"/>
    <x v="0"/>
    <x v="0"/>
    <s v="0"/>
    <s v="L9"/>
    <s v="Diverses"/>
    <n v="30"/>
  </r>
  <r>
    <x v="1"/>
    <n v="10"/>
    <d v="2021-10-05T00:00:00"/>
    <x v="14"/>
    <s v="Diverses"/>
    <x v="2"/>
    <x v="2"/>
    <s v="-"/>
    <x v="5"/>
    <x v="0"/>
    <x v="0"/>
    <x v="0"/>
    <s v="0"/>
    <s v="BU3"/>
    <s v="Diverses"/>
    <n v="30"/>
  </r>
  <r>
    <x v="2"/>
    <n v="14"/>
    <d v="2021-10-04T00:00:00"/>
    <x v="14"/>
    <s v="Diverses"/>
    <x v="3"/>
    <x v="35"/>
    <s v="-"/>
    <x v="5"/>
    <x v="0"/>
    <x v="0"/>
    <x v="0"/>
    <s v="0"/>
    <s v="QM"/>
    <s v="Diverses"/>
    <n v="70"/>
  </r>
  <r>
    <x v="2"/>
    <n v="93"/>
    <d v="2021-10-04T00:00:00"/>
    <x v="14"/>
    <s v="Diverses"/>
    <x v="3"/>
    <x v="50"/>
    <s v="-"/>
    <x v="5"/>
    <x v="0"/>
    <x v="0"/>
    <x v="0"/>
    <s v="0"/>
    <s v="Labor"/>
    <s v="Diverses"/>
    <n v="70"/>
  </r>
  <r>
    <x v="2"/>
    <n v="26"/>
    <d v="2021-10-04T00:00:00"/>
    <x v="14"/>
    <s v="Diverses"/>
    <x v="3"/>
    <x v="59"/>
    <s v="Einwaage Labor"/>
    <x v="5"/>
    <x v="0"/>
    <x v="0"/>
    <x v="0"/>
    <s v="0"/>
    <s v="Labor"/>
    <s v="Diverses"/>
    <n v="70"/>
  </r>
  <r>
    <x v="2"/>
    <n v="49.7"/>
    <d v="2021-10-04T00:00:00"/>
    <x v="14"/>
    <s v="Diverses"/>
    <x v="3"/>
    <x v="50"/>
    <s v="-"/>
    <x v="5"/>
    <x v="0"/>
    <x v="0"/>
    <x v="0"/>
    <s v="0"/>
    <s v="Labor"/>
    <s v="Diverses"/>
    <n v="70"/>
  </r>
  <r>
    <x v="0"/>
    <n v="20"/>
    <d v="2021-10-04T00:00:00"/>
    <x v="14"/>
    <s v="Diverses"/>
    <x v="2"/>
    <x v="12"/>
    <s v="-"/>
    <x v="5"/>
    <x v="0"/>
    <x v="0"/>
    <x v="0"/>
    <s v="0"/>
    <s v="Abfüllung"/>
    <s v="Diverses"/>
    <n v="31"/>
  </r>
  <r>
    <x v="1"/>
    <n v="20"/>
    <d v="2021-10-05T00:00:00"/>
    <x v="14"/>
    <s v="Diverses"/>
    <x v="2"/>
    <x v="2"/>
    <s v="-"/>
    <x v="5"/>
    <x v="0"/>
    <x v="0"/>
    <x v="0"/>
    <s v="0"/>
    <s v="L33"/>
    <s v="Diverses"/>
    <n v="30"/>
  </r>
  <r>
    <x v="0"/>
    <n v="122"/>
    <d v="2021-10-05T00:00:00"/>
    <x v="14"/>
    <s v="Diverses"/>
    <x v="2"/>
    <x v="2"/>
    <s v="-"/>
    <x v="5"/>
    <x v="0"/>
    <x v="0"/>
    <x v="0"/>
    <s v="0"/>
    <s v="Strudelline"/>
    <s v="Diverses"/>
    <n v="30"/>
  </r>
  <r>
    <x v="5"/>
    <n v="86"/>
    <d v="2021-10-04T00:00:00"/>
    <x v="14"/>
    <s v="Diverses"/>
    <x v="2"/>
    <x v="2"/>
    <s v="-"/>
    <x v="5"/>
    <x v="0"/>
    <x v="0"/>
    <x v="0"/>
    <s v="0"/>
    <s v="BU2"/>
    <s v="Diverses"/>
    <n v="30"/>
  </r>
  <r>
    <x v="0"/>
    <n v="405"/>
    <d v="2021-10-06T00:00:00"/>
    <x v="14"/>
    <s v="Diverses"/>
    <x v="2"/>
    <x v="2"/>
    <s v="-"/>
    <x v="5"/>
    <x v="0"/>
    <x v="0"/>
    <x v="0"/>
    <s v="0"/>
    <s v="Abfüllung"/>
    <s v="Diverses"/>
    <n v="30"/>
  </r>
  <r>
    <x v="1"/>
    <n v="22"/>
    <d v="2021-10-06T00:00:00"/>
    <x v="14"/>
    <s v="Diverses"/>
    <x v="2"/>
    <x v="2"/>
    <s v="-"/>
    <x v="5"/>
    <x v="0"/>
    <x v="0"/>
    <x v="0"/>
    <s v="0"/>
    <s v="L33"/>
    <s v="Diverses"/>
    <n v="30"/>
  </r>
  <r>
    <x v="2"/>
    <n v="9.8000000000000007"/>
    <d v="2021-10-05T00:00:00"/>
    <x v="14"/>
    <s v="Diverses"/>
    <x v="3"/>
    <x v="35"/>
    <s v="-"/>
    <x v="5"/>
    <x v="0"/>
    <x v="0"/>
    <x v="0"/>
    <s v="0"/>
    <s v="QM"/>
    <s v="Diverses"/>
    <n v="70"/>
  </r>
  <r>
    <x v="2"/>
    <n v="15"/>
    <d v="2021-10-05T00:00:00"/>
    <x v="14"/>
    <s v="Diverses"/>
    <x v="3"/>
    <x v="60"/>
    <s v="-"/>
    <x v="5"/>
    <x v="0"/>
    <x v="0"/>
    <x v="0"/>
    <s v="0"/>
    <s v="Labor"/>
    <s v="Diverses"/>
    <n v="70"/>
  </r>
  <r>
    <x v="3"/>
    <n v="19.399999999999999"/>
    <d v="2021-10-06T00:00:00"/>
    <x v="14"/>
    <s v="Diverses"/>
    <x v="2"/>
    <x v="2"/>
    <s v="-"/>
    <x v="5"/>
    <x v="0"/>
    <x v="0"/>
    <x v="0"/>
    <s v="0"/>
    <s v="Bu4"/>
    <s v="Diverses"/>
    <n v="30"/>
  </r>
  <r>
    <x v="5"/>
    <n v="86"/>
    <d v="2021-10-05T00:00:00"/>
    <x v="14"/>
    <s v="Diverses"/>
    <x v="2"/>
    <x v="2"/>
    <s v="-"/>
    <x v="5"/>
    <x v="0"/>
    <x v="0"/>
    <x v="0"/>
    <s v="0"/>
    <s v="BU2"/>
    <s v="Diverses"/>
    <n v="30"/>
  </r>
  <r>
    <x v="2"/>
    <n v="80"/>
    <d v="2021-10-05T00:00:00"/>
    <x v="14"/>
    <s v="Diverses"/>
    <x v="3"/>
    <x v="60"/>
    <s v="-"/>
    <x v="5"/>
    <x v="0"/>
    <x v="0"/>
    <x v="0"/>
    <s v="0"/>
    <s v="Labor"/>
    <s v="Diverses"/>
    <n v="70"/>
  </r>
  <r>
    <x v="2"/>
    <n v="6.8"/>
    <d v="2021-10-05T00:00:00"/>
    <x v="14"/>
    <s v="Diverses"/>
    <x v="3"/>
    <x v="60"/>
    <s v="-"/>
    <x v="5"/>
    <x v="0"/>
    <x v="0"/>
    <x v="0"/>
    <s v="0"/>
    <s v="Labor"/>
    <s v="Diverses"/>
    <n v="70"/>
  </r>
  <r>
    <x v="2"/>
    <n v="7.5"/>
    <d v="2021-10-05T00:00:00"/>
    <x v="14"/>
    <s v="Diverses"/>
    <x v="3"/>
    <x v="35"/>
    <s v="-"/>
    <x v="5"/>
    <x v="0"/>
    <x v="0"/>
    <x v="0"/>
    <s v="0"/>
    <s v="QM"/>
    <s v="Diverses"/>
    <n v="70"/>
  </r>
  <r>
    <x v="0"/>
    <n v="328"/>
    <d v="2021-10-07T00:00:00"/>
    <x v="14"/>
    <s v="Diverses"/>
    <x v="2"/>
    <x v="2"/>
    <s v="-"/>
    <x v="5"/>
    <x v="0"/>
    <x v="0"/>
    <x v="0"/>
    <s v="0"/>
    <s v="Abfüllung"/>
    <s v="Diverses"/>
    <n v="30"/>
  </r>
  <r>
    <x v="3"/>
    <n v="18"/>
    <d v="2021-10-07T00:00:00"/>
    <x v="14"/>
    <s v="Diverses"/>
    <x v="2"/>
    <x v="2"/>
    <s v="-"/>
    <x v="5"/>
    <x v="0"/>
    <x v="0"/>
    <x v="0"/>
    <s v="0"/>
    <s v="BU4"/>
    <s v="Diverses"/>
    <n v="30"/>
  </r>
  <r>
    <x v="1"/>
    <n v="17"/>
    <d v="2021-10-07T00:00:00"/>
    <x v="14"/>
    <s v="Diverses"/>
    <x v="2"/>
    <x v="2"/>
    <s v="-"/>
    <x v="5"/>
    <x v="0"/>
    <x v="0"/>
    <x v="0"/>
    <s v="0"/>
    <s v="L35"/>
    <s v="Diverses"/>
    <n v="30"/>
  </r>
  <r>
    <x v="5"/>
    <n v="70"/>
    <d v="2021-10-05T00:00:00"/>
    <x v="14"/>
    <s v="Diverses"/>
    <x v="2"/>
    <x v="2"/>
    <s v="-"/>
    <x v="5"/>
    <x v="0"/>
    <x v="0"/>
    <x v="0"/>
    <s v="0"/>
    <s v="Bu2"/>
    <s v="Diverses"/>
    <n v="30"/>
  </r>
  <r>
    <x v="1"/>
    <n v="22"/>
    <d v="2021-10-07T00:00:00"/>
    <x v="14"/>
    <s v="Diverses"/>
    <x v="2"/>
    <x v="2"/>
    <s v="-"/>
    <x v="5"/>
    <x v="0"/>
    <x v="0"/>
    <x v="0"/>
    <s v="0"/>
    <s v="L11"/>
    <s v="Diverses"/>
    <n v="30"/>
  </r>
  <r>
    <x v="1"/>
    <n v="14"/>
    <d v="2021-10-07T00:00:00"/>
    <x v="14"/>
    <s v="Diverses"/>
    <x v="2"/>
    <x v="2"/>
    <s v="-"/>
    <x v="5"/>
    <x v="0"/>
    <x v="0"/>
    <x v="0"/>
    <s v="0"/>
    <s v="L33"/>
    <s v="Diverses"/>
    <n v="30"/>
  </r>
  <r>
    <x v="5"/>
    <n v="69.900000000000006"/>
    <d v="2021-10-06T00:00:00"/>
    <x v="14"/>
    <s v="Diverses"/>
    <x v="2"/>
    <x v="2"/>
    <s v="-"/>
    <x v="5"/>
    <x v="0"/>
    <x v="0"/>
    <x v="0"/>
    <s v="0"/>
    <s v="BU2"/>
    <s v="Diverses"/>
    <n v="30"/>
  </r>
  <r>
    <x v="1"/>
    <n v="10"/>
    <d v="2021-10-07T00:00:00"/>
    <x v="14"/>
    <s v="Diverses"/>
    <x v="2"/>
    <x v="2"/>
    <s v="-"/>
    <x v="5"/>
    <x v="0"/>
    <x v="0"/>
    <x v="0"/>
    <s v="0"/>
    <s v="L11"/>
    <s v="Diverses"/>
    <n v="30"/>
  </r>
  <r>
    <x v="2"/>
    <n v="29.2"/>
    <d v="2021-10-06T00:00:00"/>
    <x v="14"/>
    <s v="Diverses"/>
    <x v="3"/>
    <x v="50"/>
    <s v="-"/>
    <x v="5"/>
    <x v="0"/>
    <x v="0"/>
    <x v="0"/>
    <s v="0"/>
    <s v="Labor"/>
    <s v="Diverses"/>
    <n v="70"/>
  </r>
  <r>
    <x v="2"/>
    <n v="11"/>
    <d v="2021-10-06T00:00:00"/>
    <x v="14"/>
    <s v="Diverses"/>
    <x v="3"/>
    <x v="35"/>
    <s v="-"/>
    <x v="5"/>
    <x v="0"/>
    <x v="0"/>
    <x v="0"/>
    <s v="0"/>
    <s v="QM"/>
    <s v="Diverses"/>
    <n v="70"/>
  </r>
  <r>
    <x v="2"/>
    <n v="7"/>
    <d v="2021-10-06T00:00:00"/>
    <x v="14"/>
    <s v="Diverses"/>
    <x v="3"/>
    <x v="50"/>
    <s v="-"/>
    <x v="5"/>
    <x v="0"/>
    <x v="0"/>
    <x v="0"/>
    <s v="0"/>
    <s v="Labor"/>
    <s v="Diverses"/>
    <n v="70"/>
  </r>
  <r>
    <x v="1"/>
    <n v="63"/>
    <d v="2021-10-08T00:00:00"/>
    <x v="14"/>
    <s v="Diverses"/>
    <x v="2"/>
    <x v="2"/>
    <s v="-"/>
    <x v="5"/>
    <x v="0"/>
    <x v="0"/>
    <x v="0"/>
    <s v="0"/>
    <s v="WVP"/>
    <s v="Diverses"/>
    <n v="30"/>
  </r>
  <r>
    <x v="1"/>
    <n v="33"/>
    <d v="2021-10-08T00:00:00"/>
    <x v="14"/>
    <s v="Diverses"/>
    <x v="2"/>
    <x v="2"/>
    <s v="-"/>
    <x v="5"/>
    <x v="0"/>
    <x v="0"/>
    <x v="0"/>
    <s v="0"/>
    <s v="L33"/>
    <s v="Diverses"/>
    <n v="30"/>
  </r>
  <r>
    <x v="2"/>
    <n v="45"/>
    <d v="2021-10-07T00:00:00"/>
    <x v="14"/>
    <s v="Diverses"/>
    <x v="1"/>
    <x v="8"/>
    <s v="-"/>
    <x v="5"/>
    <x v="0"/>
    <x v="0"/>
    <x v="0"/>
    <s v="0"/>
    <s v="Kantine"/>
    <s v="Diverses"/>
    <n v="22"/>
  </r>
  <r>
    <x v="5"/>
    <n v="15"/>
    <d v="2021-10-07T00:00:00"/>
    <x v="14"/>
    <s v="Diverses"/>
    <x v="0"/>
    <x v="53"/>
    <s v="-"/>
    <x v="5"/>
    <x v="0"/>
    <x v="0"/>
    <x v="0"/>
    <s v="0"/>
    <s v="BU2"/>
    <s v="Diverses"/>
    <n v="12"/>
  </r>
  <r>
    <x v="2"/>
    <n v="150"/>
    <d v="2021-10-07T00:00:00"/>
    <x v="14"/>
    <s v="Diverses"/>
    <x v="3"/>
    <x v="60"/>
    <s v="-"/>
    <x v="5"/>
    <x v="0"/>
    <x v="0"/>
    <x v="0"/>
    <s v="0"/>
    <s v="Labor"/>
    <s v="Diverses"/>
    <n v="70"/>
  </r>
  <r>
    <x v="2"/>
    <n v="3"/>
    <d v="2021-10-08T00:00:00"/>
    <x v="14"/>
    <s v="Diverses"/>
    <x v="1"/>
    <x v="5"/>
    <s v="-"/>
    <x v="5"/>
    <x v="0"/>
    <x v="0"/>
    <x v="0"/>
    <s v="0"/>
    <s v="Labor"/>
    <s v="Diverses"/>
    <n v="22"/>
  </r>
  <r>
    <x v="2"/>
    <n v="53.6"/>
    <d v="2021-10-08T00:00:00"/>
    <x v="14"/>
    <s v="Diverses"/>
    <x v="1"/>
    <x v="50"/>
    <s v="-"/>
    <x v="5"/>
    <x v="0"/>
    <x v="0"/>
    <x v="0"/>
    <s v="0"/>
    <s v="Labor"/>
    <s v="Diverses"/>
    <n v="22"/>
  </r>
  <r>
    <x v="2"/>
    <n v="15.5"/>
    <d v="2021-10-08T00:00:00"/>
    <x v="14"/>
    <s v="Diverses"/>
    <x v="1"/>
    <x v="35"/>
    <s v="-"/>
    <x v="5"/>
    <x v="0"/>
    <x v="0"/>
    <x v="0"/>
    <s v="0"/>
    <s v="QM"/>
    <s v="Diverses"/>
    <n v="22"/>
  </r>
  <r>
    <x v="2"/>
    <n v="56"/>
    <d v="2021-10-08T00:00:00"/>
    <x v="14"/>
    <s v="Diverses"/>
    <x v="1"/>
    <x v="51"/>
    <s v="-"/>
    <x v="5"/>
    <x v="0"/>
    <x v="0"/>
    <x v="0"/>
    <s v="0"/>
    <s v="Labor"/>
    <s v="Diverses"/>
    <n v="22"/>
  </r>
  <r>
    <x v="2"/>
    <n v="6.5"/>
    <d v="2021-10-08T00:00:00"/>
    <x v="14"/>
    <s v="Diverses"/>
    <x v="1"/>
    <x v="35"/>
    <s v="-"/>
    <x v="5"/>
    <x v="0"/>
    <x v="0"/>
    <x v="0"/>
    <s v="0"/>
    <s v="Labor"/>
    <s v="Diverses"/>
    <n v="22"/>
  </r>
  <r>
    <x v="2"/>
    <n v="62.6"/>
    <d v="2021-10-08T00:00:00"/>
    <x v="14"/>
    <s v="Diverses"/>
    <x v="1"/>
    <x v="50"/>
    <s v="-"/>
    <x v="5"/>
    <x v="0"/>
    <x v="0"/>
    <x v="0"/>
    <s v="0"/>
    <s v="Labor"/>
    <s v="Diverses"/>
    <n v="22"/>
  </r>
  <r>
    <x v="2"/>
    <n v="73"/>
    <d v="2021-10-08T00:00:00"/>
    <x v="14"/>
    <s v="diverses"/>
    <x v="3"/>
    <x v="35"/>
    <s v="-"/>
    <x v="5"/>
    <x v="0"/>
    <x v="0"/>
    <x v="0"/>
    <s v="0"/>
    <s v="QM"/>
    <s v="diverses"/>
    <n v="74"/>
  </r>
  <r>
    <x v="2"/>
    <n v="86"/>
    <d v="2021-10-08T00:00:00"/>
    <x v="14"/>
    <s v="diverses"/>
    <x v="3"/>
    <x v="51"/>
    <s v="-"/>
    <x v="5"/>
    <x v="0"/>
    <x v="0"/>
    <x v="0"/>
    <s v="0"/>
    <s v="Labor"/>
    <s v="diverses"/>
    <n v="71"/>
  </r>
  <r>
    <x v="2"/>
    <n v="127"/>
    <d v="2021-10-08T00:00:00"/>
    <x v="14"/>
    <s v="diverses"/>
    <x v="3"/>
    <x v="50"/>
    <s v="-"/>
    <x v="5"/>
    <x v="0"/>
    <x v="0"/>
    <x v="0"/>
    <s v="0"/>
    <s v="Labor"/>
    <s v="diverses"/>
    <n v="70"/>
  </r>
  <r>
    <x v="1"/>
    <n v="25"/>
    <d v="2021-10-11T00:00:00"/>
    <x v="14"/>
    <s v="Diverses"/>
    <x v="2"/>
    <x v="2"/>
    <s v="-"/>
    <x v="0"/>
    <x v="0"/>
    <x v="0"/>
    <x v="0"/>
    <s v="0"/>
    <s v="WVP"/>
    <s v="Diverses"/>
    <n v="30"/>
  </r>
  <r>
    <x v="3"/>
    <n v="30"/>
    <d v="2021-10-11T00:00:00"/>
    <x v="14"/>
    <s v="Diverses"/>
    <x v="2"/>
    <x v="2"/>
    <s v="-"/>
    <x v="0"/>
    <x v="0"/>
    <x v="0"/>
    <x v="0"/>
    <s v="0"/>
    <s v="BU4"/>
    <s v="Diverses"/>
    <n v="30"/>
  </r>
  <r>
    <x v="5"/>
    <n v="65"/>
    <d v="2021-10-11T00:00:00"/>
    <x v="14"/>
    <s v="Diverses"/>
    <x v="2"/>
    <x v="2"/>
    <s v="-"/>
    <x v="0"/>
    <x v="0"/>
    <x v="0"/>
    <x v="0"/>
    <s v="0"/>
    <s v="BU2"/>
    <s v="Diverses"/>
    <n v="30"/>
  </r>
  <r>
    <x v="0"/>
    <n v="357"/>
    <d v="2021-10-11T00:00:00"/>
    <x v="14"/>
    <s v="Diverses"/>
    <x v="2"/>
    <x v="2"/>
    <s v="-"/>
    <x v="0"/>
    <x v="0"/>
    <x v="0"/>
    <x v="0"/>
    <s v="0"/>
    <s v="Abfüllung"/>
    <s v="Diverses"/>
    <n v="30"/>
  </r>
  <r>
    <x v="0"/>
    <n v="193"/>
    <d v="2021-10-11T00:00:00"/>
    <x v="14"/>
    <s v="Diverses"/>
    <x v="2"/>
    <x v="2"/>
    <s v="-"/>
    <x v="0"/>
    <x v="0"/>
    <x v="0"/>
    <x v="0"/>
    <s v="0"/>
    <s v="Abfüllung"/>
    <s v="Diverses"/>
    <n v="30"/>
  </r>
  <r>
    <x v="0"/>
    <n v="20.5"/>
    <d v="2021-10-11T00:00:00"/>
    <x v="14"/>
    <s v="Diverses"/>
    <x v="6"/>
    <x v="36"/>
    <s v="-"/>
    <x v="0"/>
    <x v="0"/>
    <x v="0"/>
    <x v="0"/>
    <s v="0"/>
    <s v="Abfüllung"/>
    <s v="Diverses"/>
    <n v="13"/>
  </r>
  <r>
    <x v="5"/>
    <n v="98"/>
    <d v="2021-10-11T00:00:00"/>
    <x v="14"/>
    <s v="Diverses"/>
    <x v="2"/>
    <x v="2"/>
    <s v="-"/>
    <x v="0"/>
    <x v="0"/>
    <x v="0"/>
    <x v="0"/>
    <s v="0"/>
    <s v="BU2"/>
    <s v="Diverses"/>
    <n v="30"/>
  </r>
  <r>
    <x v="1"/>
    <n v="32"/>
    <d v="2021-10-11T00:00:00"/>
    <x v="14"/>
    <s v="Diverses"/>
    <x v="2"/>
    <x v="2"/>
    <s v="-"/>
    <x v="0"/>
    <x v="0"/>
    <x v="0"/>
    <x v="0"/>
    <s v="0"/>
    <s v="L35"/>
    <s v="Diverses"/>
    <n v="30"/>
  </r>
  <r>
    <x v="1"/>
    <n v="7"/>
    <d v="2021-10-11T00:00:00"/>
    <x v="14"/>
    <s v="Diverses"/>
    <x v="2"/>
    <x v="2"/>
    <s v="-"/>
    <x v="0"/>
    <x v="0"/>
    <x v="0"/>
    <x v="0"/>
    <s v="0"/>
    <s v="L9"/>
    <s v="Diverses"/>
    <n v="30"/>
  </r>
  <r>
    <x v="3"/>
    <n v="28"/>
    <d v="2021-10-11T00:00:00"/>
    <x v="14"/>
    <s v="Diverses"/>
    <x v="2"/>
    <x v="2"/>
    <s v="-"/>
    <x v="0"/>
    <x v="0"/>
    <x v="0"/>
    <x v="0"/>
    <s v="0"/>
    <s v="BU4"/>
    <s v="Diverses"/>
    <n v="30"/>
  </r>
  <r>
    <x v="2"/>
    <n v="80"/>
    <d v="2021-10-11T00:00:00"/>
    <x v="14"/>
    <s v="Diverses"/>
    <x v="3"/>
    <x v="5"/>
    <s v="-"/>
    <x v="0"/>
    <x v="0"/>
    <x v="0"/>
    <x v="0"/>
    <s v="0"/>
    <s v="Labor"/>
    <s v="Diverses"/>
    <n v="73"/>
  </r>
  <r>
    <x v="2"/>
    <n v="14"/>
    <d v="2021-10-11T00:00:00"/>
    <x v="14"/>
    <s v="Diverses"/>
    <x v="3"/>
    <x v="35"/>
    <s v="Rinde Extra"/>
    <x v="0"/>
    <x v="0"/>
    <x v="0"/>
    <x v="0"/>
    <s v="0"/>
    <s v="QM"/>
    <s v="Diverses"/>
    <n v="74"/>
  </r>
  <r>
    <x v="2"/>
    <n v="18"/>
    <d v="2021-10-11T00:00:00"/>
    <x v="14"/>
    <s v="Diverses"/>
    <x v="3"/>
    <x v="51"/>
    <s v="-"/>
    <x v="0"/>
    <x v="0"/>
    <x v="0"/>
    <x v="0"/>
    <s v="0"/>
    <s v="LAbor"/>
    <s v="Diverses"/>
    <n v="71"/>
  </r>
  <r>
    <x v="2"/>
    <n v="1.5"/>
    <d v="2021-10-11T00:00:00"/>
    <x v="14"/>
    <s v="Diverses"/>
    <x v="3"/>
    <x v="35"/>
    <s v="mehr VOS als Rework"/>
    <x v="0"/>
    <x v="0"/>
    <x v="0"/>
    <x v="0"/>
    <s v="0"/>
    <s v="Labor"/>
    <s v="Diverses"/>
    <n v="74"/>
  </r>
  <r>
    <x v="0"/>
    <n v="258"/>
    <d v="2021-10-12T00:00:00"/>
    <x v="14"/>
    <s v="Diverses"/>
    <x v="2"/>
    <x v="2"/>
    <s v="mehr VOS als Rework"/>
    <x v="0"/>
    <x v="0"/>
    <x v="0"/>
    <x v="0"/>
    <s v="0"/>
    <s v="Abfüllung"/>
    <s v="Diverses"/>
    <n v="30"/>
  </r>
  <r>
    <x v="3"/>
    <n v="20"/>
    <d v="2021-10-12T00:00:00"/>
    <x v="14"/>
    <s v="Diverses"/>
    <x v="2"/>
    <x v="2"/>
    <s v="-"/>
    <x v="0"/>
    <x v="0"/>
    <x v="0"/>
    <x v="0"/>
    <s v="0"/>
    <s v="bu4"/>
    <s v="Diverses"/>
    <n v="30"/>
  </r>
  <r>
    <x v="1"/>
    <n v="26"/>
    <d v="2021-10-12T00:00:00"/>
    <x v="14"/>
    <s v="Diverses"/>
    <x v="2"/>
    <x v="2"/>
    <s v="spezifischer Einsatz"/>
    <x v="0"/>
    <x v="0"/>
    <x v="0"/>
    <x v="0"/>
    <s v="0"/>
    <s v="l33"/>
    <s v="Diverses"/>
    <n v="30"/>
  </r>
  <r>
    <x v="3"/>
    <n v="82"/>
    <d v="2021-10-13T00:00:00"/>
    <x v="14"/>
    <s v="Diverses"/>
    <x v="2"/>
    <x v="2"/>
    <s v="-"/>
    <x v="0"/>
    <x v="0"/>
    <x v="0"/>
    <x v="0"/>
    <s v="0"/>
    <s v="BU4"/>
    <s v="Diverses"/>
    <n v="30"/>
  </r>
  <r>
    <x v="5"/>
    <n v="125"/>
    <d v="2021-10-13T00:00:00"/>
    <x v="14"/>
    <s v="Diverses"/>
    <x v="0"/>
    <x v="8"/>
    <s v="-"/>
    <x v="0"/>
    <x v="0"/>
    <x v="0"/>
    <x v="0"/>
    <s v="0"/>
    <s v="BU2"/>
    <s v="Diverses"/>
    <n v="11"/>
  </r>
  <r>
    <x v="2"/>
    <n v="2"/>
    <d v="2021-10-13T00:00:00"/>
    <x v="14"/>
    <s v="Diverses"/>
    <x v="0"/>
    <x v="8"/>
    <s v="-"/>
    <x v="0"/>
    <x v="0"/>
    <x v="0"/>
    <x v="0"/>
    <s v="0"/>
    <s v="Labor"/>
    <s v="Diverses"/>
    <n v="11"/>
  </r>
  <r>
    <x v="1"/>
    <n v="25"/>
    <d v="2021-10-13T00:00:00"/>
    <x v="14"/>
    <s v="Diverses"/>
    <x v="2"/>
    <x v="2"/>
    <s v="-"/>
    <x v="0"/>
    <x v="0"/>
    <x v="0"/>
    <x v="0"/>
    <s v="0"/>
    <s v="WVP"/>
    <s v="Diverses"/>
    <n v="30"/>
  </r>
  <r>
    <x v="2"/>
    <n v="10.3"/>
    <d v="2021-10-13T00:00:00"/>
    <x v="14"/>
    <s v="Diverses"/>
    <x v="3"/>
    <x v="35"/>
    <s v="-"/>
    <x v="0"/>
    <x v="0"/>
    <x v="0"/>
    <x v="0"/>
    <s v="0"/>
    <s v="QM"/>
    <s v="Diverses"/>
    <n v="74"/>
  </r>
  <r>
    <x v="2"/>
    <n v="1.5"/>
    <d v="2021-10-13T00:00:00"/>
    <x v="14"/>
    <s v="Diverses"/>
    <x v="3"/>
    <x v="35"/>
    <s v="-"/>
    <x v="0"/>
    <x v="0"/>
    <x v="0"/>
    <x v="0"/>
    <s v="0"/>
    <s v="LAbor"/>
    <s v="Diverses"/>
    <n v="74"/>
  </r>
  <r>
    <x v="1"/>
    <n v="3"/>
    <d v="2021-10-13T00:00:00"/>
    <x v="14"/>
    <s v="Diverses"/>
    <x v="2"/>
    <x v="2"/>
    <s v="-"/>
    <x v="0"/>
    <x v="0"/>
    <x v="0"/>
    <x v="0"/>
    <s v="0"/>
    <s v="L9"/>
    <s v="Diverses"/>
    <n v="30"/>
  </r>
  <r>
    <x v="3"/>
    <n v="15"/>
    <d v="2021-10-14T00:00:00"/>
    <x v="14"/>
    <s v="Diverses"/>
    <x v="2"/>
    <x v="2"/>
    <s v="-"/>
    <x v="0"/>
    <x v="0"/>
    <x v="0"/>
    <x v="0"/>
    <s v="0"/>
    <s v="BU4"/>
    <s v="Diverses"/>
    <n v="30"/>
  </r>
  <r>
    <x v="1"/>
    <n v="35"/>
    <d v="2021-10-14T00:00:00"/>
    <x v="14"/>
    <s v="Diverses"/>
    <x v="2"/>
    <x v="2"/>
    <s v="-"/>
    <x v="0"/>
    <x v="0"/>
    <x v="0"/>
    <x v="0"/>
    <s v="0"/>
    <s v="BU3"/>
    <s v="Diverses"/>
    <n v="30"/>
  </r>
  <r>
    <x v="0"/>
    <n v="267"/>
    <d v="2021-10-14T00:00:00"/>
    <x v="14"/>
    <s v="Diverses"/>
    <x v="2"/>
    <x v="2"/>
    <s v="-"/>
    <x v="0"/>
    <x v="0"/>
    <x v="0"/>
    <x v="0"/>
    <s v="0"/>
    <s v="Abfüllung"/>
    <s v="Diverses"/>
    <n v="30"/>
  </r>
  <r>
    <x v="0"/>
    <n v="189"/>
    <d v="2021-10-15T00:00:00"/>
    <x v="14"/>
    <s v="Diverses"/>
    <x v="2"/>
    <x v="2"/>
    <s v="-"/>
    <x v="0"/>
    <x v="0"/>
    <x v="0"/>
    <x v="0"/>
    <s v="0"/>
    <s v="Abfüllung"/>
    <s v="Diverses"/>
    <n v="30"/>
  </r>
  <r>
    <x v="1"/>
    <n v="65"/>
    <d v="2021-10-04T00:00:00"/>
    <x v="14"/>
    <s v="Diverses"/>
    <x v="0"/>
    <x v="0"/>
    <s v="-"/>
    <x v="5"/>
    <x v="0"/>
    <x v="0"/>
    <x v="0"/>
    <s v="0"/>
    <s v="L16"/>
    <s v="Diverses"/>
    <n v="12"/>
  </r>
  <r>
    <x v="0"/>
    <n v="40"/>
    <d v="2021-09-07T00:00:00"/>
    <x v="14"/>
    <s v="Diverses"/>
    <x v="2"/>
    <x v="11"/>
    <s v="-"/>
    <x v="1"/>
    <x v="0"/>
    <x v="0"/>
    <x v="0"/>
    <s v="0"/>
    <s v="Strudelline"/>
    <s v="Diverses"/>
    <n v="10"/>
  </r>
  <r>
    <x v="0"/>
    <n v="90"/>
    <d v="2021-10-05T00:00:00"/>
    <x v="14"/>
    <s v="Diverses"/>
    <x v="2"/>
    <x v="11"/>
    <s v="-"/>
    <x v="5"/>
    <x v="0"/>
    <x v="0"/>
    <x v="0"/>
    <s v="0"/>
    <s v="Schmelze"/>
    <s v="Diverses"/>
    <n v="10"/>
  </r>
  <r>
    <x v="0"/>
    <n v="35.6"/>
    <d v="2021-10-05T00:00:00"/>
    <x v="14"/>
    <s v="Diverses"/>
    <x v="2"/>
    <x v="11"/>
    <s v="-"/>
    <x v="5"/>
    <x v="0"/>
    <x v="0"/>
    <x v="0"/>
    <s v="0"/>
    <s v="Schmelze"/>
    <s v="Diverses"/>
    <n v="10"/>
  </r>
  <r>
    <x v="0"/>
    <n v="97"/>
    <d v="2021-10-06T00:00:00"/>
    <x v="14"/>
    <s v="Diverses"/>
    <x v="2"/>
    <x v="11"/>
    <s v="-"/>
    <x v="5"/>
    <x v="0"/>
    <x v="0"/>
    <x v="0"/>
    <s v="0"/>
    <s v="Schmelze"/>
    <s v="Diverses"/>
    <n v="10"/>
  </r>
  <r>
    <x v="0"/>
    <n v="153"/>
    <d v="2021-10-07T00:00:00"/>
    <x v="14"/>
    <s v="Diverses"/>
    <x v="2"/>
    <x v="11"/>
    <s v="-"/>
    <x v="5"/>
    <x v="0"/>
    <x v="0"/>
    <x v="0"/>
    <s v="0"/>
    <s v="Schmelze"/>
    <s v="Diverses"/>
    <n v="10"/>
  </r>
  <r>
    <x v="0"/>
    <n v="156"/>
    <d v="2021-10-11T00:00:00"/>
    <x v="14"/>
    <s v="Diverses"/>
    <x v="2"/>
    <x v="11"/>
    <s v="-"/>
    <x v="0"/>
    <x v="0"/>
    <x v="0"/>
    <x v="0"/>
    <s v="0"/>
    <s v="Abfüllung"/>
    <s v="Diverses"/>
    <n v="10"/>
  </r>
  <r>
    <x v="0"/>
    <n v="167"/>
    <d v="2021-10-13T00:00:00"/>
    <x v="14"/>
    <s v="Diverses"/>
    <x v="2"/>
    <x v="11"/>
    <s v="-"/>
    <x v="0"/>
    <x v="0"/>
    <x v="0"/>
    <x v="0"/>
    <s v="0"/>
    <s v="Abfüllung"/>
    <s v="Diverses"/>
    <n v="10"/>
  </r>
  <r>
    <x v="0"/>
    <n v="41.5"/>
    <d v="2021-10-14T00:00:00"/>
    <x v="14"/>
    <s v="Diverses"/>
    <x v="2"/>
    <x v="11"/>
    <s v="-"/>
    <x v="0"/>
    <x v="0"/>
    <x v="0"/>
    <x v="0"/>
    <s v="0"/>
    <s v="Schmelze"/>
    <s v="Diverses"/>
    <n v="10"/>
  </r>
  <r>
    <x v="0"/>
    <n v="200"/>
    <d v="2021-10-15T00:00:00"/>
    <x v="14"/>
    <s v="Diverses"/>
    <x v="2"/>
    <x v="2"/>
    <s v="-"/>
    <x v="0"/>
    <x v="0"/>
    <x v="0"/>
    <x v="0"/>
    <s v="0"/>
    <s v="Schmelze"/>
    <s v="Diverses"/>
    <n v="30"/>
  </r>
  <r>
    <x v="1"/>
    <n v="900"/>
    <d v="2021-08-26T00:00:00"/>
    <x v="6"/>
    <s v="Diverses "/>
    <x v="2"/>
    <x v="11"/>
    <s v="-"/>
    <x v="7"/>
    <x v="0"/>
    <x v="0"/>
    <x v="0"/>
    <s v="0"/>
    <s v="Bu3"/>
    <s v="Diverses "/>
    <n v="10"/>
  </r>
  <r>
    <x v="3"/>
    <n v="110"/>
    <d v="2021-09-27T00:00:00"/>
    <x v="6"/>
    <s v="Diverses "/>
    <x v="2"/>
    <x v="11"/>
    <s v="-"/>
    <x v="9"/>
    <x v="0"/>
    <x v="0"/>
    <x v="0"/>
    <s v="0"/>
    <s v="BU4"/>
    <s v="Diverses "/>
    <n v="10"/>
  </r>
  <r>
    <x v="1"/>
    <n v="90"/>
    <d v="2021-09-27T00:00:00"/>
    <x v="6"/>
    <s v="Diverses "/>
    <x v="2"/>
    <x v="11"/>
    <s v="-"/>
    <x v="9"/>
    <x v="0"/>
    <x v="0"/>
    <x v="0"/>
    <s v="0"/>
    <s v="L33"/>
    <s v="Diverses "/>
    <n v="10"/>
  </r>
  <r>
    <x v="0"/>
    <n v="40.4"/>
    <d v="2021-09-23T00:00:00"/>
    <x v="14"/>
    <s v="Diverses aus Abfüllung"/>
    <x v="2"/>
    <x v="12"/>
    <s v="aus der Hand gerutscht"/>
    <x v="8"/>
    <x v="0"/>
    <x v="0"/>
    <x v="0"/>
    <s v="0"/>
    <s v="Abfüllung"/>
    <s v="Diverses aus Abfüllung"/>
    <n v="32"/>
  </r>
  <r>
    <x v="0"/>
    <n v="77.400000000000006"/>
    <d v="2021-09-16T00:00:00"/>
    <x v="14"/>
    <s v="Diverses aus Abfüllung"/>
    <x v="2"/>
    <x v="12"/>
    <s v="Clip gerissen"/>
    <x v="4"/>
    <x v="0"/>
    <x v="0"/>
    <x v="0"/>
    <s v="0"/>
    <s v="Abfüllung"/>
    <s v="Diverses aus Abfüllung"/>
    <n v="31"/>
  </r>
  <r>
    <x v="0"/>
    <n v="10"/>
    <d v="2021-09-20T00:00:00"/>
    <x v="14"/>
    <s v="Diverses aus Abfüllung"/>
    <x v="2"/>
    <x v="12"/>
    <s v="Clip gerissen"/>
    <x v="8"/>
    <x v="0"/>
    <x v="0"/>
    <x v="0"/>
    <s v="0"/>
    <s v="Abfüllung"/>
    <s v="Diverses aus Abfüllung"/>
    <n v="31"/>
  </r>
  <r>
    <x v="0"/>
    <n v="55.6"/>
    <d v="2021-08-19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91.2"/>
    <d v="2021-08-19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143.5"/>
    <d v="2021-08-20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242.5"/>
    <d v="2021-08-20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280"/>
    <d v="2021-08-23T00:00:00"/>
    <x v="14"/>
    <s v="Diverses aus Abfüllung"/>
    <x v="2"/>
    <x v="2"/>
    <s v="-"/>
    <x v="7"/>
    <x v="0"/>
    <x v="0"/>
    <x v="0"/>
    <s v="0"/>
    <s v="Abfüllung"/>
    <s v="Diverses aus Abfüllung"/>
    <n v="30"/>
  </r>
  <r>
    <x v="0"/>
    <n v="279.5"/>
    <d v="2021-08-23T00:00:00"/>
    <x v="14"/>
    <s v="Diverses aus Abfüllung"/>
    <x v="2"/>
    <x v="2"/>
    <s v="-"/>
    <x v="7"/>
    <x v="0"/>
    <x v="0"/>
    <x v="0"/>
    <s v="0"/>
    <s v="Abfüllung"/>
    <s v="Diverses aus Abfüllung"/>
    <n v="30"/>
  </r>
  <r>
    <x v="0"/>
    <n v="320"/>
    <d v="2021-08-25T00:00:00"/>
    <x v="14"/>
    <s v="Diverses aus Abfüllung"/>
    <x v="2"/>
    <x v="2"/>
    <s v="-"/>
    <x v="7"/>
    <x v="0"/>
    <x v="0"/>
    <x v="0"/>
    <s v="0"/>
    <s v="Abfüllung"/>
    <s v="Diverses aus Abfüllung"/>
    <n v="30"/>
  </r>
  <r>
    <x v="0"/>
    <n v="526.6"/>
    <d v="2021-08-30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23"/>
    <d v="2021-09-01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45.4"/>
    <d v="2021-09-01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40.5"/>
    <d v="2021-09-02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326.8"/>
    <d v="2021-09-03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8"/>
    <d v="2021-08-19T00:00:00"/>
    <x v="14"/>
    <s v="Diverses aus Abfüllung"/>
    <x v="1"/>
    <x v="1"/>
    <s v="Metall"/>
    <x v="6"/>
    <x v="0"/>
    <x v="0"/>
    <x v="0"/>
    <s v="0"/>
    <s v="Abfüllung"/>
    <s v="Diverses aus Abfüllung"/>
    <n v="22"/>
  </r>
  <r>
    <x v="0"/>
    <n v="55"/>
    <d v="2021-09-06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2.5"/>
    <d v="2021-09-06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70.6"/>
    <d v="2021-09-07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.8"/>
    <d v="2021-09-08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6.2"/>
    <d v="2021-09-08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55"/>
    <d v="2021-09-08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50.6"/>
    <d v="2021-09-09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08"/>
    <d v="2021-09-09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6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9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81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0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41.4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4.8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23.4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24.2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31.6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44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50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53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98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00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35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62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01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13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57.8"/>
    <d v="2021-09-16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97.8"/>
    <d v="2021-09-16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200"/>
    <d v="2021-09-17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85"/>
    <d v="2021-09-20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46.4"/>
    <d v="2021-09-21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82"/>
    <d v="2021-09-22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88.5"/>
    <d v="2021-09-22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113"/>
    <d v="2021-09-23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89.5"/>
    <d v="2021-09-24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95"/>
    <d v="2021-09-24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132.5"/>
    <d v="2021-09-27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141.19999999999999"/>
    <d v="2021-09-28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100"/>
    <d v="2021-09-29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97.5"/>
    <d v="2021-09-30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484"/>
    <d v="2021-09-30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203"/>
    <d v="2021-08-24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146.4"/>
    <d v="2021-08-25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150"/>
    <d v="2021-08-26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390"/>
    <d v="2021-08-26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23.2"/>
    <d v="2021-08-31T00:00:00"/>
    <x v="14"/>
    <s v="Diverses aus Abfüllung"/>
    <x v="2"/>
    <x v="11"/>
    <s v="-"/>
    <x v="3"/>
    <x v="0"/>
    <x v="0"/>
    <x v="0"/>
    <s v="0"/>
    <s v="Abfüllung"/>
    <s v="Diverses aus Abfüllung"/>
    <n v="10"/>
  </r>
  <r>
    <x v="0"/>
    <n v="115"/>
    <d v="2021-08-31T00:00:00"/>
    <x v="14"/>
    <s v="Diverses aus Abfüllung"/>
    <x v="2"/>
    <x v="11"/>
    <s v="-"/>
    <x v="3"/>
    <x v="0"/>
    <x v="0"/>
    <x v="0"/>
    <s v="0"/>
    <s v="Abfüllung"/>
    <s v="Diverses aus Abfüllung"/>
    <n v="10"/>
  </r>
  <r>
    <x v="0"/>
    <n v="166"/>
    <d v="2021-09-02T00:00:00"/>
    <x v="14"/>
    <s v="Diverses aus Abfüllung"/>
    <x v="2"/>
    <x v="11"/>
    <s v="-"/>
    <x v="3"/>
    <x v="0"/>
    <x v="0"/>
    <x v="0"/>
    <s v="0"/>
    <s v="Abfüllung"/>
    <s v="Diverses aus Abfüllung"/>
    <n v="10"/>
  </r>
  <r>
    <x v="0"/>
    <n v="40"/>
    <d v="2021-09-08T00:00:00"/>
    <x v="14"/>
    <s v="Diverses aus Abfüllung"/>
    <x v="2"/>
    <x v="11"/>
    <s v="-"/>
    <x v="1"/>
    <x v="0"/>
    <x v="0"/>
    <x v="0"/>
    <s v="0"/>
    <s v="Abfüllung"/>
    <s v="Diverses aus Abfüllung"/>
    <n v="10"/>
  </r>
  <r>
    <x v="0"/>
    <n v="210"/>
    <d v="2021-09-10T00:00:00"/>
    <x v="14"/>
    <s v="Diverses aus Abfüllung"/>
    <x v="2"/>
    <x v="11"/>
    <s v="-"/>
    <x v="1"/>
    <x v="0"/>
    <x v="0"/>
    <x v="0"/>
    <s v="0"/>
    <s v="Abfüllung"/>
    <s v="Diverses aus Abfüllung"/>
    <n v="10"/>
  </r>
  <r>
    <x v="0"/>
    <n v="160"/>
    <d v="2021-09-17T00:00:00"/>
    <x v="14"/>
    <s v="Diverses aus Abfüllung"/>
    <x v="2"/>
    <x v="11"/>
    <s v="-"/>
    <x v="4"/>
    <x v="0"/>
    <x v="0"/>
    <x v="0"/>
    <s v="0"/>
    <s v="Abfüllung"/>
    <s v="Diverses aus Abfüllung"/>
    <n v="10"/>
  </r>
  <r>
    <x v="0"/>
    <n v="47"/>
    <d v="2021-09-08T00:00:00"/>
    <x v="14"/>
    <s v="Diverses aus Abfüllung"/>
    <x v="2"/>
    <x v="12"/>
    <s v="Schlaufe gerissen"/>
    <x v="1"/>
    <x v="0"/>
    <x v="0"/>
    <x v="0"/>
    <s v="0"/>
    <s v="Abfüllung"/>
    <s v="Diverses aus Abfüllung"/>
    <n v="33"/>
  </r>
  <r>
    <x v="0"/>
    <n v="62"/>
    <d v="2021-09-29T00:00:00"/>
    <x v="14"/>
    <s v="Diverses aus Schmelze"/>
    <x v="2"/>
    <x v="2"/>
    <s v="-"/>
    <x v="9"/>
    <x v="0"/>
    <x v="0"/>
    <x v="0"/>
    <s v="0"/>
    <s v="Schmelze"/>
    <s v="Diverses aus Schmelze"/>
    <n v="30"/>
  </r>
  <r>
    <x v="0"/>
    <n v="183"/>
    <d v="2021-08-20T00:00:00"/>
    <x v="14"/>
    <s v="Diverses aus Schmelze"/>
    <x v="0"/>
    <x v="14"/>
    <s v="Aufgrund Konsistenz nicht genommen. Zu wenig VOS verarbeitet. Vom Warmen ins Kalte -&gt; Schimmel"/>
    <x v="6"/>
    <x v="0"/>
    <x v="0"/>
    <x v="0"/>
    <s v="0"/>
    <s v="Schmelze"/>
    <s v="Diverses aus Schmelze"/>
    <n v="12"/>
  </r>
  <r>
    <x v="0"/>
    <n v="19.5"/>
    <d v="2021-09-22T00:00:00"/>
    <x v="14"/>
    <s v="Diverses aus Schmelze"/>
    <x v="1"/>
    <x v="1"/>
    <s v="Interleaver im Produkt von L34"/>
    <x v="8"/>
    <x v="0"/>
    <x v="0"/>
    <x v="0"/>
    <s v="0"/>
    <s v="Schmelze"/>
    <s v="Diverses aus Schmelze"/>
    <n v="22"/>
  </r>
  <r>
    <x v="0"/>
    <n v="229"/>
    <d v="2021-08-23T00:00:00"/>
    <x v="14"/>
    <s v="Diverses aus Schmelze"/>
    <x v="2"/>
    <x v="11"/>
    <s v="-"/>
    <x v="7"/>
    <x v="0"/>
    <x v="0"/>
    <x v="0"/>
    <s v="0"/>
    <s v="Schmelze"/>
    <s v="Diverses aus Schmelze"/>
    <n v="10"/>
  </r>
  <r>
    <x v="0"/>
    <n v="10"/>
    <d v="2021-08-25T00:00:00"/>
    <x v="14"/>
    <s v="Diverses aus Schmelze"/>
    <x v="2"/>
    <x v="11"/>
    <s v="-"/>
    <x v="7"/>
    <x v="0"/>
    <x v="0"/>
    <x v="0"/>
    <s v="0"/>
    <s v="Schmelze"/>
    <s v="Diverses aus Schmelze"/>
    <n v="10"/>
  </r>
  <r>
    <x v="2"/>
    <n v="84"/>
    <d v="2021-09-23T00:00:00"/>
    <x v="14"/>
    <s v="Diverses Muster"/>
    <x v="3"/>
    <x v="52"/>
    <s v="Muster"/>
    <x v="8"/>
    <x v="0"/>
    <x v="0"/>
    <x v="0"/>
    <s v="0"/>
    <s v="Muster"/>
    <s v="Diverses Muster"/>
    <n v="70"/>
  </r>
  <r>
    <x v="2"/>
    <n v="75"/>
    <d v="2021-09-24T00:00:00"/>
    <x v="14"/>
    <s v="Diverses Muster"/>
    <x v="3"/>
    <x v="52"/>
    <s v="Muster"/>
    <x v="8"/>
    <x v="0"/>
    <x v="0"/>
    <x v="0"/>
    <s v="0"/>
    <s v="Muster"/>
    <s v="Diverses Muster"/>
    <n v="70"/>
  </r>
  <r>
    <x v="2"/>
    <n v="15"/>
    <d v="2021-08-19T00:00:00"/>
    <x v="15"/>
    <s v="Diverses QM"/>
    <x v="3"/>
    <x v="35"/>
    <s v="Sensorik"/>
    <x v="6"/>
    <x v="0"/>
    <x v="0"/>
    <x v="0"/>
    <s v="0"/>
    <s v="QM"/>
    <s v="Diverses QM"/>
    <n v="70"/>
  </r>
  <r>
    <x v="2"/>
    <n v="10"/>
    <d v="2021-08-20T00:00:00"/>
    <x v="15"/>
    <s v="Diverses QM"/>
    <x v="3"/>
    <x v="35"/>
    <s v="Sensorik"/>
    <x v="6"/>
    <x v="0"/>
    <x v="0"/>
    <x v="0"/>
    <s v="0"/>
    <s v="QM"/>
    <s v="Diverses QM"/>
    <n v="70"/>
  </r>
  <r>
    <x v="2"/>
    <n v="18"/>
    <d v="2021-08-23T00:00:00"/>
    <x v="15"/>
    <s v="Diverses QM"/>
    <x v="3"/>
    <x v="35"/>
    <s v="Sensorik"/>
    <x v="7"/>
    <x v="0"/>
    <x v="0"/>
    <x v="0"/>
    <s v="0"/>
    <s v="QM"/>
    <s v="Diverses QM"/>
    <n v="70"/>
  </r>
  <r>
    <x v="2"/>
    <n v="10"/>
    <d v="2021-08-25T00:00:00"/>
    <x v="15"/>
    <s v="Diverses QM"/>
    <x v="3"/>
    <x v="35"/>
    <s v="Sensorik"/>
    <x v="7"/>
    <x v="0"/>
    <x v="0"/>
    <x v="0"/>
    <s v="0"/>
    <s v="QM"/>
    <s v="Diverses QM"/>
    <n v="70"/>
  </r>
  <r>
    <x v="2"/>
    <n v="15"/>
    <d v="2021-08-25T00:00:00"/>
    <x v="15"/>
    <s v="Diverses QM"/>
    <x v="3"/>
    <x v="35"/>
    <s v="Sensorik"/>
    <x v="7"/>
    <x v="0"/>
    <x v="0"/>
    <x v="0"/>
    <s v="0"/>
    <s v="QM"/>
    <s v="Diverses QM"/>
    <n v="70"/>
  </r>
  <r>
    <x v="2"/>
    <n v="10"/>
    <d v="2021-08-26T00:00:00"/>
    <x v="15"/>
    <s v="Diverses QM"/>
    <x v="3"/>
    <x v="35"/>
    <s v="Sensorik"/>
    <x v="7"/>
    <x v="0"/>
    <x v="0"/>
    <x v="0"/>
    <s v="0"/>
    <s v="QM"/>
    <s v="Diverses QM"/>
    <n v="70"/>
  </r>
  <r>
    <x v="2"/>
    <n v="8"/>
    <d v="2021-08-30T00:00:00"/>
    <x v="15"/>
    <s v="Diverses QM"/>
    <x v="3"/>
    <x v="35"/>
    <s v="Sensorik"/>
    <x v="3"/>
    <x v="0"/>
    <x v="0"/>
    <x v="0"/>
    <s v="0"/>
    <s v="QM"/>
    <s v="Diverses QM"/>
    <n v="70"/>
  </r>
  <r>
    <x v="2"/>
    <n v="10"/>
    <d v="2021-09-01T00:00:00"/>
    <x v="15"/>
    <s v="Diverses QM"/>
    <x v="3"/>
    <x v="35"/>
    <s v="Sensorik"/>
    <x v="3"/>
    <x v="0"/>
    <x v="0"/>
    <x v="0"/>
    <s v="0"/>
    <s v="QM"/>
    <s v="Diverses QM"/>
    <n v="70"/>
  </r>
  <r>
    <x v="2"/>
    <n v="7.2"/>
    <d v="2021-09-03T00:00:00"/>
    <x v="15"/>
    <s v="Diverses QM"/>
    <x v="3"/>
    <x v="35"/>
    <s v="Sensorik"/>
    <x v="3"/>
    <x v="0"/>
    <x v="0"/>
    <x v="0"/>
    <s v="0"/>
    <s v="QM"/>
    <s v="Diverses QM"/>
    <n v="70"/>
  </r>
  <r>
    <x v="2"/>
    <n v="9"/>
    <d v="2021-09-03T00:00:00"/>
    <x v="15"/>
    <s v="Diverses QM"/>
    <x v="3"/>
    <x v="35"/>
    <s v="Sensorik"/>
    <x v="3"/>
    <x v="0"/>
    <x v="0"/>
    <x v="0"/>
    <s v="0"/>
    <s v="QM"/>
    <s v="Diverses QM"/>
    <n v="70"/>
  </r>
  <r>
    <x v="2"/>
    <n v="13.5"/>
    <d v="2021-09-03T00:00:00"/>
    <x v="15"/>
    <s v="Diverses QM"/>
    <x v="3"/>
    <x v="35"/>
    <s v="Sensorik"/>
    <x v="3"/>
    <x v="0"/>
    <x v="0"/>
    <x v="0"/>
    <s v="0"/>
    <s v="QM"/>
    <s v="Diverses QM"/>
    <n v="70"/>
  </r>
  <r>
    <x v="2"/>
    <n v="2"/>
    <d v="2021-09-09T00:00:00"/>
    <x v="15"/>
    <s v="Diverses QM"/>
    <x v="3"/>
    <x v="35"/>
    <s v="Sensorik"/>
    <x v="1"/>
    <x v="0"/>
    <x v="0"/>
    <x v="0"/>
    <s v="0"/>
    <s v="QM"/>
    <s v="Diverses QM"/>
    <n v="70"/>
  </r>
  <r>
    <x v="2"/>
    <n v="2"/>
    <d v="2021-09-09T00:00:00"/>
    <x v="15"/>
    <s v="Diverses QM"/>
    <x v="3"/>
    <x v="35"/>
    <s v="Sensorik"/>
    <x v="1"/>
    <x v="0"/>
    <x v="0"/>
    <x v="0"/>
    <s v="0"/>
    <s v="QM"/>
    <s v="Diverses QM"/>
    <n v="70"/>
  </r>
  <r>
    <x v="2"/>
    <n v="4.5"/>
    <d v="2021-09-09T00:00:00"/>
    <x v="15"/>
    <s v="Diverses QM"/>
    <x v="3"/>
    <x v="35"/>
    <s v="Sensorik"/>
    <x v="1"/>
    <x v="0"/>
    <x v="0"/>
    <x v="0"/>
    <s v="0"/>
    <s v="QM"/>
    <s v="Diverses QM"/>
    <n v="70"/>
  </r>
  <r>
    <x v="2"/>
    <n v="5.8"/>
    <d v="2021-09-10T00:00:00"/>
    <x v="15"/>
    <s v="Diverses QM"/>
    <x v="3"/>
    <x v="35"/>
    <s v="Sensorik"/>
    <x v="1"/>
    <x v="0"/>
    <x v="0"/>
    <x v="0"/>
    <s v="0"/>
    <s v="QM"/>
    <s v="Diverses QM"/>
    <n v="70"/>
  </r>
  <r>
    <x v="2"/>
    <n v="5.3"/>
    <d v="2021-09-13T00:00:00"/>
    <x v="15"/>
    <s v="Diverses QM"/>
    <x v="3"/>
    <x v="35"/>
    <s v="Sensorik"/>
    <x v="4"/>
    <x v="0"/>
    <x v="0"/>
    <x v="0"/>
    <s v="0"/>
    <s v="QM"/>
    <s v="Diverses QM"/>
    <n v="70"/>
  </r>
  <r>
    <x v="2"/>
    <n v="11.5"/>
    <d v="2021-09-15T00:00:00"/>
    <x v="15"/>
    <s v="Diverses QM"/>
    <x v="3"/>
    <x v="35"/>
    <s v="Sensorik"/>
    <x v="4"/>
    <x v="0"/>
    <x v="0"/>
    <x v="0"/>
    <s v="0"/>
    <s v="QM"/>
    <s v="Diverses QM"/>
    <n v="70"/>
  </r>
  <r>
    <x v="2"/>
    <n v="14"/>
    <d v="2021-09-15T00:00:00"/>
    <x v="15"/>
    <s v="Diverses QM"/>
    <x v="3"/>
    <x v="35"/>
    <s v="Sensorik"/>
    <x v="4"/>
    <x v="0"/>
    <x v="0"/>
    <x v="0"/>
    <s v="0"/>
    <s v="QM"/>
    <s v="Diverses QM"/>
    <n v="70"/>
  </r>
  <r>
    <x v="2"/>
    <n v="5.3"/>
    <d v="2021-09-17T00:00:00"/>
    <x v="15"/>
    <s v="Diverses QM"/>
    <x v="3"/>
    <x v="35"/>
    <s v="Sensorik"/>
    <x v="4"/>
    <x v="0"/>
    <x v="0"/>
    <x v="0"/>
    <s v="0"/>
    <s v="QM"/>
    <s v="Diverses QM"/>
    <n v="70"/>
  </r>
  <r>
    <x v="2"/>
    <n v="16.2"/>
    <d v="2021-09-17T00:00:00"/>
    <x v="15"/>
    <s v="Diverses QM"/>
    <x v="3"/>
    <x v="35"/>
    <s v="Sensorik"/>
    <x v="4"/>
    <x v="0"/>
    <x v="0"/>
    <x v="0"/>
    <s v="0"/>
    <s v="QM"/>
    <s v="Diverses QM"/>
    <n v="70"/>
  </r>
  <r>
    <x v="2"/>
    <n v="12.5"/>
    <d v="2021-09-20T00:00:00"/>
    <x v="15"/>
    <s v="Diverses QM"/>
    <x v="3"/>
    <x v="35"/>
    <s v="Sensorik"/>
    <x v="8"/>
    <x v="0"/>
    <x v="0"/>
    <x v="0"/>
    <s v="0"/>
    <s v="QM"/>
    <s v="Diverses QM"/>
    <n v="70"/>
  </r>
  <r>
    <x v="2"/>
    <n v="7"/>
    <d v="2021-09-22T00:00:00"/>
    <x v="15"/>
    <s v="Diverses QM"/>
    <x v="3"/>
    <x v="35"/>
    <s v="Sensorik"/>
    <x v="8"/>
    <x v="0"/>
    <x v="0"/>
    <x v="0"/>
    <s v="0"/>
    <s v="QM"/>
    <s v="Diverses QM"/>
    <n v="70"/>
  </r>
  <r>
    <x v="2"/>
    <n v="9"/>
    <d v="2021-09-23T00:00:00"/>
    <x v="15"/>
    <s v="Diverses QM"/>
    <x v="3"/>
    <x v="35"/>
    <s v="Sensorik"/>
    <x v="8"/>
    <x v="0"/>
    <x v="0"/>
    <x v="0"/>
    <s v="0"/>
    <s v="QM"/>
    <s v="Diverses QM"/>
    <n v="70"/>
  </r>
  <r>
    <x v="2"/>
    <n v="7.5"/>
    <d v="2021-09-24T00:00:00"/>
    <x v="15"/>
    <s v="Diverses QM"/>
    <x v="3"/>
    <x v="35"/>
    <s v="Sensorik"/>
    <x v="8"/>
    <x v="0"/>
    <x v="0"/>
    <x v="0"/>
    <s v="0"/>
    <s v="QM"/>
    <s v="Diverses QM"/>
    <n v="70"/>
  </r>
  <r>
    <x v="2"/>
    <n v="9"/>
    <d v="2021-09-28T00:00:00"/>
    <x v="15"/>
    <s v="Diverses QM"/>
    <x v="3"/>
    <x v="35"/>
    <s v="Sensorik"/>
    <x v="9"/>
    <x v="0"/>
    <x v="0"/>
    <x v="0"/>
    <s v="0"/>
    <s v="QM"/>
    <s v="Diverses QM"/>
    <n v="70"/>
  </r>
  <r>
    <x v="2"/>
    <n v="9.4"/>
    <d v="2021-09-28T00:00:00"/>
    <x v="15"/>
    <s v="Diverses QM"/>
    <x v="3"/>
    <x v="35"/>
    <s v="Sensorik"/>
    <x v="9"/>
    <x v="0"/>
    <x v="0"/>
    <x v="0"/>
    <s v="0"/>
    <s v="QM"/>
    <s v="Diverses QM"/>
    <n v="70"/>
  </r>
  <r>
    <x v="2"/>
    <n v="11"/>
    <d v="2021-09-28T00:00:00"/>
    <x v="15"/>
    <s v="Diverses QM"/>
    <x v="3"/>
    <x v="35"/>
    <s v="Sensorik"/>
    <x v="9"/>
    <x v="0"/>
    <x v="0"/>
    <x v="0"/>
    <s v="0"/>
    <s v="QM"/>
    <s v="Diverses QM"/>
    <n v="70"/>
  </r>
  <r>
    <x v="2"/>
    <n v="5"/>
    <d v="2021-09-30T00:00:00"/>
    <x v="15"/>
    <s v="Diverses QM"/>
    <x v="3"/>
    <x v="35"/>
    <s v="Sensorik"/>
    <x v="9"/>
    <x v="0"/>
    <x v="0"/>
    <x v="0"/>
    <s v="0"/>
    <s v="QM"/>
    <s v="Diverses QM"/>
    <n v="70"/>
  </r>
  <r>
    <x v="3"/>
    <n v="23"/>
    <d v="2021-09-22T00:00:00"/>
    <x v="14"/>
    <s v="Diverses Schimmel BU4"/>
    <x v="0"/>
    <x v="14"/>
    <s v="Keinen Einsatz"/>
    <x v="8"/>
    <x v="0"/>
    <x v="0"/>
    <x v="0"/>
    <s v="0"/>
    <s v="BU4"/>
    <s v="Diverses Schimmel BU4"/>
    <n v="12"/>
  </r>
  <r>
    <x v="5"/>
    <n v="162"/>
    <d v="2021-10-18T00:00:00"/>
    <x v="12"/>
    <s v="Fertigpackung"/>
    <x v="0"/>
    <x v="3"/>
    <s v="-"/>
    <x v="2"/>
    <x v="0"/>
    <x v="0"/>
    <x v="0"/>
    <s v="0"/>
    <s v="BU2"/>
    <s v="Fertigpackung"/>
    <n v="12"/>
  </r>
  <r>
    <x v="1"/>
    <n v="20.2"/>
    <d v="2021-10-08T00:00:00"/>
    <x v="7"/>
    <s v="Fruchtkäse"/>
    <x v="2"/>
    <x v="2"/>
    <s v="-"/>
    <x v="5"/>
    <x v="0"/>
    <x v="0"/>
    <x v="0"/>
    <s v="0"/>
    <s v="Spzialitäten"/>
    <s v="Fruchtkäse"/>
    <n v="30"/>
  </r>
  <r>
    <x v="1"/>
    <n v="20"/>
    <d v="2021-10-11T00:00:00"/>
    <x v="10"/>
    <s v="ganze Wurst"/>
    <x v="2"/>
    <x v="12"/>
    <s v="-"/>
    <x v="0"/>
    <x v="0"/>
    <x v="0"/>
    <x v="0"/>
    <s v="0"/>
    <s v="BU3"/>
    <s v="ganze Wurst"/>
    <n v="32"/>
  </r>
  <r>
    <x v="0"/>
    <n v="10"/>
    <d v="2021-10-01T00:00:00"/>
    <x v="10"/>
    <s v="ganze Wurst BDK"/>
    <x v="2"/>
    <x v="12"/>
    <s v="-"/>
    <x v="9"/>
    <x v="0"/>
    <x v="0"/>
    <x v="0"/>
    <s v="0"/>
    <s v="Räucherei"/>
    <s v="ganze Wurst BDK"/>
    <n v="34"/>
  </r>
  <r>
    <x v="0"/>
    <n v="10"/>
    <d v="2021-10-05T00:00:00"/>
    <x v="10"/>
    <s v="ganze Wurst Gourme Kräuter"/>
    <x v="2"/>
    <x v="12"/>
    <s v="-"/>
    <x v="5"/>
    <x v="0"/>
    <x v="0"/>
    <x v="0"/>
    <s v="0"/>
    <s v="Räucherei"/>
    <s v="ganze Wurst Gourme Kräuter"/>
    <n v="31"/>
  </r>
  <r>
    <x v="0"/>
    <n v="20"/>
    <d v="2021-09-29T00:00:00"/>
    <x v="10"/>
    <s v="ganze Wurst gourme natur"/>
    <x v="2"/>
    <x v="12"/>
    <s v="-"/>
    <x v="9"/>
    <x v="0"/>
    <x v="0"/>
    <x v="0"/>
    <s v="0"/>
    <s v="Räucherei"/>
    <s v="ganze Wurst gourme natur"/>
    <n v="31"/>
  </r>
  <r>
    <x v="0"/>
    <n v="10"/>
    <d v="2021-09-29T00:00:00"/>
    <x v="10"/>
    <s v="ganze Wurst gourme natur"/>
    <x v="2"/>
    <x v="12"/>
    <s v="-"/>
    <x v="9"/>
    <x v="0"/>
    <x v="0"/>
    <x v="0"/>
    <s v="0"/>
    <s v="Räucherei"/>
    <s v="ganze Wurst gourme natur"/>
    <n v="33"/>
  </r>
  <r>
    <x v="0"/>
    <n v="30"/>
    <d v="2021-10-11T00:00:00"/>
    <x v="10"/>
    <s v="ganze Wurst Gourme Natur"/>
    <x v="2"/>
    <x v="12"/>
    <s v="-"/>
    <x v="0"/>
    <x v="0"/>
    <x v="0"/>
    <x v="0"/>
    <s v="0"/>
    <s v="Räucherei"/>
    <s v="ganze Wurst Gourme Natur"/>
    <n v="31"/>
  </r>
  <r>
    <x v="0"/>
    <n v="10"/>
    <d v="2021-10-05T00:00:00"/>
    <x v="10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0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0"/>
    <s v="ganze Wurst Gourme Paprika"/>
    <x v="2"/>
    <x v="12"/>
    <s v="-"/>
    <x v="5"/>
    <x v="0"/>
    <x v="0"/>
    <x v="0"/>
    <s v="0"/>
    <s v="Räucherei"/>
    <s v="ganze Wurst Gourme Paprika"/>
    <n v="31"/>
  </r>
  <r>
    <x v="0"/>
    <n v="60"/>
    <d v="2021-10-06T00:00:00"/>
    <x v="6"/>
    <s v="ganze Wurst Gourme Schinken"/>
    <x v="2"/>
    <x v="12"/>
    <s v="-"/>
    <x v="5"/>
    <x v="0"/>
    <x v="0"/>
    <x v="0"/>
    <s v="0"/>
    <s v="Räucherei"/>
    <s v="ganze Wurst Gourme Schinken"/>
    <n v="31"/>
  </r>
  <r>
    <x v="0"/>
    <n v="20"/>
    <d v="2021-10-11T00:00:00"/>
    <x v="6"/>
    <s v="ganze Wurst Gourme Schinken"/>
    <x v="2"/>
    <x v="12"/>
    <s v="-"/>
    <x v="0"/>
    <x v="0"/>
    <x v="0"/>
    <x v="0"/>
    <s v="0"/>
    <s v="Räucherei"/>
    <s v="ganze Wurst Gourme Schinken"/>
    <n v="34"/>
  </r>
  <r>
    <x v="0"/>
    <n v="10"/>
    <d v="2021-10-06T00:00:00"/>
    <x v="10"/>
    <s v="ganze Wurst Gourmet Schinken"/>
    <x v="2"/>
    <x v="12"/>
    <s v="-"/>
    <x v="5"/>
    <x v="0"/>
    <x v="0"/>
    <x v="0"/>
    <s v="0"/>
    <s v="Räucherei"/>
    <s v="ganze Wurst Gourmet Schinken"/>
    <n v="31"/>
  </r>
  <r>
    <x v="0"/>
    <n v="10"/>
    <d v="2021-10-06T00:00:00"/>
    <x v="10"/>
    <s v="ganze Wurst NA Extra"/>
    <x v="2"/>
    <x v="12"/>
    <s v="-"/>
    <x v="5"/>
    <x v="0"/>
    <x v="0"/>
    <x v="0"/>
    <s v="0"/>
    <s v="Räucherei"/>
    <s v="ganze Wurst NA Extra"/>
    <n v="34"/>
  </r>
  <r>
    <x v="0"/>
    <n v="10"/>
    <d v="2021-10-01T00:00:00"/>
    <x v="10"/>
    <s v="ganze Wurst Räucher"/>
    <x v="2"/>
    <x v="12"/>
    <s v="-"/>
    <x v="9"/>
    <x v="0"/>
    <x v="0"/>
    <x v="0"/>
    <s v="0"/>
    <s v="Räucherei"/>
    <s v="ganze Wurst Räucher"/>
    <n v="34"/>
  </r>
  <r>
    <x v="0"/>
    <n v="20"/>
    <d v="2021-09-29T00:00:00"/>
    <x v="10"/>
    <s v="ganze Wurst Schinken"/>
    <x v="2"/>
    <x v="12"/>
    <s v="-"/>
    <x v="9"/>
    <x v="0"/>
    <x v="0"/>
    <x v="0"/>
    <s v="0"/>
    <s v="Räucherei"/>
    <s v="ganze Wurst Schinken"/>
    <n v="31"/>
  </r>
  <r>
    <x v="0"/>
    <n v="10"/>
    <d v="2021-09-30T00:00:00"/>
    <x v="10"/>
    <s v="ganze Wurst Schinken"/>
    <x v="2"/>
    <x v="12"/>
    <s v="-"/>
    <x v="9"/>
    <x v="0"/>
    <x v="0"/>
    <x v="0"/>
    <s v="0"/>
    <s v="Räucherei"/>
    <s v="ganze Wurst Schinken"/>
    <n v="34"/>
  </r>
  <r>
    <x v="1"/>
    <n v="345"/>
    <d v="2021-09-22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206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70.599999999999994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392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148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62"/>
    <d v="2021-09-27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57"/>
    <d v="2021-09-28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322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61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2"/>
    <n v="450"/>
    <d v="2021-09-09T00:00:00"/>
    <x v="12"/>
    <s v="Käsesnack"/>
    <x v="0"/>
    <x v="61"/>
    <s v="in Logistik stehen geblieben"/>
    <x v="1"/>
    <x v="0"/>
    <x v="0"/>
    <x v="0"/>
    <s v="0"/>
    <s v="Logistik"/>
    <s v="Käsesnack"/>
    <n v="120"/>
  </r>
  <r>
    <x v="2"/>
    <n v="51"/>
    <d v="2021-08-19T00:00:00"/>
    <x v="15"/>
    <s v="Laborproben"/>
    <x v="3"/>
    <x v="60"/>
    <s v="Laborprobe"/>
    <x v="6"/>
    <x v="0"/>
    <x v="0"/>
    <x v="0"/>
    <s v="0"/>
    <s v="Labor"/>
    <s v="Laborproben"/>
    <n v="70"/>
  </r>
  <r>
    <x v="2"/>
    <n v="129.4"/>
    <d v="2021-08-20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150"/>
    <d v="2021-08-20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86.6"/>
    <d v="2021-08-20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4.5999999999999996"/>
    <d v="2021-08-21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175"/>
    <d v="2021-08-23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10"/>
    <d v="2021-08-23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75"/>
    <d v="2021-08-24T00:00:00"/>
    <x v="15"/>
    <s v="Laborproben"/>
    <x v="3"/>
    <x v="59"/>
    <s v="Einwaage Labor"/>
    <x v="7"/>
    <x v="0"/>
    <x v="0"/>
    <x v="0"/>
    <s v="0"/>
    <s v="Labor"/>
    <s v="Laborproben"/>
    <n v="70"/>
  </r>
  <r>
    <x v="2"/>
    <n v="54"/>
    <d v="2021-08-24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75"/>
    <d v="2021-08-25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40.4"/>
    <d v="2021-08-25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51"/>
    <d v="2021-08-26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28.8"/>
    <d v="2021-08-26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10.4"/>
    <d v="2021-08-27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70"/>
    <d v="2021-08-27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8.9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8.9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06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0"/>
    <d v="2021-08-30T00:00:00"/>
    <x v="15"/>
    <s v="Laborproben"/>
    <x v="3"/>
    <x v="60"/>
    <s v="Laborprobe"/>
    <x v="3"/>
    <x v="0"/>
    <x v="0"/>
    <x v="0"/>
    <s v="0"/>
    <s v="QM"/>
    <s v="Laborproben"/>
    <n v="70"/>
  </r>
  <r>
    <x v="2"/>
    <n v="10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65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0"/>
    <d v="2021-08-31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3.2"/>
    <d v="2021-08-31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3.2"/>
    <d v="2021-08-31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60"/>
    <d v="2021-08-31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2"/>
    <d v="2021-09-01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26"/>
    <d v="2021-09-01T00:00:00"/>
    <x v="15"/>
    <s v="Laborproben"/>
    <x v="3"/>
    <x v="59"/>
    <s v="Einwaage Labor"/>
    <x v="3"/>
    <x v="0"/>
    <x v="0"/>
    <x v="0"/>
    <s v="0"/>
    <s v="Labor"/>
    <s v="Laborproben"/>
    <n v="70"/>
  </r>
  <r>
    <x v="2"/>
    <n v="58"/>
    <d v="2021-09-01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44"/>
    <d v="2021-09-01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130"/>
    <d v="2021-09-01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10"/>
    <d v="2021-09-02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4.5"/>
    <d v="2021-09-03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20"/>
    <d v="2021-09-03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74"/>
    <d v="2021-09-03T00:00:00"/>
    <x v="15"/>
    <s v="Laborproben"/>
    <x v="3"/>
    <x v="59"/>
    <s v="Einwaage Labor"/>
    <x v="3"/>
    <x v="0"/>
    <x v="0"/>
    <x v="0"/>
    <s v="0"/>
    <s v="Labor"/>
    <s v="Laborproben"/>
    <n v="70"/>
  </r>
  <r>
    <x v="2"/>
    <n v="50"/>
    <d v="2021-09-03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50"/>
    <d v="2021-09-03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77"/>
    <d v="2021-09-03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31.5"/>
    <d v="2021-09-08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8"/>
    <d v="2021-09-08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10"/>
    <d v="2021-09-08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42"/>
    <d v="2021-09-08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60"/>
    <d v="2021-09-08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25"/>
    <d v="2021-09-09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7.2"/>
    <d v="2021-09-10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135.80000000000001"/>
    <d v="2021-09-10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175.5"/>
    <d v="2021-09-10T00:00:00"/>
    <x v="15"/>
    <s v="Laborproben"/>
    <x v="3"/>
    <x v="50"/>
    <s v="Rückstellproben"/>
    <x v="1"/>
    <x v="0"/>
    <x v="0"/>
    <x v="0"/>
    <s v="0"/>
    <s v="Labor"/>
    <s v="Laborproben"/>
    <n v="70"/>
  </r>
  <r>
    <x v="2"/>
    <n v="5.3"/>
    <d v="2021-09-13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7.8"/>
    <d v="2021-09-13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13.5"/>
    <d v="2021-09-13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20"/>
    <d v="2021-09-13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32.5"/>
    <d v="2021-09-13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66"/>
    <d v="2021-09-13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128"/>
    <d v="2021-09-13T00:00:00"/>
    <x v="15"/>
    <s v="Laborproben"/>
    <x v="3"/>
    <x v="50"/>
    <s v="Rückstellproben"/>
    <x v="4"/>
    <x v="0"/>
    <x v="0"/>
    <x v="0"/>
    <s v="0"/>
    <s v="Labor"/>
    <s v="Laborproben"/>
    <n v="70"/>
  </r>
  <r>
    <x v="2"/>
    <n v="5.9"/>
    <d v="2021-09-14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5.9"/>
    <d v="2021-09-15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39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58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78.900000000000006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20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7"/>
    <d v="2021-09-15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11"/>
    <d v="2021-09-16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56"/>
    <d v="2021-09-16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3.4"/>
    <d v="2021-09-17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43.7"/>
    <d v="2021-09-17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105.5"/>
    <d v="2021-09-17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2"/>
    <d v="2021-09-17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5"/>
    <d v="2021-09-20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19"/>
    <d v="2021-09-20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56"/>
    <d v="2021-09-20T00:00:00"/>
    <x v="15"/>
    <s v="Laborproben"/>
    <x v="3"/>
    <x v="50"/>
    <s v="Rückstellproben"/>
    <x v="8"/>
    <x v="0"/>
    <x v="0"/>
    <x v="0"/>
    <s v="0"/>
    <s v="Labor"/>
    <s v="Laborproben"/>
    <n v="70"/>
  </r>
  <r>
    <x v="2"/>
    <n v="5"/>
    <d v="2021-09-21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7"/>
    <d v="2021-09-21T00:00:00"/>
    <x v="15"/>
    <s v="Laborproben"/>
    <x v="3"/>
    <x v="59"/>
    <s v="Einwaage Labor"/>
    <x v="8"/>
    <x v="0"/>
    <x v="0"/>
    <x v="0"/>
    <s v="0"/>
    <s v="Labor"/>
    <s v="Laborproben"/>
    <n v="70"/>
  </r>
  <r>
    <x v="2"/>
    <n v="15"/>
    <d v="2021-09-21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23.8"/>
    <d v="2021-09-21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4.0999999999999996"/>
    <d v="2021-09-22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22.5"/>
    <d v="2021-09-23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30.5"/>
    <d v="2021-09-23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97.5"/>
    <d v="2021-09-23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84"/>
    <d v="2021-09-24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2"/>
    <d v="2021-09-24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2.5"/>
    <d v="2021-09-24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3.8"/>
    <d v="2021-09-27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2.6"/>
    <d v="2021-09-28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28"/>
    <d v="2021-09-28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188.8"/>
    <d v="2021-09-28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2"/>
    <d v="2021-09-29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56.6"/>
    <d v="2021-09-29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2.1"/>
    <d v="2021-09-30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70"/>
    <d v="2021-09-30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10"/>
    <d v="2021-10-01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70"/>
    <d v="2021-10-01T00:00:00"/>
    <x v="15"/>
    <s v="Laborproben"/>
    <x v="3"/>
    <x v="50"/>
    <s v="Rückstellproben"/>
    <x v="9"/>
    <x v="0"/>
    <x v="0"/>
    <x v="0"/>
    <s v="0"/>
    <s v="Labor"/>
    <s v="Laborproben"/>
    <n v="70"/>
  </r>
  <r>
    <x v="2"/>
    <n v="4"/>
    <d v="2021-10-04T00:00:00"/>
    <x v="15"/>
    <s v="Laborproben"/>
    <x v="3"/>
    <x v="60"/>
    <s v="-"/>
    <x v="5"/>
    <x v="0"/>
    <x v="0"/>
    <x v="0"/>
    <s v="0"/>
    <s v="Labor"/>
    <s v="Laborproben"/>
    <n v="70"/>
  </r>
  <r>
    <x v="2"/>
    <n v="5.6"/>
    <d v="2021-10-06T00:00:00"/>
    <x v="15"/>
    <s v="Laborproben"/>
    <x v="3"/>
    <x v="60"/>
    <s v="-"/>
    <x v="5"/>
    <x v="0"/>
    <x v="0"/>
    <x v="0"/>
    <s v="0"/>
    <s v="Labor"/>
    <s v="Laborproben"/>
    <n v="70"/>
  </r>
  <r>
    <x v="2"/>
    <n v="1"/>
    <d v="2021-10-08T00:00:00"/>
    <x v="15"/>
    <s v="Laborproben"/>
    <x v="3"/>
    <x v="51"/>
    <s v="-"/>
    <x v="5"/>
    <x v="0"/>
    <x v="0"/>
    <x v="0"/>
    <s v="0"/>
    <s v="Labor"/>
    <s v="Laborproben"/>
    <n v="71"/>
  </r>
  <r>
    <x v="2"/>
    <n v="3.2"/>
    <d v="2021-10-08T00:00:00"/>
    <x v="15"/>
    <s v="Laborproben"/>
    <x v="3"/>
    <x v="35"/>
    <s v="-"/>
    <x v="5"/>
    <x v="0"/>
    <x v="0"/>
    <x v="0"/>
    <s v="0"/>
    <s v="Labor"/>
    <s v="Laborproben"/>
    <n v="74"/>
  </r>
  <r>
    <x v="2"/>
    <n v="2"/>
    <d v="2021-10-12T00:00:00"/>
    <x v="15"/>
    <s v="Laborproben"/>
    <x v="3"/>
    <x v="35"/>
    <s v="-"/>
    <x v="0"/>
    <x v="0"/>
    <x v="0"/>
    <x v="0"/>
    <s v="0"/>
    <s v="Labor"/>
    <s v="Laborproben"/>
    <n v="74"/>
  </r>
  <r>
    <x v="2"/>
    <n v="147"/>
    <d v="2021-10-12T00:00:00"/>
    <x v="15"/>
    <s v="Laborproben"/>
    <x v="3"/>
    <x v="5"/>
    <s v="-"/>
    <x v="0"/>
    <x v="0"/>
    <x v="0"/>
    <x v="0"/>
    <s v="0"/>
    <s v="Labor"/>
    <s v="Laborproben"/>
    <n v="73"/>
  </r>
  <r>
    <x v="0"/>
    <n v="31"/>
    <d v="2021-10-05T00:00:00"/>
    <x v="0"/>
    <s v="Mozzarella"/>
    <x v="1"/>
    <x v="32"/>
    <s v="-"/>
    <x v="5"/>
    <x v="0"/>
    <x v="0"/>
    <x v="0"/>
    <s v="0"/>
    <s v="Schmelze"/>
    <s v="Mozzarella"/>
    <n v="22"/>
  </r>
  <r>
    <x v="2"/>
    <n v="130"/>
    <d v="2021-08-31T00:00:00"/>
    <x v="2"/>
    <s v="Muster"/>
    <x v="3"/>
    <x v="52"/>
    <s v="Muster"/>
    <x v="3"/>
    <x v="0"/>
    <x v="0"/>
    <x v="0"/>
    <s v="0"/>
    <s v="Labor"/>
    <s v="Muster"/>
    <n v="70"/>
  </r>
  <r>
    <x v="2"/>
    <n v="75"/>
    <d v="2021-08-31T00:00:00"/>
    <x v="2"/>
    <s v="Muster"/>
    <x v="3"/>
    <x v="52"/>
    <s v="Muster"/>
    <x v="3"/>
    <x v="0"/>
    <x v="0"/>
    <x v="0"/>
    <s v="0"/>
    <s v="Labor"/>
    <s v="Muster"/>
    <n v="70"/>
  </r>
  <r>
    <x v="0"/>
    <n v="8"/>
    <d v="2021-09-16T00:00:00"/>
    <x v="2"/>
    <s v="Muster"/>
    <x v="3"/>
    <x v="52"/>
    <s v="Muster"/>
    <x v="4"/>
    <x v="0"/>
    <x v="0"/>
    <x v="0"/>
    <s v="0"/>
    <s v="Abfüllung"/>
    <s v="Muster"/>
    <n v="70"/>
  </r>
  <r>
    <x v="0"/>
    <n v="382"/>
    <d v="2021-09-27T00:00:00"/>
    <x v="11"/>
    <s v="Natur"/>
    <x v="2"/>
    <x v="2"/>
    <s v="-"/>
    <x v="9"/>
    <x v="0"/>
    <x v="0"/>
    <x v="0"/>
    <s v="0"/>
    <s v="Abfüllung"/>
    <s v="Natur"/>
    <n v="30"/>
  </r>
  <r>
    <x v="1"/>
    <n v="12"/>
    <d v="2021-09-30T00:00:00"/>
    <x v="11"/>
    <s v="Natur"/>
    <x v="2"/>
    <x v="2"/>
    <s v="-"/>
    <x v="9"/>
    <x v="0"/>
    <x v="0"/>
    <x v="0"/>
    <s v="0"/>
    <s v="L1"/>
    <s v="Natur"/>
    <n v="30"/>
  </r>
  <r>
    <x v="1"/>
    <n v="40"/>
    <d v="2021-10-19T00:00:00"/>
    <x v="6"/>
    <s v="Provolla Fertigware"/>
    <x v="2"/>
    <x v="2"/>
    <s v="-"/>
    <x v="2"/>
    <x v="0"/>
    <x v="0"/>
    <x v="0"/>
    <s v="0"/>
    <s v="L4"/>
    <s v="Provolla Fertigware"/>
    <n v="30"/>
  </r>
  <r>
    <x v="0"/>
    <n v="20"/>
    <d v="2021-09-02T00:00:00"/>
    <x v="11"/>
    <s v="Rächer Natrium"/>
    <x v="1"/>
    <x v="6"/>
    <s v="keine Verwendung möglich"/>
    <x v="3"/>
    <x v="0"/>
    <x v="0"/>
    <x v="0"/>
    <s v="0"/>
    <s v="RWV"/>
    <s v="Rächer Natrium"/>
    <n v="22"/>
  </r>
  <r>
    <x v="0"/>
    <n v="54"/>
    <d v="2021-08-19T00:00:00"/>
    <x v="11"/>
    <s v="Räucher Ammerland"/>
    <x v="1"/>
    <x v="6"/>
    <s v="keine Verwendung möglich"/>
    <x v="6"/>
    <x v="0"/>
    <x v="0"/>
    <x v="0"/>
    <s v="0"/>
    <s v="RWV"/>
    <s v="Räucher Ammerland"/>
    <n v="22"/>
  </r>
  <r>
    <x v="0"/>
    <n v="1401"/>
    <d v="2021-08-26T00:00:00"/>
    <x v="11"/>
    <s v="Räucher Blauschimmel"/>
    <x v="0"/>
    <x v="62"/>
    <s v="ausgefettet"/>
    <x v="7"/>
    <x v="0"/>
    <x v="0"/>
    <x v="0"/>
    <s v="0"/>
    <s v="Abfüllung"/>
    <s v="Räucher Blauschimmel"/>
    <n v="120"/>
  </r>
  <r>
    <x v="1"/>
    <n v="78"/>
    <d v="2021-09-03T00:00:00"/>
    <x v="11"/>
    <s v="Räucher Natur OGT"/>
    <x v="0"/>
    <x v="4"/>
    <s v="gemischt, weil mehrere Produkte in einen Auftrag einfließen. VOS Trennung erforderlich"/>
    <x v="3"/>
    <x v="0"/>
    <x v="0"/>
    <x v="0"/>
    <s v="0"/>
    <s v="L9"/>
    <s v="Räucher Natur OGT"/>
    <n v="12"/>
  </r>
  <r>
    <x v="2"/>
    <n v="21"/>
    <d v="2021-10-19T00:00:00"/>
    <x v="11"/>
    <s v="Räucher Retoure"/>
    <x v="1"/>
    <x v="32"/>
    <s v="-"/>
    <x v="2"/>
    <x v="0"/>
    <x v="0"/>
    <x v="0"/>
    <s v="0"/>
    <s v="Externe"/>
    <s v="Räucher Retoure"/>
    <n v="22"/>
  </r>
  <r>
    <x v="1"/>
    <n v="19"/>
    <d v="2021-10-14T00:00:00"/>
    <x v="12"/>
    <s v="Räucher Schinken Fertigware"/>
    <x v="6"/>
    <x v="63"/>
    <s v="-"/>
    <x v="0"/>
    <x v="0"/>
    <x v="0"/>
    <x v="0"/>
    <s v="0"/>
    <s v="L16"/>
    <s v="Räucher Schinken Fertigware"/>
    <n v="82"/>
  </r>
  <r>
    <x v="0"/>
    <n v="20"/>
    <d v="2021-09-08T00:00:00"/>
    <x v="4"/>
    <s v="Räucher VS"/>
    <x v="2"/>
    <x v="2"/>
    <s v="-"/>
    <x v="1"/>
    <x v="0"/>
    <x v="0"/>
    <x v="0"/>
    <s v="0"/>
    <s v="Abfüllung"/>
    <s v="Räucher VS"/>
    <n v="30"/>
  </r>
  <r>
    <x v="4"/>
    <n v="20"/>
    <d v="2021-10-05T00:00:00"/>
    <x v="12"/>
    <s v="Räu-End"/>
    <x v="0"/>
    <x v="28"/>
    <s v="-"/>
    <x v="5"/>
    <x v="0"/>
    <x v="0"/>
    <x v="0"/>
    <s v="0"/>
    <s v="Verkauf"/>
    <s v="Räu-End"/>
    <n v="12"/>
  </r>
  <r>
    <x v="4"/>
    <n v="9"/>
    <d v="2021-10-22T00:00:00"/>
    <x v="12"/>
    <s v="Räu-End"/>
    <x v="0"/>
    <x v="64"/>
    <s v="-"/>
    <x v="2"/>
    <x v="0"/>
    <x v="0"/>
    <x v="0"/>
    <s v="0"/>
    <s v="Verkauf"/>
    <s v="Räu-End"/>
    <n v="99"/>
  </r>
  <r>
    <x v="1"/>
    <n v="10"/>
    <d v="2021-09-08T00:00:00"/>
    <x v="2"/>
    <s v="Reste Zipfel"/>
    <x v="5"/>
    <x v="65"/>
    <s v="Reste von Würste beim Köpfen"/>
    <x v="1"/>
    <x v="0"/>
    <x v="0"/>
    <x v="0"/>
    <s v="0"/>
    <s v="WVP"/>
    <s v="Reste Zipfel"/>
    <n v="61"/>
  </r>
  <r>
    <x v="1"/>
    <n v="35"/>
    <d v="2021-09-17T00:00:00"/>
    <x v="2"/>
    <s v="Reste Zipfel"/>
    <x v="5"/>
    <x v="65"/>
    <s v="Reste von Würste beim Köpfen"/>
    <x v="4"/>
    <x v="0"/>
    <x v="0"/>
    <x v="0"/>
    <s v="0"/>
    <s v="WVP"/>
    <s v="Reste Zipfel"/>
    <n v="61"/>
  </r>
  <r>
    <x v="1"/>
    <n v="80"/>
    <d v="2021-09-20T00:00:00"/>
    <x v="2"/>
    <s v="Reste Zipfel"/>
    <x v="5"/>
    <x v="65"/>
    <s v="Reste von Würste beim Köpfen"/>
    <x v="8"/>
    <x v="0"/>
    <x v="0"/>
    <x v="0"/>
    <s v="0"/>
    <s v="WVP"/>
    <s v="Reste Zipfel"/>
    <n v="61"/>
  </r>
  <r>
    <x v="1"/>
    <n v="80"/>
    <d v="2021-09-27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20"/>
    <d v="2021-09-29T00:00:00"/>
    <x v="2"/>
    <s v="Reste Zipfel"/>
    <x v="0"/>
    <x v="4"/>
    <s v="Reste von Würste beim Köpfen"/>
    <x v="9"/>
    <x v="0"/>
    <x v="0"/>
    <x v="0"/>
    <s v="0"/>
    <s v="WVP"/>
    <s v="Reste Zipfel"/>
    <n v="12"/>
  </r>
  <r>
    <x v="1"/>
    <n v="18"/>
    <d v="2021-09-30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8"/>
    <d v="2021-10-04T00:00:00"/>
    <x v="2"/>
    <s v="Reste Zipfel"/>
    <x v="5"/>
    <x v="65"/>
    <s v="-"/>
    <x v="5"/>
    <x v="0"/>
    <x v="0"/>
    <x v="0"/>
    <s v="0"/>
    <s v="WVP"/>
    <s v="Reste Zipfel"/>
    <n v="61"/>
  </r>
  <r>
    <x v="0"/>
    <n v="2.6"/>
    <d v="2021-10-20T00:00:00"/>
    <x v="2"/>
    <s v="Reste Zipfel"/>
    <x v="2"/>
    <x v="2"/>
    <s v="-"/>
    <x v="2"/>
    <x v="0"/>
    <x v="0"/>
    <x v="0"/>
    <s v="0"/>
    <s v="3020"/>
    <s v="Reste Zipfel"/>
    <n v="30"/>
  </r>
  <r>
    <x v="0"/>
    <n v="44.7"/>
    <d v="2021-08-23T00:00:00"/>
    <x v="2"/>
    <s v="Rinde"/>
    <x v="1"/>
    <x v="6"/>
    <s v="keine Verwendung möglich"/>
    <x v="7"/>
    <x v="0"/>
    <x v="0"/>
    <x v="0"/>
    <s v="0"/>
    <s v="RWV"/>
    <s v="Rinde"/>
    <n v="22"/>
  </r>
  <r>
    <x v="0"/>
    <n v="80"/>
    <d v="2021-10-08T00:00:00"/>
    <x v="2"/>
    <s v="Rinde"/>
    <x v="1"/>
    <x v="24"/>
    <s v="-"/>
    <x v="5"/>
    <x v="0"/>
    <x v="0"/>
    <x v="0"/>
    <s v="0"/>
    <s v="RWV"/>
    <s v="Rinde"/>
    <n v="60"/>
  </r>
  <r>
    <x v="0"/>
    <n v="29"/>
    <d v="2021-10-19T00:00:00"/>
    <x v="2"/>
    <s v="Rinde"/>
    <x v="2"/>
    <x v="2"/>
    <s v="-"/>
    <x v="2"/>
    <x v="0"/>
    <x v="0"/>
    <x v="0"/>
    <s v="0"/>
    <s v="Strudelline"/>
    <s v="Rinde"/>
    <n v="30"/>
  </r>
  <r>
    <x v="1"/>
    <n v="275"/>
    <d v="2021-09-30T00:00:00"/>
    <x v="11"/>
    <s v="RS natur gourmet"/>
    <x v="0"/>
    <x v="4"/>
    <s v="wurde nicht eingesetzt"/>
    <x v="9"/>
    <x v="0"/>
    <x v="0"/>
    <x v="0"/>
    <s v="0"/>
    <s v="Bu3"/>
    <s v="RS natur gourmet"/>
    <n v="12"/>
  </r>
  <r>
    <x v="2"/>
    <n v="4.2"/>
    <d v="2021-09-07T00:00:00"/>
    <x v="15"/>
    <s v="Rückstellproben"/>
    <x v="3"/>
    <x v="60"/>
    <s v="Laborprobe"/>
    <x v="1"/>
    <x v="0"/>
    <x v="0"/>
    <x v="0"/>
    <s v="0"/>
    <s v="Labor"/>
    <s v="Rückstellproben"/>
    <n v="70"/>
  </r>
  <r>
    <x v="1"/>
    <n v="18"/>
    <d v="2021-08-25T00:00:00"/>
    <x v="11"/>
    <s v="RW"/>
    <x v="2"/>
    <x v="2"/>
    <s v="-"/>
    <x v="7"/>
    <x v="0"/>
    <x v="0"/>
    <x v="0"/>
    <s v="0"/>
    <s v="WVP"/>
    <s v="RW"/>
    <n v="30"/>
  </r>
  <r>
    <x v="1"/>
    <n v="46"/>
    <d v="2021-10-08T00:00:00"/>
    <x v="11"/>
    <s v="RW"/>
    <x v="2"/>
    <x v="2"/>
    <s v="-"/>
    <x v="5"/>
    <x v="0"/>
    <x v="0"/>
    <x v="0"/>
    <s v="0"/>
    <s v="L9"/>
    <s v="RW"/>
    <n v="30"/>
  </r>
  <r>
    <x v="0"/>
    <n v="21"/>
    <d v="2021-10-04T00:00:00"/>
    <x v="11"/>
    <s v="RW"/>
    <x v="1"/>
    <x v="6"/>
    <s v="-"/>
    <x v="5"/>
    <x v="0"/>
    <x v="0"/>
    <x v="0"/>
    <s v="0"/>
    <s v="RWV"/>
    <s v="RW"/>
    <n v="22"/>
  </r>
  <r>
    <x v="1"/>
    <n v="30"/>
    <d v="2021-08-31T00:00:00"/>
    <x v="11"/>
    <s v="RW Natrium"/>
    <x v="2"/>
    <x v="2"/>
    <s v="-"/>
    <x v="3"/>
    <x v="0"/>
    <x v="0"/>
    <x v="0"/>
    <s v="0"/>
    <s v="WVP"/>
    <s v="RW Natrium"/>
    <n v="30"/>
  </r>
  <r>
    <x v="0"/>
    <n v="20"/>
    <d v="2021-09-01T00:00:00"/>
    <x v="11"/>
    <s v="RW Natrium"/>
    <x v="1"/>
    <x v="6"/>
    <s v="keine Verwendung möglich"/>
    <x v="3"/>
    <x v="0"/>
    <x v="0"/>
    <x v="0"/>
    <s v="0"/>
    <s v="RWV"/>
    <s v="RW Natrium"/>
    <n v="22"/>
  </r>
  <r>
    <x v="0"/>
    <n v="18"/>
    <d v="2021-09-02T00:00:00"/>
    <x v="11"/>
    <s v="RW Natrium"/>
    <x v="1"/>
    <x v="6"/>
    <s v="keine Verwendung möglich"/>
    <x v="3"/>
    <x v="0"/>
    <x v="0"/>
    <x v="0"/>
    <s v="0"/>
    <s v="RWV"/>
    <s v="RW Natrium"/>
    <n v="22"/>
  </r>
  <r>
    <x v="0"/>
    <n v="19"/>
    <d v="2021-08-31T00:00:00"/>
    <x v="2"/>
    <s v="RW Natriumarm Rinde"/>
    <x v="1"/>
    <x v="6"/>
    <s v="keine Verwendung möglich"/>
    <x v="3"/>
    <x v="0"/>
    <x v="0"/>
    <x v="0"/>
    <s v="0"/>
    <s v="RWV"/>
    <s v="RW Natriumarm Rinde"/>
    <n v="22"/>
  </r>
  <r>
    <x v="1"/>
    <n v="52"/>
    <d v="2021-10-04T00:00:00"/>
    <x v="11"/>
    <s v="RW Natur"/>
    <x v="2"/>
    <x v="23"/>
    <s v="-"/>
    <x v="5"/>
    <x v="0"/>
    <x v="0"/>
    <x v="0"/>
    <s v="0"/>
    <s v="L9"/>
    <s v="RW Natur"/>
    <n v="81"/>
  </r>
  <r>
    <x v="1"/>
    <n v="248"/>
    <d v="2021-08-25T00:00:00"/>
    <x v="11"/>
    <s v="RW Natur"/>
    <x v="2"/>
    <x v="2"/>
    <s v="-"/>
    <x v="7"/>
    <x v="0"/>
    <x v="0"/>
    <x v="0"/>
    <s v="0"/>
    <s v="L9"/>
    <s v="RW Natur"/>
    <n v="30"/>
  </r>
  <r>
    <x v="1"/>
    <n v="21"/>
    <d v="2021-09-15T00:00:00"/>
    <x v="11"/>
    <s v="RW Natur"/>
    <x v="2"/>
    <x v="2"/>
    <s v="-"/>
    <x v="4"/>
    <x v="0"/>
    <x v="0"/>
    <x v="0"/>
    <s v="0"/>
    <s v="L16"/>
    <s v="RW Natur"/>
    <n v="30"/>
  </r>
  <r>
    <x v="1"/>
    <n v="82"/>
    <d v="2021-10-04T00:00:00"/>
    <x v="11"/>
    <s v="RW Natur"/>
    <x v="2"/>
    <x v="2"/>
    <s v="-"/>
    <x v="5"/>
    <x v="0"/>
    <x v="0"/>
    <x v="0"/>
    <s v="0"/>
    <s v="L9"/>
    <s v="RW Natur"/>
    <n v="30"/>
  </r>
  <r>
    <x v="1"/>
    <n v="270"/>
    <d v="2021-08-25T00:00:00"/>
    <x v="11"/>
    <s v="RW Natur"/>
    <x v="0"/>
    <x v="15"/>
    <s v="VOS &gt; Einsatz"/>
    <x v="7"/>
    <x v="0"/>
    <x v="0"/>
    <x v="0"/>
    <s v="0"/>
    <s v="L9"/>
    <s v="RW Natur"/>
    <n v="12"/>
  </r>
  <r>
    <x v="1"/>
    <n v="42"/>
    <d v="2021-08-26T00:00:00"/>
    <x v="11"/>
    <s v="RW Natur"/>
    <x v="0"/>
    <x v="15"/>
    <s v="VOS &gt; Einsatz"/>
    <x v="7"/>
    <x v="0"/>
    <x v="0"/>
    <x v="0"/>
    <s v="0"/>
    <s v="L9"/>
    <s v="RW Natur"/>
    <n v="12"/>
  </r>
  <r>
    <x v="1"/>
    <n v="96"/>
    <d v="2021-09-03T00:00:00"/>
    <x v="11"/>
    <s v="RW Natur"/>
    <x v="0"/>
    <x v="15"/>
    <s v="VOS &gt; Einsatz"/>
    <x v="3"/>
    <x v="0"/>
    <x v="0"/>
    <x v="0"/>
    <s v="0"/>
    <s v="L9"/>
    <s v="RW Natur"/>
    <n v="12"/>
  </r>
  <r>
    <x v="1"/>
    <n v="320"/>
    <d v="2021-09-03T00:00:00"/>
    <x v="11"/>
    <s v="RW Natur"/>
    <x v="0"/>
    <x v="15"/>
    <s v="VOS &gt; Einsatz"/>
    <x v="3"/>
    <x v="0"/>
    <x v="0"/>
    <x v="0"/>
    <s v="0"/>
    <s v="L9"/>
    <s v="RW Natur"/>
    <n v="12"/>
  </r>
  <r>
    <x v="1"/>
    <n v="9"/>
    <d v="2021-10-04T00:00:00"/>
    <x v="11"/>
    <s v="RW natur"/>
    <x v="0"/>
    <x v="15"/>
    <s v="VOS &gt; Einsatz"/>
    <x v="5"/>
    <x v="0"/>
    <x v="0"/>
    <x v="0"/>
    <s v="0"/>
    <s v="WVP"/>
    <s v="RW natur"/>
    <n v="12"/>
  </r>
  <r>
    <x v="1"/>
    <n v="21"/>
    <d v="2021-10-18T00:00:00"/>
    <x v="11"/>
    <s v="RW Natur"/>
    <x v="2"/>
    <x v="2"/>
    <s v="-"/>
    <x v="2"/>
    <x v="0"/>
    <x v="0"/>
    <x v="0"/>
    <s v="0"/>
    <s v="L18"/>
    <s v="RW Natur"/>
    <n v="30"/>
  </r>
  <r>
    <x v="1"/>
    <n v="126"/>
    <d v="2021-10-25T00:00:00"/>
    <x v="11"/>
    <s v="RW Natur"/>
    <x v="2"/>
    <x v="2"/>
    <s v="-"/>
    <x v="10"/>
    <x v="0"/>
    <x v="0"/>
    <x v="0"/>
    <s v="0"/>
    <s v="L9"/>
    <s v="RW Natur"/>
    <n v="30"/>
  </r>
  <r>
    <x v="1"/>
    <n v="256"/>
    <d v="2021-09-03T00:00:00"/>
    <x v="11"/>
    <s v="RW Natur diverse"/>
    <x v="2"/>
    <x v="2"/>
    <s v="-"/>
    <x v="3"/>
    <x v="0"/>
    <x v="0"/>
    <x v="0"/>
    <s v="0"/>
    <s v="L9"/>
    <s v="RW Natur diverse"/>
    <n v="30"/>
  </r>
  <r>
    <x v="0"/>
    <n v="20"/>
    <d v="2021-09-08T00:00:00"/>
    <x v="11"/>
    <s v="RW Schinken "/>
    <x v="2"/>
    <x v="12"/>
    <s v="Darm geplatzt"/>
    <x v="1"/>
    <x v="0"/>
    <x v="0"/>
    <x v="0"/>
    <s v="0"/>
    <s v="Abfüllung"/>
    <s v="RW Schinken "/>
    <n v="34"/>
  </r>
  <r>
    <x v="4"/>
    <n v="12"/>
    <d v="2021-08-25T00:00:00"/>
    <x v="5"/>
    <s v="RW Schinken Endstücke"/>
    <x v="0"/>
    <x v="18"/>
    <s v="keinen Abnehmer/Schälen"/>
    <x v="7"/>
    <x v="0"/>
    <x v="0"/>
    <x v="0"/>
    <s v="0"/>
    <s v="Verkauf"/>
    <s v="RW Schinken Endstücke"/>
    <n v="12"/>
  </r>
  <r>
    <x v="0"/>
    <n v="8"/>
    <d v="2021-09-22T00:00:00"/>
    <x v="2"/>
    <s v="Schinken Stange"/>
    <x v="0"/>
    <x v="4"/>
    <s v="Schimmel, Reklamation QM"/>
    <x v="8"/>
    <x v="0"/>
    <x v="0"/>
    <x v="0"/>
    <s v="0"/>
    <s v="Abfüllung"/>
    <s v="Schinken Stange"/>
    <n v="12"/>
  </r>
  <r>
    <x v="0"/>
    <n v="11.4"/>
    <d v="2021-09-03T00:00:00"/>
    <x v="12"/>
    <s v="Skinkeost 250g"/>
    <x v="1"/>
    <x v="1"/>
    <s v="Metall"/>
    <x v="3"/>
    <x v="0"/>
    <x v="0"/>
    <x v="0"/>
    <s v="0"/>
    <s v="Abfüllung"/>
    <s v="Skinkeost 250g"/>
    <n v="22"/>
  </r>
  <r>
    <x v="2"/>
    <n v="20"/>
    <d v="2021-10-01T00:00:00"/>
    <x v="2"/>
    <s v="SKZ Ammerland Block"/>
    <x v="3"/>
    <x v="60"/>
    <s v="Laborprobe"/>
    <x v="9"/>
    <x v="0"/>
    <x v="0"/>
    <x v="0"/>
    <s v="0"/>
    <s v="Labor"/>
    <s v="SKZ Ammerland Block"/>
    <n v="70"/>
  </r>
  <r>
    <x v="0"/>
    <n v="21"/>
    <d v="2021-10-05T00:00:00"/>
    <x v="9"/>
    <s v="vegan"/>
    <x v="2"/>
    <x v="11"/>
    <s v="-"/>
    <x v="5"/>
    <x v="0"/>
    <x v="0"/>
    <x v="0"/>
    <s v="0"/>
    <s v="Schmelze"/>
    <s v="vegan"/>
    <n v="10"/>
  </r>
  <r>
    <x v="5"/>
    <n v="85"/>
    <d v="2021-10-14T00:00:00"/>
    <x v="12"/>
    <s v="verschiedene Fertigware"/>
    <x v="0"/>
    <x v="3"/>
    <s v="-"/>
    <x v="0"/>
    <x v="0"/>
    <x v="0"/>
    <x v="0"/>
    <s v="0"/>
    <s v="BU2"/>
    <s v="verschiedene Fertigware"/>
    <n v="12"/>
  </r>
  <r>
    <x v="1"/>
    <n v="306"/>
    <d v="2021-08-23T00:00:00"/>
    <x v="4"/>
    <s v="VOR RW staubk"/>
    <x v="0"/>
    <x v="4"/>
    <s v="nur bestimmter Einsatz möglich"/>
    <x v="7"/>
    <x v="0"/>
    <x v="0"/>
    <x v="0"/>
    <s v="0"/>
    <s v="WVP"/>
    <s v="VOR RW staubk"/>
    <n v="12"/>
  </r>
  <r>
    <x v="1"/>
    <n v="333"/>
    <d v="2021-10-12T00:00:00"/>
    <x v="4"/>
    <s v="Vorschmelz Diverses"/>
    <x v="0"/>
    <x v="0"/>
    <s v="mehr VOS als Rework"/>
    <x v="0"/>
    <x v="0"/>
    <x v="0"/>
    <x v="0"/>
    <s v="0"/>
    <s v="bu3"/>
    <s v="Vorschmelz Diverses"/>
    <n v="12"/>
  </r>
  <r>
    <x v="2"/>
    <n v="20"/>
    <d v="2021-10-14T00:00:00"/>
    <x v="4"/>
    <s v="VOS Bergkäse"/>
    <x v="0"/>
    <x v="8"/>
    <s v="-"/>
    <x v="0"/>
    <x v="0"/>
    <x v="0"/>
    <x v="0"/>
    <s v="0"/>
    <s v="Außenlager"/>
    <s v="VOS Bergkäse"/>
    <n v="11"/>
  </r>
  <r>
    <x v="1"/>
    <n v="50"/>
    <d v="2021-09-30T00:00:00"/>
    <x v="4"/>
    <s v="Wallnusstraum"/>
    <x v="2"/>
    <x v="2"/>
    <s v="-"/>
    <x v="9"/>
    <x v="0"/>
    <x v="0"/>
    <x v="0"/>
    <s v="0"/>
    <s v="Bu3"/>
    <s v="Wallnusstraum"/>
    <n v="30"/>
  </r>
  <r>
    <x v="0"/>
    <n v="10"/>
    <d v="2021-10-14T00:00:00"/>
    <x v="12"/>
    <s v="Walnusstorten"/>
    <x v="1"/>
    <x v="22"/>
    <s v="-"/>
    <x v="0"/>
    <x v="0"/>
    <x v="0"/>
    <x v="0"/>
    <s v="0"/>
    <s v="Abfüllung"/>
    <s v="Walnusstorten"/>
    <n v="42"/>
  </r>
  <r>
    <x v="1"/>
    <n v="22"/>
    <d v="2021-10-04T00:00:00"/>
    <x v="7"/>
    <s v="Walnusstraum"/>
    <x v="2"/>
    <x v="2"/>
    <s v="-"/>
    <x v="5"/>
    <x v="0"/>
    <x v="0"/>
    <x v="0"/>
    <s v="0"/>
    <s v="BU3"/>
    <s v="Walnusstraum"/>
    <n v="30"/>
  </r>
  <r>
    <x v="1"/>
    <n v="14.8"/>
    <d v="2021-10-08T00:00:00"/>
    <x v="7"/>
    <s v="Würfel"/>
    <x v="2"/>
    <x v="2"/>
    <s v="-"/>
    <x v="5"/>
    <x v="0"/>
    <x v="0"/>
    <x v="0"/>
    <s v="0"/>
    <s v="L35"/>
    <s v="Würfel"/>
    <n v="30"/>
  </r>
  <r>
    <x v="1"/>
    <n v="25"/>
    <d v="2021-10-22T00:00:00"/>
    <x v="7"/>
    <s v="Würfel"/>
    <x v="2"/>
    <x v="2"/>
    <s v="-"/>
    <x v="2"/>
    <x v="0"/>
    <x v="0"/>
    <x v="0"/>
    <s v="0"/>
    <s v="L35"/>
    <s v="Würfel"/>
    <n v="30"/>
  </r>
  <r>
    <x v="3"/>
    <n v="18"/>
    <d v="2021-10-29T00:00:00"/>
    <x v="7"/>
    <s v="ABS HEUBL"/>
    <x v="5"/>
    <x v="17"/>
    <s v="-"/>
    <x v="10"/>
    <x v="0"/>
    <x v="0"/>
    <x v="0"/>
    <n v="0.18"/>
    <s v="BU4"/>
    <n v="29500885"/>
    <n v="61"/>
  </r>
  <r>
    <x v="3"/>
    <n v="20"/>
    <d v="2021-10-29T00:00:00"/>
    <x v="7"/>
    <s v="ABS MEDI-KRÄUK"/>
    <x v="5"/>
    <x v="17"/>
    <s v="-"/>
    <x v="10"/>
    <x v="0"/>
    <x v="0"/>
    <x v="0"/>
    <n v="30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7"/>
    <d v="2021-10-29T00:00:00"/>
    <x v="7"/>
    <s v="ABS PECO"/>
    <x v="5"/>
    <x v="17"/>
    <s v="-"/>
    <x v="10"/>
    <x v="0"/>
    <x v="0"/>
    <x v="0"/>
    <n v="10.294117647058824"/>
    <s v="BU4"/>
    <n v="29500891"/>
    <n v="61"/>
  </r>
  <r>
    <x v="3"/>
    <n v="25"/>
    <d v="2021-10-29T00:00:00"/>
    <x v="7"/>
    <s v="ABS SCH-PAUL"/>
    <x v="5"/>
    <x v="17"/>
    <s v="-"/>
    <x v="10"/>
    <x v="0"/>
    <x v="0"/>
    <x v="0"/>
    <n v="0.25"/>
    <s v="BU4"/>
    <n v="29500906"/>
    <n v="61"/>
  </r>
  <r>
    <x v="3"/>
    <n v="11"/>
    <d v="2021-10-29T00:00:00"/>
    <x v="7"/>
    <s v="ABS ZIEGENR"/>
    <x v="5"/>
    <x v="17"/>
    <s v="-"/>
    <x v="10"/>
    <x v="0"/>
    <x v="0"/>
    <x v="0"/>
    <n v="0.11"/>
    <s v="BU4"/>
    <n v="29500913"/>
    <n v="61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1"/>
    <n v="158"/>
    <d v="2021-10-29T00:00:00"/>
    <x v="7"/>
    <s v="ABS CHED-PF-KRÄUK gemis"/>
    <x v="5"/>
    <x v="17"/>
    <s v="-"/>
    <x v="10"/>
    <x v="0"/>
    <x v="0"/>
    <x v="0"/>
    <n v="158"/>
    <s v="BU3"/>
    <n v="29501003"/>
    <n v="61"/>
  </r>
  <r>
    <x v="3"/>
    <n v="20"/>
    <d v="2021-10-29T00:00:00"/>
    <x v="7"/>
    <s v="ABS BRUSCHETTA"/>
    <x v="5"/>
    <x v="17"/>
    <s v="-"/>
    <x v="10"/>
    <x v="0"/>
    <x v="0"/>
    <x v="0"/>
    <n v="30"/>
    <s v="BU4"/>
    <n v="29501029"/>
    <n v="61"/>
  </r>
  <r>
    <x v="1"/>
    <n v="38"/>
    <d v="2021-10-29T00:00:00"/>
    <x v="7"/>
    <s v="ABS CHED-ROT MIT ß-CARO"/>
    <x v="5"/>
    <x v="17"/>
    <s v="-"/>
    <x v="10"/>
    <x v="0"/>
    <x v="0"/>
    <x v="0"/>
    <n v="38"/>
    <s v="Bu3"/>
    <n v="29501032"/>
    <n v="61"/>
  </r>
  <r>
    <x v="0"/>
    <n v="6"/>
    <d v="2021-10-25T00:00:00"/>
    <x v="4"/>
    <s v="VOS-ABS ENTSORGUNG"/>
    <x v="1"/>
    <x v="6"/>
    <s v="-"/>
    <x v="10"/>
    <x v="0"/>
    <x v="0"/>
    <x v="0"/>
    <n v="0.06"/>
    <s v="RWV"/>
    <n v="29500917"/>
    <n v="60"/>
  </r>
  <r>
    <x v="0"/>
    <n v="13"/>
    <d v="2021-10-25T00:00:00"/>
    <x v="4"/>
    <s v="VOS-ABS ENTSORGUNG"/>
    <x v="1"/>
    <x v="6"/>
    <s v="-"/>
    <x v="10"/>
    <x v="0"/>
    <x v="0"/>
    <x v="0"/>
    <n v="0.13"/>
    <s v="RWV"/>
    <n v="29500917"/>
    <n v="60"/>
  </r>
  <r>
    <x v="0"/>
    <n v="10"/>
    <d v="2021-10-25T00:00:00"/>
    <x v="4"/>
    <s v="VOS-ABS ENTSORGUNG"/>
    <x v="1"/>
    <x v="6"/>
    <s v="-"/>
    <x v="10"/>
    <x v="0"/>
    <x v="0"/>
    <x v="0"/>
    <n v="0.1"/>
    <s v="RWV"/>
    <n v="29500917"/>
    <n v="60"/>
  </r>
  <r>
    <x v="0"/>
    <n v="66"/>
    <d v="2021-10-25T00:00:00"/>
    <x v="9"/>
    <s v="VOS VEG-SCH-MILD-VAKU"/>
    <x v="1"/>
    <x v="22"/>
    <s v="-"/>
    <x v="10"/>
    <x v="0"/>
    <x v="0"/>
    <x v="0"/>
    <n v="33.923999999999999"/>
    <s v="RWV"/>
    <n v="49900001"/>
    <n v="42"/>
  </r>
  <r>
    <x v="0"/>
    <n v="250"/>
    <d v="2021-10-25T00:00:00"/>
    <x v="7"/>
    <s v="ABS 45-48% Konventionel"/>
    <x v="0"/>
    <x v="0"/>
    <s v="-"/>
    <x v="10"/>
    <x v="0"/>
    <x v="0"/>
    <x v="0"/>
    <n v="504.4"/>
    <s v="Schmelze"/>
    <n v="29600004"/>
    <n v="12"/>
  </r>
  <r>
    <x v="0"/>
    <n v="39"/>
    <d v="2021-10-26T00:00:00"/>
    <x v="4"/>
    <s v="VOS-ABS ENTSORGUNG"/>
    <x v="1"/>
    <x v="6"/>
    <s v="-"/>
    <x v="10"/>
    <x v="0"/>
    <x v="0"/>
    <x v="0"/>
    <n v="0.39"/>
    <s v="RWV"/>
    <n v="29500917"/>
    <n v="60"/>
  </r>
  <r>
    <x v="2"/>
    <n v="14"/>
    <d v="2021-10-26T00:00:00"/>
    <x v="2"/>
    <s v="-"/>
    <x v="3"/>
    <x v="35"/>
    <s v="-"/>
    <x v="10"/>
    <x v="0"/>
    <x v="0"/>
    <x v="0"/>
    <s v="0"/>
    <s v="QM"/>
    <s v="-"/>
    <n v="74"/>
  </r>
  <r>
    <x v="0"/>
    <n v="45"/>
    <d v="2021-10-26T00:00:00"/>
    <x v="4"/>
    <s v="VOS-ABS ENTSORGUNG"/>
    <x v="1"/>
    <x v="6"/>
    <s v="-"/>
    <x v="10"/>
    <x v="0"/>
    <x v="0"/>
    <x v="0"/>
    <n v="0.45"/>
    <s v="RWV"/>
    <n v="29500917"/>
    <n v="60"/>
  </r>
  <r>
    <x v="2"/>
    <n v="2"/>
    <d v="2021-10-26T00:00:00"/>
    <x v="2"/>
    <s v="-"/>
    <x v="3"/>
    <x v="35"/>
    <s v="-"/>
    <x v="10"/>
    <x v="0"/>
    <x v="0"/>
    <x v="0"/>
    <s v="0"/>
    <s v="Labor"/>
    <s v="-"/>
    <n v="74"/>
  </r>
  <r>
    <x v="0"/>
    <n v="100"/>
    <d v="2021-10-26T00:00:00"/>
    <x v="2"/>
    <s v="-"/>
    <x v="2"/>
    <x v="11"/>
    <s v="-"/>
    <x v="10"/>
    <x v="0"/>
    <x v="0"/>
    <x v="0"/>
    <s v="0"/>
    <s v="Schmelze"/>
    <s v="-"/>
    <n v="10"/>
  </r>
  <r>
    <x v="0"/>
    <n v="130"/>
    <d v="2021-10-26T00:00:00"/>
    <x v="2"/>
    <s v="-"/>
    <x v="2"/>
    <x v="11"/>
    <s v="-"/>
    <x v="10"/>
    <x v="0"/>
    <x v="0"/>
    <x v="0"/>
    <s v="0"/>
    <s v="Strudelline"/>
    <s v="-"/>
    <n v="10"/>
  </r>
  <r>
    <x v="2"/>
    <n v="90"/>
    <d v="2021-10-27T00:00:00"/>
    <x v="2"/>
    <s v="-"/>
    <x v="3"/>
    <x v="5"/>
    <s v="-"/>
    <x v="10"/>
    <x v="0"/>
    <x v="0"/>
    <x v="0"/>
    <s v="0"/>
    <s v="Labor"/>
    <s v="-"/>
    <n v="73"/>
  </r>
  <r>
    <x v="2"/>
    <n v="120"/>
    <d v="2021-10-27T00:00:00"/>
    <x v="2"/>
    <s v="-"/>
    <x v="3"/>
    <x v="5"/>
    <s v="-"/>
    <x v="10"/>
    <x v="0"/>
    <x v="0"/>
    <x v="0"/>
    <s v="0"/>
    <s v="Labor"/>
    <s v="-"/>
    <n v="73"/>
  </r>
  <r>
    <x v="2"/>
    <n v="60"/>
    <d v="2021-10-27T00:00:00"/>
    <x v="2"/>
    <s v="-"/>
    <x v="3"/>
    <x v="50"/>
    <s v="-"/>
    <x v="10"/>
    <x v="0"/>
    <x v="0"/>
    <x v="0"/>
    <s v="0"/>
    <s v="Labor"/>
    <s v="-"/>
    <n v="70"/>
  </r>
  <r>
    <x v="0"/>
    <n v="20"/>
    <d v="2021-10-27T00:00:00"/>
    <x v="4"/>
    <s v="VOS-ABS ENTSORGUNG"/>
    <x v="1"/>
    <x v="6"/>
    <s v="-"/>
    <x v="10"/>
    <x v="0"/>
    <x v="0"/>
    <x v="0"/>
    <n v="0.2"/>
    <s v="RWV"/>
    <n v="29500917"/>
    <n v="60"/>
  </r>
  <r>
    <x v="2"/>
    <n v="47.6"/>
    <d v="2021-10-27T00:00:00"/>
    <x v="2"/>
    <s v="-"/>
    <x v="3"/>
    <x v="5"/>
    <s v="-"/>
    <x v="10"/>
    <x v="0"/>
    <x v="0"/>
    <x v="0"/>
    <s v="0"/>
    <s v="Labor"/>
    <s v="-"/>
    <n v="73"/>
  </r>
  <r>
    <x v="2"/>
    <n v="110"/>
    <d v="2021-10-27T00:00:00"/>
    <x v="2"/>
    <s v="-"/>
    <x v="3"/>
    <x v="35"/>
    <s v="-"/>
    <x v="10"/>
    <x v="0"/>
    <x v="0"/>
    <x v="0"/>
    <s v="0"/>
    <s v="Labor"/>
    <s v="-"/>
    <n v="74"/>
  </r>
  <r>
    <x v="2"/>
    <n v="17.399999999999999"/>
    <d v="2021-10-27T00:00:00"/>
    <x v="2"/>
    <s v="-"/>
    <x v="3"/>
    <x v="35"/>
    <s v="-"/>
    <x v="10"/>
    <x v="0"/>
    <x v="0"/>
    <x v="0"/>
    <s v="0"/>
    <s v="QM"/>
    <s v="-"/>
    <n v="74"/>
  </r>
  <r>
    <x v="2"/>
    <n v="1.4"/>
    <d v="2021-10-27T00:00:00"/>
    <x v="2"/>
    <s v="-"/>
    <x v="3"/>
    <x v="35"/>
    <s v="-"/>
    <x v="10"/>
    <x v="0"/>
    <x v="0"/>
    <x v="0"/>
    <s v="0"/>
    <s v="Labor"/>
    <s v="-"/>
    <n v="74"/>
  </r>
  <r>
    <x v="2"/>
    <n v="432"/>
    <d v="2021-10-27T00:00:00"/>
    <x v="2"/>
    <s v="Schmelzkäsezubereitung"/>
    <x v="6"/>
    <x v="66"/>
    <s v="-"/>
    <x v="10"/>
    <x v="0"/>
    <x v="0"/>
    <x v="0"/>
    <s v="0"/>
    <s v="Retoure"/>
    <s v="Schmelzkäsezubereitung"/>
    <n v="82"/>
  </r>
  <r>
    <x v="0"/>
    <n v="80"/>
    <d v="2021-10-27T00:00:00"/>
    <x v="6"/>
    <s v="Kapa EMM"/>
    <x v="0"/>
    <x v="8"/>
    <s v="-"/>
    <x v="10"/>
    <x v="0"/>
    <x v="0"/>
    <x v="0"/>
    <s v="0"/>
    <s v="Schmelze"/>
    <s v="Kapa EMM"/>
    <n v="11"/>
  </r>
  <r>
    <x v="2"/>
    <n v="41"/>
    <d v="2021-10-28T00:00:00"/>
    <x v="2"/>
    <s v="-"/>
    <x v="3"/>
    <x v="50"/>
    <s v="-"/>
    <x v="10"/>
    <x v="0"/>
    <x v="0"/>
    <x v="0"/>
    <s v="0"/>
    <s v="Labor"/>
    <s v="-"/>
    <n v="70"/>
  </r>
  <r>
    <x v="2"/>
    <n v="36"/>
    <d v="2021-10-28T00:00:00"/>
    <x v="2"/>
    <s v="-"/>
    <x v="3"/>
    <x v="50"/>
    <s v="-"/>
    <x v="10"/>
    <x v="0"/>
    <x v="0"/>
    <x v="0"/>
    <s v="0"/>
    <s v="Labor"/>
    <s v="-"/>
    <n v="7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2"/>
    <n v="20"/>
    <d v="2021-10-29T00:00:00"/>
    <x v="2"/>
    <s v="-"/>
    <x v="3"/>
    <x v="52"/>
    <s v="-"/>
    <x v="10"/>
    <x v="0"/>
    <x v="0"/>
    <x v="0"/>
    <s v="0"/>
    <s v="Labor"/>
    <s v="-"/>
    <n v="72"/>
  </r>
  <r>
    <x v="2"/>
    <n v="9.8000000000000007"/>
    <d v="2021-10-29T00:00:00"/>
    <x v="2"/>
    <s v="-"/>
    <x v="3"/>
    <x v="35"/>
    <s v="-"/>
    <x v="10"/>
    <x v="0"/>
    <x v="0"/>
    <x v="0"/>
    <s v="0"/>
    <s v="QM"/>
    <s v="-"/>
    <n v="74"/>
  </r>
  <r>
    <x v="1"/>
    <n v="22"/>
    <d v="2021-10-29T00:00:00"/>
    <x v="11"/>
    <s v="RW natur"/>
    <x v="2"/>
    <x v="2"/>
    <s v="-"/>
    <x v="10"/>
    <x v="0"/>
    <x v="0"/>
    <x v="0"/>
    <s v="0"/>
    <s v="L9"/>
    <s v="RW natur"/>
    <n v="30"/>
  </r>
  <r>
    <x v="1"/>
    <n v="18"/>
    <d v="2021-10-29T00:00:00"/>
    <x v="6"/>
    <s v="RW naur"/>
    <x v="2"/>
    <x v="2"/>
    <s v="-"/>
    <x v="10"/>
    <x v="0"/>
    <x v="0"/>
    <x v="0"/>
    <s v="0"/>
    <s v="L1"/>
    <s v="RW naur"/>
    <n v="30"/>
  </r>
  <r>
    <x v="2"/>
    <n v="2.4"/>
    <d v="2021-10-29T00:00:00"/>
    <x v="2"/>
    <s v="-"/>
    <x v="3"/>
    <x v="35"/>
    <s v="-"/>
    <x v="10"/>
    <x v="0"/>
    <x v="0"/>
    <x v="0"/>
    <s v="0"/>
    <s v="Labor"/>
    <s v="-"/>
    <n v="74"/>
  </r>
  <r>
    <x v="1"/>
    <n v="24.5"/>
    <d v="2021-10-29T00:00:00"/>
    <x v="7"/>
    <s v="Würfel"/>
    <x v="2"/>
    <x v="2"/>
    <s v="-"/>
    <x v="10"/>
    <x v="0"/>
    <x v="0"/>
    <x v="0"/>
    <s v="0"/>
    <s v="L35"/>
    <s v="Würfel"/>
    <n v="30"/>
  </r>
  <r>
    <x v="0"/>
    <n v="81.8"/>
    <d v="2021-10-29T00:00:00"/>
    <x v="2"/>
    <s v="-"/>
    <x v="2"/>
    <x v="2"/>
    <s v="-"/>
    <x v="10"/>
    <x v="0"/>
    <x v="0"/>
    <x v="0"/>
    <s v="0"/>
    <s v="Abfüllung"/>
    <s v="-"/>
    <n v="30"/>
  </r>
  <r>
    <x v="0"/>
    <n v="20.399999999999999"/>
    <d v="2021-10-29T00:00:00"/>
    <x v="6"/>
    <s v="31000022"/>
    <x v="1"/>
    <x v="42"/>
    <s v="-"/>
    <x v="10"/>
    <x v="0"/>
    <x v="0"/>
    <x v="0"/>
    <s v="0"/>
    <s v="3020"/>
    <n v="31000022"/>
    <n v="40"/>
  </r>
  <r>
    <x v="0"/>
    <n v="61.3"/>
    <d v="2021-10-29T00:00:00"/>
    <x v="11"/>
    <s v="GRW SCHI-NAT 7,2GK NEUE"/>
    <x v="2"/>
    <x v="43"/>
    <s v="-"/>
    <x v="10"/>
    <x v="0"/>
    <x v="0"/>
    <x v="0"/>
    <s v="0"/>
    <s v="3020"/>
    <n v="32000106"/>
    <n v="31"/>
  </r>
  <r>
    <x v="0"/>
    <n v="20.399999999999999"/>
    <d v="2021-10-29T00:00:00"/>
    <x v="9"/>
    <s v="VEG-SCH WÜRZIG  7,2KG"/>
    <x v="2"/>
    <x v="41"/>
    <s v="-"/>
    <x v="10"/>
    <x v="0"/>
    <x v="0"/>
    <x v="0"/>
    <n v="366.99191999999994"/>
    <s v="3010"/>
    <n v="31900002"/>
    <n v="20"/>
  </r>
  <r>
    <x v="0"/>
    <n v="60"/>
    <d v="2021-10-29T00:00:00"/>
    <x v="4"/>
    <s v="VOS mit Walnusskonzentr"/>
    <x v="0"/>
    <x v="15"/>
    <s v="-"/>
    <x v="10"/>
    <x v="0"/>
    <x v="0"/>
    <x v="0"/>
    <s v="0"/>
    <s v="3020"/>
    <n v="29500531"/>
    <n v="12"/>
  </r>
  <r>
    <x v="1"/>
    <n v="14"/>
    <d v="2021-10-29T00:00:00"/>
    <x v="9"/>
    <s v="VOS VEG-SCH WÜRZIG"/>
    <x v="5"/>
    <x v="17"/>
    <s v="-"/>
    <x v="10"/>
    <x v="0"/>
    <x v="0"/>
    <x v="0"/>
    <n v="7"/>
    <s v="BU3"/>
    <n v="29900003"/>
    <n v="61"/>
  </r>
  <r>
    <x v="1"/>
    <n v="38"/>
    <d v="2021-10-29T00:00:00"/>
    <x v="7"/>
    <s v="ABS CHED-ROT MIT ß-CARO"/>
    <x v="1"/>
    <x v="22"/>
    <s v="-"/>
    <x v="10"/>
    <x v="0"/>
    <x v="0"/>
    <x v="0"/>
    <n v="38"/>
    <s v="L33"/>
    <n v="29501032"/>
    <n v="42"/>
  </r>
  <r>
    <x v="1"/>
    <n v="158"/>
    <d v="2021-10-29T00:00:00"/>
    <x v="7"/>
    <s v="ABS CHED-PF-KRÄUK gemis"/>
    <x v="2"/>
    <x v="23"/>
    <s v="-"/>
    <x v="10"/>
    <x v="0"/>
    <x v="0"/>
    <x v="0"/>
    <n v="158"/>
    <s v="BU3"/>
    <n v="29501003"/>
    <n v="81"/>
  </r>
  <r>
    <x v="1"/>
    <n v="51.2"/>
    <d v="2021-10-29T00:00:00"/>
    <x v="2"/>
    <s v="-"/>
    <x v="2"/>
    <x v="2"/>
    <s v="-"/>
    <x v="10"/>
    <x v="0"/>
    <x v="0"/>
    <x v="0"/>
    <s v="0"/>
    <s v="L33"/>
    <s v="-"/>
    <n v="30"/>
  </r>
  <r>
    <x v="1"/>
    <n v="556"/>
    <d v="2021-10-29T00:00:00"/>
    <x v="9"/>
    <s v="VOS VEG-SCH-WÜRZIG-VAKU"/>
    <x v="0"/>
    <x v="15"/>
    <s v="-"/>
    <x v="10"/>
    <x v="0"/>
    <x v="0"/>
    <x v="0"/>
    <n v="285.78399999999999"/>
    <s v="BU3"/>
    <n v="49900002"/>
    <n v="12"/>
  </r>
  <r>
    <x v="5"/>
    <n v="70"/>
    <d v="2021-10-28T00:00:00"/>
    <x v="2"/>
    <s v="-"/>
    <x v="2"/>
    <x v="2"/>
    <s v="-"/>
    <x v="10"/>
    <x v="0"/>
    <x v="0"/>
    <x v="0"/>
    <s v="0"/>
    <s v="BU2"/>
    <s v="-"/>
    <n v="30"/>
  </r>
  <r>
    <x v="5"/>
    <n v="15"/>
    <d v="2021-10-28T00:00:00"/>
    <x v="0"/>
    <s v="Blöcke"/>
    <x v="0"/>
    <x v="0"/>
    <s v="-"/>
    <x v="10"/>
    <x v="0"/>
    <x v="0"/>
    <x v="0"/>
    <s v="0"/>
    <s v="BU2"/>
    <s v="Blöcke"/>
    <n v="12"/>
  </r>
  <r>
    <x v="1"/>
    <n v="306"/>
    <d v="2021-10-28T00:00:00"/>
    <x v="8"/>
    <s v="Zipfel, Endstücke"/>
    <x v="0"/>
    <x v="0"/>
    <s v="-"/>
    <x v="10"/>
    <x v="0"/>
    <x v="0"/>
    <x v="0"/>
    <s v="0"/>
    <s v="BU3"/>
    <s v="Zipfel, Endstücke"/>
    <n v="12"/>
  </r>
  <r>
    <x v="3"/>
    <n v="642"/>
    <d v="2021-10-28T00:00:00"/>
    <x v="7"/>
    <s v="ABS JARLSBERG-VAKU"/>
    <x v="0"/>
    <x v="0"/>
    <s v="-"/>
    <x v="10"/>
    <x v="0"/>
    <x v="0"/>
    <x v="0"/>
    <s v="0"/>
    <s v="BU4"/>
    <n v="49500192"/>
    <n v="12"/>
  </r>
  <r>
    <x v="2"/>
    <n v="70"/>
    <d v="2021-10-28T00:00:00"/>
    <x v="4"/>
    <s v="VOS Bergkäse 10kg Beute"/>
    <x v="0"/>
    <x v="8"/>
    <s v="-"/>
    <x v="10"/>
    <x v="0"/>
    <x v="0"/>
    <x v="0"/>
    <n v="35"/>
    <s v="Außenlager"/>
    <n v="29500477"/>
    <n v="11"/>
  </r>
  <r>
    <x v="1"/>
    <n v="331"/>
    <d v="2021-10-28T00:00:00"/>
    <x v="4"/>
    <s v="VOS GRW-SCHI-NAT ENDSTÜ"/>
    <x v="0"/>
    <x v="0"/>
    <s v="-"/>
    <x v="10"/>
    <x v="0"/>
    <x v="0"/>
    <x v="0"/>
    <n v="165.5"/>
    <s v="BU3"/>
    <n v="29501070"/>
    <n v="12"/>
  </r>
  <r>
    <x v="0"/>
    <n v="37"/>
    <d v="2021-10-28T00:00:00"/>
    <x v="2"/>
    <s v="-"/>
    <x v="2"/>
    <x v="11"/>
    <s v="-"/>
    <x v="10"/>
    <x v="0"/>
    <x v="0"/>
    <x v="0"/>
    <s v="0"/>
    <s v="Schmelze"/>
    <s v="-"/>
    <n v="10"/>
  </r>
  <r>
    <x v="2"/>
    <n v="91"/>
    <d v="2021-10-28T00:00:00"/>
    <x v="7"/>
    <s v="ABS ALL-EMM-VAKU"/>
    <x v="0"/>
    <x v="0"/>
    <s v="-"/>
    <x v="10"/>
    <x v="0"/>
    <x v="0"/>
    <x v="0"/>
    <n v="228.77399999999997"/>
    <s v="Retoure"/>
    <n v="49500190"/>
    <n v="12"/>
  </r>
  <r>
    <x v="0"/>
    <n v="107.6"/>
    <d v="2021-10-28T00:00:00"/>
    <x v="2"/>
    <s v="-"/>
    <x v="2"/>
    <x v="11"/>
    <s v="-"/>
    <x v="10"/>
    <x v="0"/>
    <x v="0"/>
    <x v="0"/>
    <s v="0"/>
    <s v="Schmelze"/>
    <s v="-"/>
    <n v="10"/>
  </r>
  <r>
    <x v="1"/>
    <n v="14"/>
    <d v="2021-10-28T00:00:00"/>
    <x v="7"/>
    <s v="Würfel"/>
    <x v="2"/>
    <x v="2"/>
    <s v="-"/>
    <x v="10"/>
    <x v="0"/>
    <x v="0"/>
    <x v="0"/>
    <s v="0"/>
    <s v="L35"/>
    <s v="Würfel"/>
    <n v="30"/>
  </r>
  <r>
    <x v="1"/>
    <n v="175"/>
    <d v="2021-10-28T00:00:00"/>
    <x v="4"/>
    <s v="VOS RW-NATUR-EXTRA ENDS"/>
    <x v="0"/>
    <x v="0"/>
    <s v="-"/>
    <x v="10"/>
    <x v="0"/>
    <x v="0"/>
    <x v="0"/>
    <n v="87.5"/>
    <s v="BU3"/>
    <n v="29501083"/>
    <n v="12"/>
  </r>
  <r>
    <x v="2"/>
    <n v="66"/>
    <d v="2021-10-29T00:00:00"/>
    <x v="2"/>
    <s v="-"/>
    <x v="3"/>
    <x v="5"/>
    <s v="-"/>
    <x v="10"/>
    <x v="0"/>
    <x v="0"/>
    <x v="0"/>
    <s v="0"/>
    <s v="Labor"/>
    <s v="-"/>
    <n v="73"/>
  </r>
  <r>
    <x v="1"/>
    <n v="284"/>
    <d v="2021-10-29T00:00:00"/>
    <x v="9"/>
    <s v="VOS VEG-SCH-WÜRZIG-VAKU"/>
    <x v="1"/>
    <x v="22"/>
    <s v="-"/>
    <x v="10"/>
    <x v="0"/>
    <x v="0"/>
    <x v="0"/>
    <n v="145.976"/>
    <s v="BU3"/>
    <n v="49900002"/>
    <n v="42"/>
  </r>
  <r>
    <x v="2"/>
    <n v="16"/>
    <d v="2021-10-29T00:00:00"/>
    <x v="2"/>
    <s v="-"/>
    <x v="3"/>
    <x v="35"/>
    <s v="-"/>
    <x v="10"/>
    <x v="0"/>
    <x v="0"/>
    <x v="0"/>
    <s v="0"/>
    <s v="QM"/>
    <s v="-"/>
    <n v="74"/>
  </r>
  <r>
    <x v="2"/>
    <n v="3.8"/>
    <d v="2021-10-29T00:00:00"/>
    <x v="2"/>
    <s v="-"/>
    <x v="3"/>
    <x v="35"/>
    <s v="-"/>
    <x v="10"/>
    <x v="0"/>
    <x v="0"/>
    <x v="0"/>
    <s v="0"/>
    <s v="Labor"/>
    <s v="-"/>
    <n v="74"/>
  </r>
  <r>
    <x v="1"/>
    <n v="285"/>
    <d v="2021-10-29T00:00:00"/>
    <x v="2"/>
    <s v="-"/>
    <x v="2"/>
    <x v="2"/>
    <s v="-"/>
    <x v="10"/>
    <x v="0"/>
    <x v="0"/>
    <x v="0"/>
    <s v="0"/>
    <s v="BU3"/>
    <s v="-"/>
    <n v="30"/>
  </r>
  <r>
    <x v="0"/>
    <n v="10"/>
    <d v="2021-11-02T00:00:00"/>
    <x v="6"/>
    <s v="RW CHILI-ALD SCHÄLEN"/>
    <x v="1"/>
    <x v="6"/>
    <s v="-"/>
    <x v="11"/>
    <x v="0"/>
    <x v="0"/>
    <x v="0"/>
    <s v="0"/>
    <s v="RWV"/>
    <n v="23500374"/>
    <n v="60"/>
  </r>
  <r>
    <x v="0"/>
    <n v="25"/>
    <d v="2021-11-02T00:00:00"/>
    <x v="6"/>
    <s v="RW NATUR-ALD-SCHÄLEN"/>
    <x v="1"/>
    <x v="6"/>
    <s v="-"/>
    <x v="11"/>
    <x v="0"/>
    <x v="0"/>
    <x v="0"/>
    <s v="0"/>
    <s v="RWV"/>
    <n v="23500368"/>
    <n v="60"/>
  </r>
  <r>
    <x v="0"/>
    <n v="30"/>
    <d v="2021-10-30T00:00:00"/>
    <x v="2"/>
    <s v="-"/>
    <x v="2"/>
    <x v="2"/>
    <s v="-"/>
    <x v="10"/>
    <x v="0"/>
    <x v="0"/>
    <x v="0"/>
    <s v="0"/>
    <s v="RWV"/>
    <s v="-"/>
    <n v="30"/>
  </r>
  <r>
    <x v="1"/>
    <n v="90"/>
    <d v="2021-11-02T00:00:00"/>
    <x v="7"/>
    <s v="ABS CHED-PF-KRÄUK gemis"/>
    <x v="2"/>
    <x v="23"/>
    <s v="-"/>
    <x v="11"/>
    <x v="0"/>
    <x v="0"/>
    <x v="0"/>
    <n v="90"/>
    <s v="BU3"/>
    <n v="29501003"/>
    <n v="81"/>
  </r>
  <r>
    <x v="1"/>
    <n v="150"/>
    <d v="2021-11-02T00:00:00"/>
    <x v="7"/>
    <s v="ABS CHED-ROT MIT ß-CARO"/>
    <x v="1"/>
    <x v="22"/>
    <s v="-"/>
    <x v="11"/>
    <x v="0"/>
    <x v="0"/>
    <x v="0"/>
    <n v="150"/>
    <s v="BU3"/>
    <n v="29501032"/>
    <n v="42"/>
  </r>
  <r>
    <x v="0"/>
    <n v="90"/>
    <d v="2021-11-02T00:00:00"/>
    <x v="2"/>
    <s v="-"/>
    <x v="0"/>
    <x v="0"/>
    <s v="-"/>
    <x v="11"/>
    <x v="0"/>
    <x v="0"/>
    <x v="0"/>
    <s v="0"/>
    <s v="Schmelze"/>
    <s v="-"/>
    <n v="12"/>
  </r>
  <r>
    <x v="0"/>
    <n v="156"/>
    <d v="2021-11-02T00:00:00"/>
    <x v="2"/>
    <s v="-"/>
    <x v="0"/>
    <x v="0"/>
    <s v="-"/>
    <x v="11"/>
    <x v="0"/>
    <x v="0"/>
    <x v="0"/>
    <s v="0"/>
    <s v="Schmelze"/>
    <s v="-"/>
    <n v="12"/>
  </r>
  <r>
    <x v="0"/>
    <n v="20"/>
    <d v="2021-11-02T00:00:00"/>
    <x v="6"/>
    <s v="RW EXTRA-NAT-FUTURA 5,7"/>
    <x v="2"/>
    <x v="44"/>
    <s v="-"/>
    <x v="11"/>
    <x v="0"/>
    <x v="0"/>
    <x v="0"/>
    <s v="0"/>
    <s v="HN848"/>
    <n v="32000053"/>
    <n v="34"/>
  </r>
  <r>
    <x v="0"/>
    <n v="20"/>
    <d v="2021-11-02T00:00:00"/>
    <x v="9"/>
    <s v="VEG-SCH MILD 7,2KG"/>
    <x v="2"/>
    <x v="41"/>
    <s v="-"/>
    <x v="11"/>
    <x v="0"/>
    <x v="0"/>
    <x v="0"/>
    <s v="0"/>
    <s v="3100"/>
    <n v="31900001"/>
    <n v="20"/>
  </r>
  <r>
    <x v="0"/>
    <n v="40"/>
    <d v="2021-11-02T00:00:00"/>
    <x v="2"/>
    <s v="-"/>
    <x v="2"/>
    <x v="11"/>
    <s v="-"/>
    <x v="11"/>
    <x v="0"/>
    <x v="0"/>
    <x v="0"/>
    <s v="0"/>
    <s v="3020"/>
    <s v="-"/>
    <n v="10"/>
  </r>
  <r>
    <x v="0"/>
    <n v="40"/>
    <d v="2021-11-02T00:00:00"/>
    <x v="6"/>
    <s v="Becher"/>
    <x v="1"/>
    <x v="42"/>
    <s v="-"/>
    <x v="11"/>
    <x v="0"/>
    <x v="0"/>
    <x v="0"/>
    <s v="0"/>
    <s v="Abfüllung"/>
    <s v="Becher"/>
    <n v="40"/>
  </r>
  <r>
    <x v="5"/>
    <n v="70"/>
    <d v="2021-11-02T00:00:00"/>
    <x v="2"/>
    <s v="-"/>
    <x v="2"/>
    <x v="2"/>
    <s v="-"/>
    <x v="11"/>
    <x v="0"/>
    <x v="0"/>
    <x v="0"/>
    <s v="0"/>
    <s v="BU2"/>
    <s v="-"/>
    <n v="30"/>
  </r>
  <r>
    <x v="3"/>
    <n v="17"/>
    <d v="2021-11-02T00:00:00"/>
    <x v="2"/>
    <s v="-"/>
    <x v="2"/>
    <x v="2"/>
    <s v="-"/>
    <x v="11"/>
    <x v="0"/>
    <x v="0"/>
    <x v="0"/>
    <s v="0"/>
    <s v="BU4"/>
    <s v="-"/>
    <n v="30"/>
  </r>
  <r>
    <x v="0"/>
    <n v="20"/>
    <d v="2021-11-02T00:00:00"/>
    <x v="2"/>
    <s v="-"/>
    <x v="2"/>
    <x v="43"/>
    <s v="-"/>
    <x v="11"/>
    <x v="0"/>
    <x v="0"/>
    <x v="0"/>
    <s v="0"/>
    <s v="3020"/>
    <s v="-"/>
    <n v="31"/>
  </r>
  <r>
    <x v="0"/>
    <n v="20"/>
    <d v="2021-11-02T00:00:00"/>
    <x v="2"/>
    <s v="-"/>
    <x v="1"/>
    <x v="42"/>
    <s v="-"/>
    <x v="11"/>
    <x v="0"/>
    <x v="0"/>
    <x v="0"/>
    <s v="0"/>
    <s v="3020"/>
    <s v="-"/>
    <n v="40"/>
  </r>
  <r>
    <x v="0"/>
    <n v="80"/>
    <d v="2021-11-02T00:00:00"/>
    <x v="2"/>
    <s v="-"/>
    <x v="2"/>
    <x v="2"/>
    <s v="-"/>
    <x v="11"/>
    <x v="0"/>
    <x v="0"/>
    <x v="0"/>
    <s v="0"/>
    <s v="Abfüllung"/>
    <s v="-"/>
    <n v="30"/>
  </r>
  <r>
    <x v="2"/>
    <n v="7.4"/>
    <d v="2021-11-02T00:00:00"/>
    <x v="2"/>
    <s v="-"/>
    <x v="3"/>
    <x v="35"/>
    <s v="-"/>
    <x v="11"/>
    <x v="0"/>
    <x v="0"/>
    <x v="0"/>
    <s v="0"/>
    <s v="Labor"/>
    <s v="-"/>
    <n v="74"/>
  </r>
  <r>
    <x v="1"/>
    <n v="126"/>
    <d v="2021-11-02T00:00:00"/>
    <x v="7"/>
    <s v="ABS Bunter Pfeffer 50%"/>
    <x v="0"/>
    <x v="0"/>
    <s v="-"/>
    <x v="11"/>
    <x v="0"/>
    <x v="0"/>
    <x v="0"/>
    <n v="126"/>
    <s v="L33"/>
    <n v="29501002"/>
    <n v="12"/>
  </r>
  <r>
    <x v="1"/>
    <n v="88"/>
    <d v="2021-11-02T00:00:00"/>
    <x v="6"/>
    <s v="ABS Bergkräuterkäse 50%"/>
    <x v="0"/>
    <x v="0"/>
    <s v="-"/>
    <x v="11"/>
    <x v="0"/>
    <x v="0"/>
    <x v="0"/>
    <n v="88"/>
    <s v="L33"/>
    <n v="29501000"/>
    <n v="12"/>
  </r>
  <r>
    <x v="1"/>
    <n v="308"/>
    <d v="2021-11-02T00:00:00"/>
    <x v="4"/>
    <s v="VOS RW BUN-PF"/>
    <x v="0"/>
    <x v="15"/>
    <s v="-"/>
    <x v="11"/>
    <x v="0"/>
    <x v="0"/>
    <x v="0"/>
    <n v="154"/>
    <s v="BU3"/>
    <n v="29501055"/>
    <n v="12"/>
  </r>
  <r>
    <x v="1"/>
    <n v="334"/>
    <d v="2021-11-02T00:00:00"/>
    <x v="6"/>
    <s v="VOS GRW SCHI-NATRIUMARM"/>
    <x v="0"/>
    <x v="15"/>
    <s v="-"/>
    <x v="11"/>
    <x v="0"/>
    <x v="0"/>
    <x v="0"/>
    <n v="167"/>
    <s v="BU3"/>
    <n v="29501058"/>
    <n v="12"/>
  </r>
  <r>
    <x v="1"/>
    <n v="198"/>
    <d v="2021-11-02T00:00:00"/>
    <x v="4"/>
    <s v="VOS GRW-KRÄU-ZIPFEL"/>
    <x v="0"/>
    <x v="15"/>
    <s v="-"/>
    <x v="11"/>
    <x v="0"/>
    <x v="0"/>
    <x v="0"/>
    <n v="99"/>
    <s v="BU3"/>
    <n v="29501074"/>
    <n v="12"/>
  </r>
  <r>
    <x v="1"/>
    <n v="453"/>
    <d v="2021-11-02T00:00:00"/>
    <x v="4"/>
    <s v="VOS GRW Natur 45% OGT"/>
    <x v="0"/>
    <x v="15"/>
    <s v="-"/>
    <x v="11"/>
    <x v="0"/>
    <x v="0"/>
    <x v="0"/>
    <n v="226.5"/>
    <s v="BU3"/>
    <n v="29500622"/>
    <n v="12"/>
  </r>
  <r>
    <x v="1"/>
    <n v="276"/>
    <d v="2021-11-02T00:00:00"/>
    <x v="4"/>
    <s v="VOS Räucher extra natri"/>
    <x v="0"/>
    <x v="15"/>
    <s v="-"/>
    <x v="11"/>
    <x v="0"/>
    <x v="0"/>
    <x v="0"/>
    <n v="138"/>
    <s v="Bu3"/>
    <n v="29500613"/>
    <n v="12"/>
  </r>
  <r>
    <x v="1"/>
    <n v="258"/>
    <d v="2021-11-02T00:00:00"/>
    <x v="4"/>
    <s v="VOS GRW-SCHI-NAT ENDSTÜ"/>
    <x v="0"/>
    <x v="15"/>
    <s v="-"/>
    <x v="11"/>
    <x v="0"/>
    <x v="0"/>
    <x v="0"/>
    <n v="129"/>
    <s v="BU3"/>
    <n v="29501070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9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6">
  <r>
    <x v="0"/>
    <n v="60"/>
    <x v="0"/>
    <x v="0"/>
    <s v="Cheddar jung 50% F. i.T"/>
    <x v="0"/>
    <x v="0"/>
    <s v="-"/>
    <x v="0"/>
    <s v="Produkte"/>
    <s v="BUs"/>
    <s v="Symptome"/>
    <n v="208.8"/>
    <s v="RWV"/>
    <n v="23000020"/>
    <n v="12"/>
  </r>
  <r>
    <x v="1"/>
    <n v="10"/>
    <x v="1"/>
    <x v="0"/>
    <s v="Tilsiter 45% Fett i.Tr."/>
    <x v="1"/>
    <x v="1"/>
    <s v="Schmutz"/>
    <x v="1"/>
    <s v="Produkte"/>
    <s v="BUs"/>
    <s v="Symptome"/>
    <s v="0"/>
    <s v="L1"/>
    <n v="23000103"/>
    <n v="22"/>
  </r>
  <r>
    <x v="1"/>
    <n v="10"/>
    <x v="2"/>
    <x v="0"/>
    <s v="Butterkäse 45 % F.i.Tr."/>
    <x v="2"/>
    <x v="2"/>
    <s v="-"/>
    <x v="2"/>
    <s v="Produkte"/>
    <s v="BUs"/>
    <s v="Symptome"/>
    <s v="0"/>
    <s v="L35"/>
    <n v="23000188"/>
    <n v="30"/>
  </r>
  <r>
    <x v="1"/>
    <n v="15"/>
    <x v="2"/>
    <x v="0"/>
    <s v="Edamer 45% Fett i.Tr. O"/>
    <x v="2"/>
    <x v="2"/>
    <s v="-"/>
    <x v="2"/>
    <s v="Produkte"/>
    <s v="BUs"/>
    <s v="Symptome"/>
    <s v="0"/>
    <s v="L35"/>
    <n v="23000198"/>
    <n v="30"/>
  </r>
  <r>
    <x v="1"/>
    <n v="105"/>
    <x v="3"/>
    <x v="0"/>
    <s v="Bergkäse 45% Fett i. Tr"/>
    <x v="0"/>
    <x v="0"/>
    <s v="-"/>
    <x v="0"/>
    <s v="Produkte"/>
    <s v="BUs"/>
    <s v="Symptome"/>
    <s v="0"/>
    <s v="BU3"/>
    <n v="23000206"/>
    <n v="12"/>
  </r>
  <r>
    <x v="0"/>
    <n v="20.2"/>
    <x v="4"/>
    <x v="0"/>
    <s v="Cheddar white 50% Fett"/>
    <x v="0"/>
    <x v="3"/>
    <s v="Luftzieher"/>
    <x v="3"/>
    <s v="Produkte"/>
    <s v="BUs"/>
    <s v="Symptome"/>
    <s v="0"/>
    <s v="RWV"/>
    <n v="23000512"/>
    <n v="12"/>
  </r>
  <r>
    <x v="1"/>
    <n v="19"/>
    <x v="5"/>
    <x v="1"/>
    <s v="Mediterraner Kräuterkäs"/>
    <x v="0"/>
    <x v="4"/>
    <s v="wurde nicht eingesetzt"/>
    <x v="4"/>
    <s v="Produkte"/>
    <s v="BUs"/>
    <s v="Symptome"/>
    <s v="0"/>
    <s v="L36"/>
    <n v="23000532"/>
    <n v="12"/>
  </r>
  <r>
    <x v="2"/>
    <n v="8"/>
    <x v="0"/>
    <x v="2"/>
    <s v="Ziegenrolle  11161604"/>
    <x v="3"/>
    <x v="5"/>
    <s v="-"/>
    <x v="0"/>
    <s v="Produkte"/>
    <s v="BUs"/>
    <s v="Symptome"/>
    <s v="0"/>
    <s v="QM"/>
    <n v="23000584"/>
    <n v="73"/>
  </r>
  <r>
    <x v="0"/>
    <n v="47"/>
    <x v="6"/>
    <x v="3"/>
    <s v="RIE Bio Gouda Mittelalt"/>
    <x v="1"/>
    <x v="6"/>
    <s v="keine Verwendung möglich"/>
    <x v="3"/>
    <s v="Produkte"/>
    <s v="BUs"/>
    <s v="Symptome"/>
    <n v="349.87270000000001"/>
    <s v="RWV"/>
    <n v="23500062"/>
    <n v="22"/>
  </r>
  <r>
    <x v="1"/>
    <n v="436.6"/>
    <x v="7"/>
    <x v="3"/>
    <s v="RIE Bio Gouda Mittelalt"/>
    <x v="0"/>
    <x v="7"/>
    <s v="-"/>
    <x v="5"/>
    <s v="Produkte"/>
    <s v="BUs"/>
    <s v="Symptome"/>
    <n v="3250.0940599999999"/>
    <s v="L18"/>
    <n v="23500062"/>
    <n v="12"/>
  </r>
  <r>
    <x v="1"/>
    <n v="427"/>
    <x v="7"/>
    <x v="3"/>
    <s v="RIE Bio Gouda Mittelalt"/>
    <x v="0"/>
    <x v="7"/>
    <s v="-"/>
    <x v="5"/>
    <s v="Produkte"/>
    <s v="BUs"/>
    <s v="Symptome"/>
    <n v="3178.6306999999997"/>
    <s v="L18"/>
    <n v="23500062"/>
    <n v="12"/>
  </r>
  <r>
    <x v="1"/>
    <n v="446"/>
    <x v="8"/>
    <x v="3"/>
    <s v="RIE EDA-40"/>
    <x v="1"/>
    <x v="8"/>
    <s v="fehlende Zuständigkeiten"/>
    <x v="1"/>
    <s v="Produkte"/>
    <s v="BUs"/>
    <s v="Symptome"/>
    <s v="0"/>
    <s v="L1"/>
    <n v="23500273"/>
    <n v="22"/>
  </r>
  <r>
    <x v="1"/>
    <n v="117"/>
    <x v="9"/>
    <x v="0"/>
    <s v="WALNUSS GEWOLFT 10MM"/>
    <x v="0"/>
    <x v="9"/>
    <s v="-"/>
    <x v="2"/>
    <s v="Produkte"/>
    <s v="BUs"/>
    <s v="Symptome"/>
    <n v="500.98230000000001"/>
    <s v="BU3"/>
    <n v="23500285"/>
    <n v="12"/>
  </r>
  <r>
    <x v="0"/>
    <n v="72"/>
    <x v="5"/>
    <x v="2"/>
    <s v="PFEF-RING WOLFEN LOCH-1"/>
    <x v="1"/>
    <x v="1"/>
    <s v="Metall"/>
    <x v="4"/>
    <s v="Produkte"/>
    <s v="BUs"/>
    <s v="Symptome"/>
    <n v="207.60480000000001"/>
    <s v="Schmelze"/>
    <n v="23500290"/>
    <n v="22"/>
  </r>
  <r>
    <x v="0"/>
    <n v="25.4"/>
    <x v="10"/>
    <x v="0"/>
    <s v="ZUB TOM-BAS 1KG"/>
    <x v="1"/>
    <x v="10"/>
    <s v="Keinen Einsatz"/>
    <x v="4"/>
    <s v="Produkte"/>
    <s v="BUs"/>
    <s v="Symptome"/>
    <s v="0"/>
    <s v="Abfüllung"/>
    <n v="23500351"/>
    <n v="22"/>
  </r>
  <r>
    <x v="0"/>
    <n v="120"/>
    <x v="1"/>
    <x v="2"/>
    <s v="SKZ 8OZ"/>
    <x v="2"/>
    <x v="11"/>
    <s v="-"/>
    <x v="1"/>
    <s v="Produkte"/>
    <s v="BUs"/>
    <s v="Symptome"/>
    <s v="0"/>
    <s v="Abfüllung"/>
    <n v="23500428"/>
    <n v="10"/>
  </r>
  <r>
    <x v="0"/>
    <n v="50"/>
    <x v="11"/>
    <x v="0"/>
    <s v="Konzentrat in Würsten 1"/>
    <x v="2"/>
    <x v="12"/>
    <s v="-"/>
    <x v="0"/>
    <s v="Produkte"/>
    <s v="BUs"/>
    <s v="Symptome"/>
    <s v="0"/>
    <s v="Abfüllung"/>
    <n v="24000493"/>
    <n v="34"/>
  </r>
  <r>
    <x v="0"/>
    <n v="30"/>
    <x v="12"/>
    <x v="0"/>
    <s v="Konzentrat in Würsten 1"/>
    <x v="2"/>
    <x v="2"/>
    <s v="-"/>
    <x v="2"/>
    <s v="Produkte"/>
    <s v="BUs"/>
    <s v="Symptome"/>
    <s v="0"/>
    <n v="3010"/>
    <n v="24000493"/>
    <n v="30"/>
  </r>
  <r>
    <x v="0"/>
    <n v="40"/>
    <x v="12"/>
    <x v="0"/>
    <s v="Konzentrat in Würsten 1"/>
    <x v="2"/>
    <x v="12"/>
    <s v="-"/>
    <x v="2"/>
    <s v="Produkte"/>
    <s v="BUs"/>
    <s v="Symptome"/>
    <s v="0"/>
    <n v="3010"/>
    <n v="24000493"/>
    <n v="34"/>
  </r>
  <r>
    <x v="2"/>
    <n v="80"/>
    <x v="13"/>
    <x v="4"/>
    <s v="VOS Bergkäse 10kg Beute"/>
    <x v="4"/>
    <x v="13"/>
    <s v="-"/>
    <x v="2"/>
    <s v="Produkte"/>
    <s v="BUs"/>
    <s v="Symptome"/>
    <n v="40"/>
    <s v="Außenlager"/>
    <n v="29500477"/>
    <n v="43"/>
  </r>
  <r>
    <x v="0"/>
    <n v="84.8"/>
    <x v="14"/>
    <x v="4"/>
    <s v="VOS Müller Fleisch SKZ"/>
    <x v="0"/>
    <x v="14"/>
    <s v="Aufgrund Konsistenz nicht genommen. Zu wenig VOS verarbeitet. Vom Warmen ins Kalte -&gt; Schimmel"/>
    <x v="1"/>
    <s v="Produkte"/>
    <s v="BUs"/>
    <s v="Symptome"/>
    <s v="0"/>
    <s v="Schmelze"/>
    <n v="29500480"/>
    <n v="12"/>
  </r>
  <r>
    <x v="1"/>
    <n v="28"/>
    <x v="15"/>
    <x v="4"/>
    <s v="VOS Walnuss Roulette"/>
    <x v="0"/>
    <x v="15"/>
    <s v="höhere Produktion an Abschnitten als Einsatz im Rework"/>
    <x v="6"/>
    <s v="Produkte"/>
    <s v="BUs"/>
    <s v="Symptome"/>
    <s v="0"/>
    <s v="L4"/>
    <n v="29500481"/>
    <n v="12"/>
  </r>
  <r>
    <x v="3"/>
    <n v="180"/>
    <x v="16"/>
    <x v="4"/>
    <s v="VOS Schwarzer Pfeffer R"/>
    <x v="0"/>
    <x v="16"/>
    <s v="Verformung"/>
    <x v="7"/>
    <s v="Produkte"/>
    <s v="BUs"/>
    <s v="Symptome"/>
    <n v="90"/>
    <s v="L22"/>
    <n v="29500482"/>
    <n v="120"/>
  </r>
  <r>
    <x v="3"/>
    <n v="51"/>
    <x v="17"/>
    <x v="4"/>
    <s v="VOS Schwarzer Pfeffer R"/>
    <x v="5"/>
    <x v="17"/>
    <s v="keinen Verwendungszweck"/>
    <x v="3"/>
    <s v="Produkte"/>
    <s v="BUs"/>
    <s v="Symptome"/>
    <n v="25.5"/>
    <s v="L22"/>
    <n v="29500482"/>
    <n v="61"/>
  </r>
  <r>
    <x v="3"/>
    <n v="5"/>
    <x v="8"/>
    <x v="4"/>
    <s v="VOS Schwarzer Pfeffer R"/>
    <x v="5"/>
    <x v="17"/>
    <s v="keinen Verwendungszweck"/>
    <x v="1"/>
    <s v="Produkte"/>
    <s v="BUs"/>
    <s v="Symptome"/>
    <n v="2.5"/>
    <s v="L22"/>
    <n v="29500482"/>
    <n v="61"/>
  </r>
  <r>
    <x v="3"/>
    <n v="20"/>
    <x v="18"/>
    <x v="4"/>
    <s v="VOS Schwarzer Pfeffer R"/>
    <x v="5"/>
    <x v="17"/>
    <s v="keinen Verwendungszweck"/>
    <x v="4"/>
    <s v="Produkte"/>
    <s v="BUs"/>
    <s v="Symptome"/>
    <n v="10"/>
    <s v="L22"/>
    <n v="29500482"/>
    <n v="61"/>
  </r>
  <r>
    <x v="3"/>
    <n v="5"/>
    <x v="18"/>
    <x v="4"/>
    <s v="VOS Schwarzer Pfeffer R"/>
    <x v="5"/>
    <x v="17"/>
    <s v="keinen Verwendungszweck"/>
    <x v="4"/>
    <s v="Produkte"/>
    <s v="BUs"/>
    <s v="Symptome"/>
    <n v="2.5"/>
    <s v="L22"/>
    <n v="29500482"/>
    <n v="61"/>
  </r>
  <r>
    <x v="3"/>
    <n v="18"/>
    <x v="10"/>
    <x v="4"/>
    <s v="VOS Schwarzer Pfeffer R"/>
    <x v="5"/>
    <x v="17"/>
    <s v="keinen Verwendungszweck"/>
    <x v="4"/>
    <s v="Produkte"/>
    <s v="BUs"/>
    <s v="Symptome"/>
    <n v="9"/>
    <s v="L22"/>
    <n v="29500482"/>
    <n v="61"/>
  </r>
  <r>
    <x v="3"/>
    <n v="12"/>
    <x v="19"/>
    <x v="4"/>
    <s v="VOS Schwarzer Pfeffer R"/>
    <x v="5"/>
    <x v="17"/>
    <s v="keinen Verwendungszweck"/>
    <x v="8"/>
    <s v="Produkte"/>
    <s v="BUs"/>
    <s v="Symptome"/>
    <n v="6"/>
    <s v="L22"/>
    <n v="29500482"/>
    <n v="61"/>
  </r>
  <r>
    <x v="3"/>
    <n v="11"/>
    <x v="20"/>
    <x v="4"/>
    <s v="VOS Schwarzer Pfeffer R"/>
    <x v="5"/>
    <x v="17"/>
    <s v="keinen Verwendungszweck"/>
    <x v="9"/>
    <s v="Produkte"/>
    <s v="BUs"/>
    <s v="Symptome"/>
    <n v="5.5"/>
    <s v="L22"/>
    <n v="29500482"/>
    <n v="61"/>
  </r>
  <r>
    <x v="3"/>
    <n v="7"/>
    <x v="20"/>
    <x v="4"/>
    <s v="VOS Schwarzer Pfeffer R"/>
    <x v="5"/>
    <x v="17"/>
    <s v="keinen Verwendungszweck"/>
    <x v="9"/>
    <s v="Produkte"/>
    <s v="BUs"/>
    <s v="Symptome"/>
    <n v="3.5"/>
    <s v="Bu4"/>
    <n v="29500482"/>
    <n v="61"/>
  </r>
  <r>
    <x v="3"/>
    <n v="13"/>
    <x v="13"/>
    <x v="4"/>
    <s v="VOS Schwarzer Pfeffer R"/>
    <x v="0"/>
    <x v="0"/>
    <s v="-"/>
    <x v="2"/>
    <s v="Produkte"/>
    <s v="BUs"/>
    <s v="Symptome"/>
    <n v="6.5"/>
    <s v="Bu4"/>
    <n v="29500482"/>
    <n v="12"/>
  </r>
  <r>
    <x v="3"/>
    <n v="21"/>
    <x v="21"/>
    <x v="4"/>
    <s v="VOS Schwarzer Pfeffer R"/>
    <x v="5"/>
    <x v="17"/>
    <s v="-"/>
    <x v="10"/>
    <s v="Produkte"/>
    <s v="BUs"/>
    <s v="Symptome"/>
    <n v="10.5"/>
    <s v="Bu4"/>
    <n v="29500482"/>
    <n v="61"/>
  </r>
  <r>
    <x v="4"/>
    <n v="222"/>
    <x v="4"/>
    <x v="5"/>
    <s v="VOS Räucher Natur"/>
    <x v="0"/>
    <x v="18"/>
    <s v="keinen Abnehmer/Schälen"/>
    <x v="3"/>
    <s v="Produkte"/>
    <s v="BUs"/>
    <s v="Symptome"/>
    <n v="111"/>
    <s v="Verkauf"/>
    <n v="29500489"/>
    <n v="12"/>
  </r>
  <r>
    <x v="1"/>
    <n v="20"/>
    <x v="11"/>
    <x v="4"/>
    <s v="VOS Räucher Schinken"/>
    <x v="0"/>
    <x v="0"/>
    <s v="-"/>
    <x v="0"/>
    <s v="Produkte"/>
    <s v="BUs"/>
    <s v="Symptome"/>
    <n v="10"/>
    <s v="WVP"/>
    <n v="29500490"/>
    <n v="12"/>
  </r>
  <r>
    <x v="0"/>
    <n v="46"/>
    <x v="22"/>
    <x v="4"/>
    <s v="VOS Räucher Natur Natri"/>
    <x v="1"/>
    <x v="6"/>
    <s v="keine Verwendung möglich"/>
    <x v="7"/>
    <s v="Produkte"/>
    <s v="BUs"/>
    <s v="Symptome"/>
    <n v="23"/>
    <s v="RWV"/>
    <n v="29500498"/>
    <n v="22"/>
  </r>
  <r>
    <x v="1"/>
    <n v="1.2"/>
    <x v="22"/>
    <x v="4"/>
    <s v="VOS Räucher Natur Natri"/>
    <x v="2"/>
    <x v="2"/>
    <s v="nicht eindeutig"/>
    <x v="7"/>
    <s v="Produkte"/>
    <s v="BUs"/>
    <s v="Symptome"/>
    <n v="0.6"/>
    <s v="WVP"/>
    <n v="29500498"/>
    <n v="30"/>
  </r>
  <r>
    <x v="0"/>
    <n v="641"/>
    <x v="23"/>
    <x v="4"/>
    <s v="VOS Räucher Natur Natri"/>
    <x v="0"/>
    <x v="14"/>
    <s v="-"/>
    <x v="5"/>
    <s v="Produkte"/>
    <s v="BUs"/>
    <s v="Symptome"/>
    <n v="320.5"/>
    <s v="Schmelze"/>
    <n v="29500498"/>
    <n v="12"/>
  </r>
  <r>
    <x v="1"/>
    <n v="40"/>
    <x v="0"/>
    <x v="4"/>
    <s v="VOS Räucher Natur Natri"/>
    <x v="0"/>
    <x v="15"/>
    <s v="-"/>
    <x v="0"/>
    <s v="Produkte"/>
    <s v="BUs"/>
    <s v="Symptome"/>
    <n v="20"/>
    <s v="BU3"/>
    <n v="29500498"/>
    <n v="12"/>
  </r>
  <r>
    <x v="1"/>
    <n v="50"/>
    <x v="0"/>
    <x v="4"/>
    <s v="VOS Räucher Natur Natri"/>
    <x v="0"/>
    <x v="15"/>
    <s v="-"/>
    <x v="0"/>
    <s v="Produkte"/>
    <s v="BUs"/>
    <s v="Symptome"/>
    <n v="25"/>
    <s v="BU3"/>
    <n v="29500498"/>
    <n v="12"/>
  </r>
  <r>
    <x v="1"/>
    <n v="243"/>
    <x v="9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243"/>
    <x v="13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309"/>
    <x v="21"/>
    <x v="4"/>
    <s v="VOS Räucher Natur Natri"/>
    <x v="0"/>
    <x v="15"/>
    <s v="-"/>
    <x v="10"/>
    <s v="Produkte"/>
    <s v="BUs"/>
    <s v="Symptome"/>
    <n v="154.5"/>
    <s v="BU3"/>
    <n v="29500498"/>
    <n v="12"/>
  </r>
  <r>
    <x v="1"/>
    <n v="321"/>
    <x v="21"/>
    <x v="4"/>
    <s v="VOS Räucher Natur Natri"/>
    <x v="0"/>
    <x v="15"/>
    <s v="-"/>
    <x v="10"/>
    <s v="Produkte"/>
    <s v="BUs"/>
    <s v="Symptome"/>
    <n v="160.5"/>
    <s v="BU3"/>
    <n v="29500498"/>
    <n v="12"/>
  </r>
  <r>
    <x v="0"/>
    <n v="15"/>
    <x v="15"/>
    <x v="4"/>
    <s v="VOS Schmelzkäsezub. Pon"/>
    <x v="0"/>
    <x v="14"/>
    <s v="stehen geblieben / übersehen"/>
    <x v="6"/>
    <s v="Produkte"/>
    <s v="BUs"/>
    <s v="Symptome"/>
    <n v="7.5"/>
    <s v="Abfüllung"/>
    <n v="29500514"/>
    <n v="12"/>
  </r>
  <r>
    <x v="4"/>
    <n v="207.5"/>
    <x v="24"/>
    <x v="5"/>
    <s v="VOS Räucher Chili Vorsc"/>
    <x v="0"/>
    <x v="18"/>
    <s v="keinen Abnehmer/Schälen"/>
    <x v="7"/>
    <s v="Produkte"/>
    <s v="BUs"/>
    <s v="Symptome"/>
    <n v="103.75"/>
    <s v="Verkauf"/>
    <n v="29500527"/>
    <n v="12"/>
  </r>
  <r>
    <x v="4"/>
    <n v="377"/>
    <x v="5"/>
    <x v="5"/>
    <s v="VOS Räucher Chili Vorsc"/>
    <x v="0"/>
    <x v="18"/>
    <s v="keinen Abnehmer/Schälen"/>
    <x v="4"/>
    <s v="Produkte"/>
    <s v="BUs"/>
    <s v="Symptome"/>
    <n v="188.5"/>
    <s v="Verkauf"/>
    <n v="29500527"/>
    <n v="12"/>
  </r>
  <r>
    <x v="1"/>
    <n v="20"/>
    <x v="9"/>
    <x v="4"/>
    <s v="VOS Räucher Chili Vorsc"/>
    <x v="0"/>
    <x v="15"/>
    <s v="-"/>
    <x v="2"/>
    <s v="Produkte"/>
    <s v="BUs"/>
    <s v="Symptome"/>
    <n v="10"/>
    <s v="BU3"/>
    <n v="29500527"/>
    <n v="12"/>
  </r>
  <r>
    <x v="1"/>
    <n v="246"/>
    <x v="21"/>
    <x v="4"/>
    <s v="VOS Räucher Chili Vorsc"/>
    <x v="0"/>
    <x v="15"/>
    <s v="-"/>
    <x v="10"/>
    <s v="Produkte"/>
    <s v="BUs"/>
    <s v="Symptome"/>
    <n v="123"/>
    <s v="BU3"/>
    <n v="29500527"/>
    <n v="12"/>
  </r>
  <r>
    <x v="4"/>
    <n v="177"/>
    <x v="24"/>
    <x v="5"/>
    <s v="VOS Räucher Schinken Vo"/>
    <x v="0"/>
    <x v="18"/>
    <s v="keinen Abnehmer/Schälen"/>
    <x v="7"/>
    <s v="Produkte"/>
    <s v="BUs"/>
    <s v="Symptome"/>
    <n v="88.5"/>
    <s v="Verkauf"/>
    <n v="29500528"/>
    <n v="12"/>
  </r>
  <r>
    <x v="4"/>
    <n v="389.8"/>
    <x v="5"/>
    <x v="5"/>
    <s v="VOS Räucher Schinken Vo"/>
    <x v="0"/>
    <x v="18"/>
    <s v="keinen Abnehmer/Schälen"/>
    <x v="4"/>
    <s v="Produkte"/>
    <s v="BUs"/>
    <s v="Symptome"/>
    <n v="194.9"/>
    <s v="Verkauf"/>
    <n v="29500528"/>
    <n v="12"/>
  </r>
  <r>
    <x v="1"/>
    <n v="178"/>
    <x v="23"/>
    <x v="4"/>
    <s v="VOS Räucher Schinken Vo"/>
    <x v="0"/>
    <x v="15"/>
    <s v="-"/>
    <x v="5"/>
    <s v="Produkte"/>
    <s v="BUs"/>
    <s v="Symptome"/>
    <n v="89"/>
    <s v="BU3"/>
    <n v="29500528"/>
    <n v="12"/>
  </r>
  <r>
    <x v="1"/>
    <n v="283"/>
    <x v="25"/>
    <x v="4"/>
    <s v="VOS Adler Schinkenräuch"/>
    <x v="0"/>
    <x v="19"/>
    <s v="wenig Verwendung"/>
    <x v="9"/>
    <s v="Produkte"/>
    <s v="BUs"/>
    <s v="Symptome"/>
    <n v="141.5"/>
    <s v="BU3"/>
    <n v="29500529"/>
    <n v="12"/>
  </r>
  <r>
    <x v="0"/>
    <n v="22"/>
    <x v="7"/>
    <x v="4"/>
    <s v="VOS mit Walnusskonzentr"/>
    <x v="0"/>
    <x v="14"/>
    <s v="-"/>
    <x v="5"/>
    <s v="Produkte"/>
    <s v="BUs"/>
    <s v="Symptome"/>
    <s v="0"/>
    <s v="RWV"/>
    <n v="29500531"/>
    <n v="12"/>
  </r>
  <r>
    <x v="0"/>
    <n v="101.8"/>
    <x v="21"/>
    <x v="6"/>
    <s v="VOS mit Lachskonzentrat"/>
    <x v="0"/>
    <x v="20"/>
    <s v="-"/>
    <x v="10"/>
    <s v="Produkte"/>
    <s v="BUs"/>
    <s v="Symptome"/>
    <n v="50.9"/>
    <s v="Schmelze"/>
    <n v="29500532"/>
    <n v="12"/>
  </r>
  <r>
    <x v="0"/>
    <n v="57"/>
    <x v="26"/>
    <x v="4"/>
    <s v="VOS SKZ Mozzarella 40%"/>
    <x v="0"/>
    <x v="14"/>
    <s v="MHD abgelaufen"/>
    <x v="8"/>
    <s v="Produkte"/>
    <s v="BUs"/>
    <s v="Symptome"/>
    <n v="28.5"/>
    <s v="RWV"/>
    <n v="29500539"/>
    <n v="12"/>
  </r>
  <r>
    <x v="0"/>
    <n v="23"/>
    <x v="27"/>
    <x v="4"/>
    <s v="VOS SKZ Mozzarella 40%"/>
    <x v="0"/>
    <x v="14"/>
    <s v="MHD abgelaufen"/>
    <x v="9"/>
    <s v="Produkte"/>
    <s v="BUs"/>
    <s v="Symptome"/>
    <n v="11.5"/>
    <s v="RWV"/>
    <n v="29500539"/>
    <n v="12"/>
  </r>
  <r>
    <x v="0"/>
    <n v="22"/>
    <x v="25"/>
    <x v="4"/>
    <s v="VOS SKZ Mozzarella 40%"/>
    <x v="0"/>
    <x v="15"/>
    <s v="-"/>
    <x v="9"/>
    <s v="Produkte"/>
    <s v="BUs"/>
    <s v="Symptome"/>
    <n v="11"/>
    <s v="Schmelze"/>
    <n v="29500539"/>
    <n v="12"/>
  </r>
  <r>
    <x v="0"/>
    <n v="20"/>
    <x v="28"/>
    <x v="4"/>
    <s v="VOS SKZ Mozzarella 40%"/>
    <x v="0"/>
    <x v="14"/>
    <s v="MHD abgelaufen"/>
    <x v="9"/>
    <s v="Produkte"/>
    <s v="BUs"/>
    <s v="Symptome"/>
    <n v="10"/>
    <s v="RWV"/>
    <n v="29500539"/>
    <n v="12"/>
  </r>
  <r>
    <x v="0"/>
    <n v="10"/>
    <x v="12"/>
    <x v="4"/>
    <s v="VOS SKZ Mozzarella 40%"/>
    <x v="0"/>
    <x v="15"/>
    <s v="-"/>
    <x v="2"/>
    <s v="Produkte"/>
    <s v="BUs"/>
    <s v="Symptome"/>
    <n v="5"/>
    <s v="Abfüllung"/>
    <n v="29500539"/>
    <n v="12"/>
  </r>
  <r>
    <x v="1"/>
    <n v="547"/>
    <x v="23"/>
    <x v="4"/>
    <s v="VOS Räucher Vorschmelzr"/>
    <x v="0"/>
    <x v="4"/>
    <s v="Fehlproduktion/unterbefüllt"/>
    <x v="5"/>
    <s v="Produkte"/>
    <s v="BUs"/>
    <s v="Symptome"/>
    <n v="273.5"/>
    <s v="BU3"/>
    <n v="29500565"/>
    <n v="12"/>
  </r>
  <r>
    <x v="1"/>
    <n v="111"/>
    <x v="29"/>
    <x v="4"/>
    <s v="VOS Walnuss Blöcke"/>
    <x v="0"/>
    <x v="15"/>
    <s v="VOS &gt; Einsatz"/>
    <x v="1"/>
    <s v="Produkte"/>
    <s v="BUs"/>
    <s v="Symptome"/>
    <n v="55.5"/>
    <s v="BU3"/>
    <n v="29500593"/>
    <n v="12"/>
  </r>
  <r>
    <x v="1"/>
    <n v="133.6"/>
    <x v="30"/>
    <x v="4"/>
    <s v="VOS Walnuss Blöcke"/>
    <x v="0"/>
    <x v="15"/>
    <s v="VOS &gt; Einsatz"/>
    <x v="1"/>
    <s v="Produkte"/>
    <s v="BUs"/>
    <s v="Symptome"/>
    <n v="66.8"/>
    <s v="BU3"/>
    <n v="29500593"/>
    <n v="12"/>
  </r>
  <r>
    <x v="1"/>
    <n v="45"/>
    <x v="10"/>
    <x v="4"/>
    <s v="VOS Walnuss Blöcke"/>
    <x v="0"/>
    <x v="15"/>
    <s v="VOS &gt; Einsatz"/>
    <x v="4"/>
    <s v="Produkte"/>
    <s v="BUs"/>
    <s v="Symptome"/>
    <n v="22.5"/>
    <s v="BU3"/>
    <n v="29500593"/>
    <n v="12"/>
  </r>
  <r>
    <x v="1"/>
    <n v="45"/>
    <x v="10"/>
    <x v="4"/>
    <s v="VOS Früchte Blöcke"/>
    <x v="5"/>
    <x v="21"/>
    <s v="kein Verkauf, kein Einsatz möglich"/>
    <x v="4"/>
    <s v="Produkte"/>
    <s v="BUs"/>
    <s v="Symptome"/>
    <n v="22.5"/>
    <s v="L18"/>
    <n v="29500594"/>
    <n v="61"/>
  </r>
  <r>
    <x v="1"/>
    <n v="431"/>
    <x v="26"/>
    <x v="4"/>
    <s v="VOS Früchte Blöcke"/>
    <x v="5"/>
    <x v="21"/>
    <s v="kein Verkauf, kein Einsatz möglich"/>
    <x v="8"/>
    <s v="Produkte"/>
    <s v="BUs"/>
    <s v="Symptome"/>
    <n v="215.5"/>
    <s v="L18"/>
    <n v="29500594"/>
    <n v="61"/>
  </r>
  <r>
    <x v="1"/>
    <n v="541"/>
    <x v="20"/>
    <x v="4"/>
    <s v="VOS Früchte Blöcke"/>
    <x v="5"/>
    <x v="21"/>
    <s v="kein Verkauf, kein Einsatz möglich"/>
    <x v="9"/>
    <s v="Produkte"/>
    <s v="BUs"/>
    <s v="Symptome"/>
    <n v="270.5"/>
    <s v="L18"/>
    <n v="29500594"/>
    <n v="61"/>
  </r>
  <r>
    <x v="1"/>
    <n v="72.400000000000006"/>
    <x v="25"/>
    <x v="4"/>
    <s v="VOS Früchte Blöcke"/>
    <x v="5"/>
    <x v="21"/>
    <s v="kein Verkauf, kein Einsatz möglich"/>
    <x v="9"/>
    <s v="Produkte"/>
    <s v="BUs"/>
    <s v="Symptome"/>
    <n v="36.200000000000003"/>
    <s v="L18"/>
    <n v="29500594"/>
    <n v="61"/>
  </r>
  <r>
    <x v="1"/>
    <n v="136"/>
    <x v="0"/>
    <x v="4"/>
    <s v="VOS Früchte Blöcke"/>
    <x v="5"/>
    <x v="17"/>
    <s v="-"/>
    <x v="0"/>
    <s v="Produkte"/>
    <s v="BUs"/>
    <s v="Symptome"/>
    <n v="68"/>
    <s v="L18"/>
    <n v="29500594"/>
    <n v="61"/>
  </r>
  <r>
    <x v="0"/>
    <n v="7"/>
    <x v="31"/>
    <x v="4"/>
    <s v="VOS SKZ Gouda Premium W"/>
    <x v="0"/>
    <x v="14"/>
    <s v="-"/>
    <x v="0"/>
    <s v="Produkte"/>
    <s v="BUs"/>
    <s v="Symptome"/>
    <n v="3.5"/>
    <s v="Schmelze"/>
    <n v="29500598"/>
    <n v="12"/>
  </r>
  <r>
    <x v="0"/>
    <n v="9"/>
    <x v="0"/>
    <x v="6"/>
    <s v="VOS SKZ Camembert"/>
    <x v="0"/>
    <x v="15"/>
    <s v="-"/>
    <x v="0"/>
    <s v="Produkte"/>
    <s v="BUs"/>
    <s v="Symptome"/>
    <n v="4.5"/>
    <s v="Abfüllung"/>
    <n v="29500605"/>
    <n v="12"/>
  </r>
  <r>
    <x v="0"/>
    <n v="20"/>
    <x v="12"/>
    <x v="6"/>
    <s v="VOS SKZ Camembert"/>
    <x v="0"/>
    <x v="15"/>
    <s v="-"/>
    <x v="2"/>
    <s v="Produkte"/>
    <s v="BUs"/>
    <s v="Symptome"/>
    <n v="10"/>
    <s v="Abfüllung"/>
    <n v="29500605"/>
    <n v="12"/>
  </r>
  <r>
    <x v="1"/>
    <n v="424"/>
    <x v="31"/>
    <x v="4"/>
    <s v="VOS Würste Jalapeno nat"/>
    <x v="0"/>
    <x v="19"/>
    <s v="-"/>
    <x v="0"/>
    <s v="Produkte"/>
    <s v="BUs"/>
    <s v="Symptome"/>
    <n v="212"/>
    <s v="BU3"/>
    <n v="29500606"/>
    <n v="12"/>
  </r>
  <r>
    <x v="1"/>
    <n v="245"/>
    <x v="21"/>
    <x v="4"/>
    <s v="VOS Würste Jalapeno nat"/>
    <x v="0"/>
    <x v="19"/>
    <s v="-"/>
    <x v="10"/>
    <s v="Produkte"/>
    <s v="BUs"/>
    <s v="Symptome"/>
    <n v="122.5"/>
    <s v="BU3"/>
    <n v="29500606"/>
    <n v="12"/>
  </r>
  <r>
    <x v="1"/>
    <n v="15"/>
    <x v="32"/>
    <x v="4"/>
    <s v="VOS Räucher extra natri"/>
    <x v="0"/>
    <x v="15"/>
    <s v="-"/>
    <x v="4"/>
    <s v="Produkte"/>
    <s v="BUs"/>
    <s v="Symptome"/>
    <n v="7.5"/>
    <s v="L11"/>
    <n v="29500613"/>
    <n v="12"/>
  </r>
  <r>
    <x v="1"/>
    <n v="77"/>
    <x v="33"/>
    <x v="4"/>
    <s v="VOS Räucher extra natri"/>
    <x v="0"/>
    <x v="15"/>
    <s v="-"/>
    <x v="8"/>
    <s v="Produkte"/>
    <s v="BUs"/>
    <s v="Symptome"/>
    <n v="38.5"/>
    <s v="L11"/>
    <n v="29500613"/>
    <n v="12"/>
  </r>
  <r>
    <x v="1"/>
    <n v="11"/>
    <x v="34"/>
    <x v="4"/>
    <s v="VOS Räucher extra natri"/>
    <x v="2"/>
    <x v="2"/>
    <s v="-"/>
    <x v="5"/>
    <s v="Produkte"/>
    <s v="BUs"/>
    <s v="Symptome"/>
    <n v="5.5"/>
    <s v="L9"/>
    <n v="29500613"/>
    <n v="30"/>
  </r>
  <r>
    <x v="1"/>
    <n v="40"/>
    <x v="35"/>
    <x v="4"/>
    <s v="VOS Räucher extra natri"/>
    <x v="2"/>
    <x v="2"/>
    <s v="-"/>
    <x v="5"/>
    <s v="Produkte"/>
    <s v="BUs"/>
    <s v="Symptome"/>
    <n v="20"/>
    <s v="L1"/>
    <n v="29500613"/>
    <n v="30"/>
  </r>
  <r>
    <x v="0"/>
    <n v="5"/>
    <x v="12"/>
    <x v="4"/>
    <s v="VOS SKZ mit Pfeffer"/>
    <x v="1"/>
    <x v="22"/>
    <s v="-"/>
    <x v="2"/>
    <s v="Produkte"/>
    <s v="BUs"/>
    <s v="Symptome"/>
    <n v="2.5"/>
    <s v="Abfüllung"/>
    <n v="29500616"/>
    <n v="42"/>
  </r>
  <r>
    <x v="1"/>
    <n v="242"/>
    <x v="25"/>
    <x v="4"/>
    <s v="VOS GRW Gartenkräuter 4"/>
    <x v="0"/>
    <x v="19"/>
    <s v="wenig Verwendung"/>
    <x v="9"/>
    <s v="Produkte"/>
    <s v="BUs"/>
    <s v="Symptome"/>
    <n v="121"/>
    <s v="BU3"/>
    <n v="29500620"/>
    <n v="12"/>
  </r>
  <r>
    <x v="0"/>
    <n v="20"/>
    <x v="7"/>
    <x v="4"/>
    <s v="VOS GRW Gartenkräuter 4"/>
    <x v="0"/>
    <x v="14"/>
    <s v="-"/>
    <x v="5"/>
    <s v="Produkte"/>
    <s v="BUs"/>
    <s v="Symptome"/>
    <n v="10"/>
    <s v="Schmelze"/>
    <n v="29500620"/>
    <n v="12"/>
  </r>
  <r>
    <x v="1"/>
    <n v="27.2"/>
    <x v="5"/>
    <x v="4"/>
    <s v="VOS GRW Natur 45% OGT"/>
    <x v="1"/>
    <x v="8"/>
    <s v="Retoure"/>
    <x v="4"/>
    <s v="Produkte"/>
    <s v="BUs"/>
    <s v="Symptome"/>
    <n v="13.6"/>
    <s v="L34"/>
    <n v="29500622"/>
    <n v="22"/>
  </r>
  <r>
    <x v="1"/>
    <n v="12"/>
    <x v="28"/>
    <x v="4"/>
    <s v="VOS GRW Natur 45% OGT"/>
    <x v="2"/>
    <x v="23"/>
    <s v="wurde nicht eingesetzt"/>
    <x v="9"/>
    <s v="Produkte"/>
    <s v="BUs"/>
    <s v="Symptome"/>
    <n v="6"/>
    <s v="BU3"/>
    <n v="29500622"/>
    <n v="81"/>
  </r>
  <r>
    <x v="5"/>
    <n v="60"/>
    <x v="2"/>
    <x v="6"/>
    <n v="29500631"/>
    <x v="0"/>
    <x v="0"/>
    <s v="-"/>
    <x v="2"/>
    <s v="Produkte"/>
    <s v="BUs"/>
    <s v="Symptome"/>
    <s v="0"/>
    <s v="BU2"/>
    <n v="29500631"/>
    <n v="12"/>
  </r>
  <r>
    <x v="1"/>
    <n v="60"/>
    <x v="36"/>
    <x v="7"/>
    <s v="ABS Havarti Natur 55%"/>
    <x v="0"/>
    <x v="3"/>
    <s v="-"/>
    <x v="5"/>
    <s v="Produkte"/>
    <s v="BUs"/>
    <s v="Symptome"/>
    <n v="90"/>
    <s v="BU3"/>
    <n v="29500719"/>
    <n v="12"/>
  </r>
  <r>
    <x v="1"/>
    <n v="292"/>
    <x v="37"/>
    <x v="7"/>
    <s v="ABS Havarti Natur 55%"/>
    <x v="1"/>
    <x v="22"/>
    <s v="Reklamation erhalten"/>
    <x v="0"/>
    <s v="Produkte"/>
    <s v="BUs"/>
    <s v="Symptome"/>
    <n v="438"/>
    <s v="BU3"/>
    <n v="29500719"/>
    <n v="42"/>
  </r>
  <r>
    <x v="0"/>
    <n v="8.1999999999999993"/>
    <x v="19"/>
    <x v="7"/>
    <s v="ABS Havarti Natur 30%"/>
    <x v="0"/>
    <x v="3"/>
    <s v="Luftzieher"/>
    <x v="8"/>
    <s v="Produkte"/>
    <s v="BUs"/>
    <s v="Symptome"/>
    <s v="0"/>
    <s v="RWV"/>
    <n v="29500734"/>
    <n v="12"/>
  </r>
  <r>
    <x v="1"/>
    <n v="30"/>
    <x v="31"/>
    <x v="7"/>
    <s v="ABS Havarti Natur 30%"/>
    <x v="0"/>
    <x v="19"/>
    <s v="nur für Vorschmelzwürste"/>
    <x v="0"/>
    <s v="Produkte"/>
    <s v="BUs"/>
    <s v="Symptome"/>
    <s v="0"/>
    <s v="BU3"/>
    <n v="29500734"/>
    <n v="12"/>
  </r>
  <r>
    <x v="1"/>
    <n v="65"/>
    <x v="38"/>
    <x v="7"/>
    <s v="ABS Bio Gouda 48%, mitt"/>
    <x v="5"/>
    <x v="21"/>
    <s v="keinen Abnehmer/Schälen"/>
    <x v="3"/>
    <s v="Produkte"/>
    <s v="BUs"/>
    <s v="Symptome"/>
    <n v="143"/>
    <s v="L18"/>
    <n v="29500754"/>
    <n v="61"/>
  </r>
  <r>
    <x v="1"/>
    <n v="18"/>
    <x v="29"/>
    <x v="7"/>
    <s v="ABS Bio Gouda 48%, mitt"/>
    <x v="0"/>
    <x v="4"/>
    <s v="wurde nicht eingesetzt"/>
    <x v="1"/>
    <s v="Produkte"/>
    <s v="BUs"/>
    <s v="Symptome"/>
    <n v="39.6"/>
    <s v="L18"/>
    <n v="29500754"/>
    <n v="12"/>
  </r>
  <r>
    <x v="1"/>
    <n v="35"/>
    <x v="30"/>
    <x v="7"/>
    <s v="ABS Bio Gouda 48%, mitt"/>
    <x v="0"/>
    <x v="4"/>
    <s v="wurde nicht eingesetzt"/>
    <x v="1"/>
    <s v="Produkte"/>
    <s v="BUs"/>
    <s v="Symptome"/>
    <n v="77"/>
    <s v="L18"/>
    <n v="29500754"/>
    <n v="12"/>
  </r>
  <r>
    <x v="1"/>
    <n v="99.13"/>
    <x v="39"/>
    <x v="7"/>
    <s v="ABS Bio Gouda 48%, mitt"/>
    <x v="0"/>
    <x v="4"/>
    <s v="wurde nicht eingesetzt"/>
    <x v="4"/>
    <s v="Produkte"/>
    <s v="BUs"/>
    <s v="Symptome"/>
    <n v="218.08600000000001"/>
    <s v="L18"/>
    <n v="29500754"/>
    <n v="12"/>
  </r>
  <r>
    <x v="1"/>
    <n v="50"/>
    <x v="24"/>
    <x v="7"/>
    <s v="ABS Cheddar rot"/>
    <x v="0"/>
    <x v="24"/>
    <s v="-"/>
    <x v="7"/>
    <s v="Produkte"/>
    <s v="BUs"/>
    <s v="Symptome"/>
    <s v="0"/>
    <s v="L1"/>
    <n v="29500776"/>
    <n v="120"/>
  </r>
  <r>
    <x v="1"/>
    <n v="30"/>
    <x v="16"/>
    <x v="7"/>
    <s v="ABS Cheddar rot"/>
    <x v="2"/>
    <x v="2"/>
    <s v="nicht eindeutig"/>
    <x v="7"/>
    <s v="Produkte"/>
    <s v="BUs"/>
    <s v="Symptome"/>
    <s v="0"/>
    <s v="L1"/>
    <n v="29500776"/>
    <n v="30"/>
  </r>
  <r>
    <x v="1"/>
    <n v="13"/>
    <x v="39"/>
    <x v="7"/>
    <s v="ABS Cheddar rot"/>
    <x v="0"/>
    <x v="19"/>
    <s v="unrelmäßige Produktion"/>
    <x v="4"/>
    <s v="Produkte"/>
    <s v="BUs"/>
    <s v="Symptome"/>
    <s v="0"/>
    <s v="L1"/>
    <n v="29500776"/>
    <n v="12"/>
  </r>
  <r>
    <x v="0"/>
    <n v="85.5"/>
    <x v="33"/>
    <x v="7"/>
    <s v="ABS Gouda 48% OGT"/>
    <x v="0"/>
    <x v="14"/>
    <s v="Keinen Einsatz"/>
    <x v="8"/>
    <s v="Produkte"/>
    <s v="BUs"/>
    <s v="Symptome"/>
    <s v="0"/>
    <s v="Abfüllung"/>
    <n v="29500816"/>
    <n v="12"/>
  </r>
  <r>
    <x v="0"/>
    <n v="91"/>
    <x v="28"/>
    <x v="7"/>
    <s v="ABS Gouda 48% OGT"/>
    <x v="0"/>
    <x v="14"/>
    <s v="Aufgrund Konsistenz nicht genommen. Zu wenig VOS verarbeitet. Vom Warmen ins Kalte -&gt; Schimmel"/>
    <x v="9"/>
    <s v="Produkte"/>
    <s v="BUs"/>
    <s v="Symptome"/>
    <s v="0"/>
    <s v="Schmelze"/>
    <n v="29500816"/>
    <n v="12"/>
  </r>
  <r>
    <x v="0"/>
    <n v="22"/>
    <x v="28"/>
    <x v="7"/>
    <s v="ABS Gouda 48% OGT"/>
    <x v="1"/>
    <x v="25"/>
    <s v="guter Zustand"/>
    <x v="9"/>
    <s v="Produkte"/>
    <s v="BUs"/>
    <s v="Symptome"/>
    <s v="0"/>
    <s v="Schmelze"/>
    <n v="29500816"/>
    <n v="22"/>
  </r>
  <r>
    <x v="1"/>
    <n v="90"/>
    <x v="3"/>
    <x v="7"/>
    <s v="ABS Edamer 40% OGT"/>
    <x v="0"/>
    <x v="0"/>
    <s v="-"/>
    <x v="0"/>
    <s v="Produkte"/>
    <s v="BUs"/>
    <s v="Symptome"/>
    <s v="0"/>
    <s v="BU3"/>
    <n v="29500817"/>
    <n v="12"/>
  </r>
  <r>
    <x v="1"/>
    <n v="10"/>
    <x v="16"/>
    <x v="7"/>
    <s v="ABS Gouda Mittelalt 45%"/>
    <x v="0"/>
    <x v="4"/>
    <s v="wird eigentlich gesammelt und verarbeitet"/>
    <x v="7"/>
    <s v="Produkte"/>
    <s v="BUs"/>
    <s v="Symptome"/>
    <n v="20"/>
    <s v="L18"/>
    <n v="29500821"/>
    <n v="12"/>
  </r>
  <r>
    <x v="1"/>
    <n v="616"/>
    <x v="13"/>
    <x v="7"/>
    <s v="ABS Gouda Mittelalt 45%"/>
    <x v="6"/>
    <x v="26"/>
    <s v="-"/>
    <x v="2"/>
    <s v="Produkte"/>
    <s v="BUs"/>
    <s v="Symptome"/>
    <n v="1232"/>
    <s v="BU3"/>
    <n v="29500821"/>
    <n v="80"/>
  </r>
  <r>
    <x v="0"/>
    <n v="300"/>
    <x v="10"/>
    <x v="7"/>
    <s v="ABS Butterkäse 45% OGT"/>
    <x v="1"/>
    <x v="1"/>
    <s v="Kunststoff"/>
    <x v="4"/>
    <s v="Produkte"/>
    <s v="BUs"/>
    <s v="Symptome"/>
    <n v="600"/>
    <s v="Abfüllung"/>
    <n v="29500823"/>
    <n v="22"/>
  </r>
  <r>
    <x v="0"/>
    <n v="89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78"/>
    <s v="Schmelze"/>
    <n v="29500823"/>
    <n v="12"/>
  </r>
  <r>
    <x v="0"/>
    <n v="96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92"/>
    <s v="Schmelze"/>
    <n v="29500823"/>
    <n v="12"/>
  </r>
  <r>
    <x v="5"/>
    <n v="41.4"/>
    <x v="25"/>
    <x v="7"/>
    <s v="ABS Butterkäse 45% OGT"/>
    <x v="1"/>
    <x v="1"/>
    <s v="Schmutz"/>
    <x v="9"/>
    <s v="Produkte"/>
    <s v="BUs"/>
    <s v="Symptome"/>
    <n v="82.8"/>
    <s v="L31"/>
    <n v="29500823"/>
    <n v="22"/>
  </r>
  <r>
    <x v="0"/>
    <n v="102"/>
    <x v="2"/>
    <x v="7"/>
    <s v="ABS Butterkäse 45% OGT"/>
    <x v="0"/>
    <x v="14"/>
    <s v="-"/>
    <x v="2"/>
    <s v="Produkte"/>
    <s v="BUs"/>
    <s v="Symptome"/>
    <n v="204"/>
    <s v="Schmelze"/>
    <n v="29500823"/>
    <n v="12"/>
  </r>
  <r>
    <x v="0"/>
    <n v="123.5"/>
    <x v="17"/>
    <x v="4"/>
    <s v="VOS RW-CHILI OGT"/>
    <x v="0"/>
    <x v="14"/>
    <s v="Aufgrund Konsistenz nicht genommen. Zu wenig VOS verarbeitet. Vom Warmen ins Kalte -&gt; Schimmel"/>
    <x v="3"/>
    <s v="Produkte"/>
    <s v="BUs"/>
    <s v="Symptome"/>
    <n v="61.75"/>
    <s v="Schmelze"/>
    <n v="29500860"/>
    <n v="12"/>
  </r>
  <r>
    <x v="0"/>
    <n v="7"/>
    <x v="36"/>
    <x v="4"/>
    <s v="VOS RW-CHILI OGT"/>
    <x v="0"/>
    <x v="14"/>
    <s v="-"/>
    <x v="5"/>
    <s v="Produkte"/>
    <s v="BUs"/>
    <s v="Symptome"/>
    <n v="3.5"/>
    <s v="Schmelze"/>
    <n v="29500860"/>
    <n v="12"/>
  </r>
  <r>
    <x v="1"/>
    <n v="30"/>
    <x v="22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s v="Produkte"/>
    <s v="BUs"/>
    <s v="Symptome"/>
    <n v="15"/>
    <s v="L16"/>
    <n v="29500861"/>
    <n v="12"/>
  </r>
  <r>
    <x v="3"/>
    <n v="147"/>
    <x v="17"/>
    <x v="7"/>
    <s v="ABS HEUBLUM"/>
    <x v="5"/>
    <x v="17"/>
    <s v="&lt;300kg/Monat"/>
    <x v="3"/>
    <s v="Produkte"/>
    <s v="BUs"/>
    <s v="Symptome"/>
    <s v="0"/>
    <s v="L21"/>
    <n v="29500878"/>
    <n v="61"/>
  </r>
  <r>
    <x v="0"/>
    <n v="12"/>
    <x v="16"/>
    <x v="4"/>
    <s v="VOS SKZ AMMERLAND"/>
    <x v="0"/>
    <x v="27"/>
    <s v="Ware konnte nicht vakuumiert werden, nicht genügend LA"/>
    <x v="7"/>
    <s v="Produkte"/>
    <s v="BUs"/>
    <s v="Symptome"/>
    <n v="6"/>
    <s v="RWV"/>
    <n v="29500879"/>
    <n v="12"/>
  </r>
  <r>
    <x v="1"/>
    <n v="29"/>
    <x v="37"/>
    <x v="4"/>
    <s v="VOS SKZ AMMERLAND"/>
    <x v="2"/>
    <x v="2"/>
    <s v="-"/>
    <x v="0"/>
    <s v="Produkte"/>
    <s v="BUs"/>
    <s v="Symptome"/>
    <n v="14.5"/>
    <s v="BU3"/>
    <n v="29500879"/>
    <n v="30"/>
  </r>
  <r>
    <x v="0"/>
    <n v="106.2"/>
    <x v="40"/>
    <x v="4"/>
    <s v="VOS SKZ AMMERLAND"/>
    <x v="0"/>
    <x v="14"/>
    <s v="-"/>
    <x v="10"/>
    <s v="Produkte"/>
    <s v="BUs"/>
    <s v="Symptome"/>
    <n v="53.1"/>
    <s v="Schmelze"/>
    <n v="29500879"/>
    <n v="12"/>
  </r>
  <r>
    <x v="3"/>
    <n v="10"/>
    <x v="18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10"/>
    <x v="10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28"/>
    <x v="32"/>
    <x v="7"/>
    <s v="ABS HEUBL"/>
    <x v="5"/>
    <x v="17"/>
    <s v="&lt;300kg/Monat"/>
    <x v="4"/>
    <s v="Produkte"/>
    <s v="BUs"/>
    <s v="Symptome"/>
    <n v="0.28000000000000003"/>
    <s v="L21"/>
    <n v="29500885"/>
    <n v="61"/>
  </r>
  <r>
    <x v="3"/>
    <n v="280"/>
    <x v="25"/>
    <x v="7"/>
    <s v="ABS HEUBL"/>
    <x v="5"/>
    <x v="17"/>
    <s v="&lt;300kg/Monat"/>
    <x v="9"/>
    <s v="Produkte"/>
    <s v="BUs"/>
    <s v="Symptome"/>
    <n v="2.8000000000000003"/>
    <s v="L21"/>
    <n v="29500885"/>
    <n v="61"/>
  </r>
  <r>
    <x v="3"/>
    <n v="19"/>
    <x v="13"/>
    <x v="7"/>
    <s v="ABS HEUBL"/>
    <x v="0"/>
    <x v="0"/>
    <s v="-"/>
    <x v="2"/>
    <s v="Produkte"/>
    <s v="BUs"/>
    <s v="Symptome"/>
    <n v="0.19"/>
    <s v="Bu4"/>
    <n v="29500885"/>
    <n v="12"/>
  </r>
  <r>
    <x v="3"/>
    <n v="15"/>
    <x v="2"/>
    <x v="7"/>
    <s v="ABS HEUBL"/>
    <x v="5"/>
    <x v="17"/>
    <s v="-"/>
    <x v="2"/>
    <s v="Produkte"/>
    <s v="BUs"/>
    <s v="Symptome"/>
    <n v="0.15"/>
    <s v="Bu4"/>
    <n v="29500885"/>
    <n v="61"/>
  </r>
  <r>
    <x v="3"/>
    <n v="160"/>
    <x v="17"/>
    <x v="7"/>
    <s v="ABS MEDI-KRÄUK"/>
    <x v="5"/>
    <x v="17"/>
    <s v="&lt;300kg/Monat"/>
    <x v="3"/>
    <s v="Produkte"/>
    <s v="BUs"/>
    <s v="Symptome"/>
    <n v="240"/>
    <s v="L21"/>
    <n v="29500886"/>
    <n v="61"/>
  </r>
  <r>
    <x v="3"/>
    <n v="54"/>
    <x v="38"/>
    <x v="7"/>
    <s v="ABS MEDI-KRÄUK"/>
    <x v="1"/>
    <x v="26"/>
    <s v="Trennung vom Klebeband aus Produkt zu aufwendig"/>
    <x v="3"/>
    <s v="Produkte"/>
    <s v="BUs"/>
    <s v="Symptome"/>
    <n v="81"/>
    <s v="L21"/>
    <n v="29500886"/>
    <n v="22"/>
  </r>
  <r>
    <x v="3"/>
    <n v="8"/>
    <x v="8"/>
    <x v="7"/>
    <s v="ABS MEDI-KRÄUK"/>
    <x v="5"/>
    <x v="17"/>
    <s v="&lt;500kg/Monat"/>
    <x v="1"/>
    <s v="Produkte"/>
    <s v="BUs"/>
    <s v="Symptome"/>
    <n v="12"/>
    <s v="L21"/>
    <n v="29500886"/>
    <n v="61"/>
  </r>
  <r>
    <x v="3"/>
    <n v="38"/>
    <x v="14"/>
    <x v="7"/>
    <s v="ABS MEDI-KRÄUK"/>
    <x v="5"/>
    <x v="17"/>
    <s v="&lt;500kg/Monat"/>
    <x v="1"/>
    <s v="Produkte"/>
    <s v="BUs"/>
    <s v="Symptome"/>
    <n v="57"/>
    <s v="L21"/>
    <n v="29500886"/>
    <n v="61"/>
  </r>
  <r>
    <x v="3"/>
    <n v="30"/>
    <x v="29"/>
    <x v="7"/>
    <s v="ABS MEDI-KRÄUK"/>
    <x v="5"/>
    <x v="17"/>
    <s v="&lt;500kg/Monat"/>
    <x v="1"/>
    <s v="Produkte"/>
    <s v="BUs"/>
    <s v="Symptome"/>
    <n v="45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32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18"/>
    <x v="19"/>
    <x v="7"/>
    <s v="ABS MEDI-KRÄUK"/>
    <x v="5"/>
    <x v="17"/>
    <s v="&lt;500kg/Monat"/>
    <x v="8"/>
    <s v="Produkte"/>
    <s v="BUs"/>
    <s v="Symptome"/>
    <n v="27"/>
    <s v="L21"/>
    <n v="29500886"/>
    <n v="61"/>
  </r>
  <r>
    <x v="3"/>
    <n v="28"/>
    <x v="26"/>
    <x v="7"/>
    <s v="ABS MEDI-KRÄUK"/>
    <x v="5"/>
    <x v="17"/>
    <s v="&lt;500kg/Monat"/>
    <x v="8"/>
    <s v="Produkte"/>
    <s v="BUs"/>
    <s v="Symptome"/>
    <n v="42"/>
    <s v="L21"/>
    <n v="29500886"/>
    <n v="61"/>
  </r>
  <r>
    <x v="3"/>
    <n v="15"/>
    <x v="20"/>
    <x v="7"/>
    <s v="ABS MEDI-KRÄUK"/>
    <x v="5"/>
    <x v="17"/>
    <s v="&lt;500kg/Monat"/>
    <x v="9"/>
    <s v="Produkte"/>
    <s v="BUs"/>
    <s v="Symptome"/>
    <n v="22.5"/>
    <s v="L21"/>
    <n v="29500886"/>
    <n v="61"/>
  </r>
  <r>
    <x v="3"/>
    <n v="16"/>
    <x v="28"/>
    <x v="7"/>
    <s v="ABS MEDI-KRÄUK"/>
    <x v="5"/>
    <x v="17"/>
    <s v="&lt;500kg/Monat"/>
    <x v="9"/>
    <s v="Produkte"/>
    <s v="BUs"/>
    <s v="Symptome"/>
    <n v="24"/>
    <s v="L21"/>
    <n v="29500886"/>
    <n v="61"/>
  </r>
  <r>
    <x v="3"/>
    <n v="5"/>
    <x v="36"/>
    <x v="7"/>
    <s v="ABS MEDI-KRÄUK"/>
    <x v="5"/>
    <x v="24"/>
    <s v="-"/>
    <x v="5"/>
    <s v="Produkte"/>
    <s v="BUs"/>
    <s v="Symptome"/>
    <n v="7.5"/>
    <s v="Bu4"/>
    <n v="29500886"/>
    <n v="61"/>
  </r>
  <r>
    <x v="3"/>
    <n v="3"/>
    <x v="0"/>
    <x v="7"/>
    <s v="ABS MEDI-KRÄUK"/>
    <x v="5"/>
    <x v="17"/>
    <s v="-"/>
    <x v="0"/>
    <s v="Produkte"/>
    <s v="BUs"/>
    <s v="Symptome"/>
    <n v="4.5"/>
    <s v="Bu4"/>
    <n v="29500886"/>
    <n v="61"/>
  </r>
  <r>
    <x v="3"/>
    <n v="19"/>
    <x v="13"/>
    <x v="7"/>
    <s v="ABS MEDI-KRÄUK"/>
    <x v="0"/>
    <x v="0"/>
    <s v="-"/>
    <x v="2"/>
    <s v="Produkte"/>
    <s v="BUs"/>
    <s v="Symptome"/>
    <n v="28.5"/>
    <s v="Bu4"/>
    <n v="29500886"/>
    <n v="12"/>
  </r>
  <r>
    <x v="3"/>
    <n v="123"/>
    <x v="2"/>
    <x v="7"/>
    <s v="ABS MEDI-KRÄUK"/>
    <x v="0"/>
    <x v="28"/>
    <s v="-"/>
    <x v="2"/>
    <s v="Produkte"/>
    <s v="BUs"/>
    <s v="Symptome"/>
    <n v="184.5"/>
    <s v="Bu4"/>
    <n v="29500886"/>
    <n v="62"/>
  </r>
  <r>
    <x v="3"/>
    <n v="204"/>
    <x v="2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04"/>
    <x v="4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"/>
    <x v="23"/>
    <x v="7"/>
    <s v="ABS ZIEGE-GOU"/>
    <x v="5"/>
    <x v="24"/>
    <s v="-"/>
    <x v="5"/>
    <s v="Produkte"/>
    <s v="BUs"/>
    <s v="Symptome"/>
    <n v="2"/>
    <s v="Bu4"/>
    <n v="29500887"/>
    <n v="61"/>
  </r>
  <r>
    <x v="3"/>
    <n v="26"/>
    <x v="35"/>
    <x v="7"/>
    <s v="ABS ZIEGE-GOU"/>
    <x v="5"/>
    <x v="24"/>
    <s v="-"/>
    <x v="5"/>
    <s v="Produkte"/>
    <s v="BUs"/>
    <s v="Symptome"/>
    <n v="26"/>
    <s v="Bu4"/>
    <n v="29500887"/>
    <n v="61"/>
  </r>
  <r>
    <x v="3"/>
    <n v="62.4"/>
    <x v="35"/>
    <x v="7"/>
    <s v="ABS ZIEGE-GOU"/>
    <x v="0"/>
    <x v="29"/>
    <s v="-"/>
    <x v="5"/>
    <s v="Produkte"/>
    <s v="BUs"/>
    <s v="Symptome"/>
    <n v="62.4"/>
    <s v="Bu4"/>
    <n v="29500887"/>
    <n v="12"/>
  </r>
  <r>
    <x v="3"/>
    <n v="8"/>
    <x v="3"/>
    <x v="7"/>
    <s v="ABS ZIEGE-GOU"/>
    <x v="5"/>
    <x v="17"/>
    <s v="-"/>
    <x v="0"/>
    <s v="Produkte"/>
    <s v="BUs"/>
    <s v="Symptome"/>
    <n v="8"/>
    <s v="Bu4"/>
    <n v="29500887"/>
    <n v="61"/>
  </r>
  <r>
    <x v="3"/>
    <n v="15"/>
    <x v="41"/>
    <x v="7"/>
    <s v="ABS ZIEGE-GOU"/>
    <x v="4"/>
    <x v="30"/>
    <s v="-"/>
    <x v="10"/>
    <s v="Produkte"/>
    <s v="BUs"/>
    <s v="Symptome"/>
    <n v="15"/>
    <s v="Bu4"/>
    <n v="29500887"/>
    <n v="55"/>
  </r>
  <r>
    <x v="3"/>
    <n v="22"/>
    <x v="17"/>
    <x v="7"/>
    <s v="ABS PECO"/>
    <x v="5"/>
    <x v="17"/>
    <s v="&lt;300kg/Monat"/>
    <x v="3"/>
    <s v="Produkte"/>
    <s v="BUs"/>
    <s v="Symptome"/>
    <n v="32.352941176470594"/>
    <s v="L23"/>
    <n v="29500891"/>
    <n v="61"/>
  </r>
  <r>
    <x v="3"/>
    <n v="4"/>
    <x v="8"/>
    <x v="7"/>
    <s v="ABS PECO"/>
    <x v="5"/>
    <x v="17"/>
    <s v="&lt;300kg/Monat"/>
    <x v="1"/>
    <s v="Produkte"/>
    <s v="BUs"/>
    <s v="Symptome"/>
    <n v="5.882352941176471"/>
    <s v="L23"/>
    <n v="29500891"/>
    <n v="61"/>
  </r>
  <r>
    <x v="3"/>
    <n v="11"/>
    <x v="29"/>
    <x v="7"/>
    <s v="ABS PECO"/>
    <x v="5"/>
    <x v="17"/>
    <s v="&lt;300kg/Monat"/>
    <x v="1"/>
    <s v="Produkte"/>
    <s v="BUs"/>
    <s v="Symptome"/>
    <n v="16.176470588235297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Bu4"/>
    <n v="29500891"/>
    <n v="61"/>
  </r>
  <r>
    <x v="3"/>
    <n v="20"/>
    <x v="42"/>
    <x v="7"/>
    <s v="ABS PECO"/>
    <x v="5"/>
    <x v="17"/>
    <s v="&lt;300kg/Monat"/>
    <x v="8"/>
    <s v="Produkte"/>
    <s v="BUs"/>
    <s v="Symptome"/>
    <n v="29.411764705882355"/>
    <s v="L23"/>
    <n v="29500891"/>
    <n v="61"/>
  </r>
  <r>
    <x v="3"/>
    <n v="7"/>
    <x v="19"/>
    <x v="7"/>
    <s v="ABS PECO"/>
    <x v="5"/>
    <x v="17"/>
    <s v="&lt;300kg/Monat"/>
    <x v="8"/>
    <s v="Produkte"/>
    <s v="BUs"/>
    <s v="Symptome"/>
    <n v="10.294117647058824"/>
    <s v="L23"/>
    <n v="29500891"/>
    <n v="61"/>
  </r>
  <r>
    <x v="3"/>
    <n v="61"/>
    <x v="43"/>
    <x v="7"/>
    <s v="ABS PECO"/>
    <x v="5"/>
    <x v="17"/>
    <s v="&lt;300kg/Monat"/>
    <x v="8"/>
    <s v="Produkte"/>
    <s v="BUs"/>
    <s v="Symptome"/>
    <n v="89.705882352941188"/>
    <s v="L23"/>
    <n v="29500891"/>
    <n v="61"/>
  </r>
  <r>
    <x v="3"/>
    <n v="11"/>
    <x v="20"/>
    <x v="7"/>
    <s v="ABS PECO"/>
    <x v="5"/>
    <x v="17"/>
    <s v="&lt;300kg/Monat"/>
    <x v="9"/>
    <s v="Produkte"/>
    <s v="BUs"/>
    <s v="Symptome"/>
    <n v="16.176470588235297"/>
    <s v="L23"/>
    <n v="29500891"/>
    <n v="61"/>
  </r>
  <r>
    <x v="3"/>
    <n v="4"/>
    <x v="25"/>
    <x v="7"/>
    <s v="ABS PECO"/>
    <x v="5"/>
    <x v="17"/>
    <s v="&lt;300kg/Monat"/>
    <x v="9"/>
    <s v="Produkte"/>
    <s v="BUs"/>
    <s v="Symptome"/>
    <n v="5.882352941176471"/>
    <s v="L23"/>
    <n v="29500891"/>
    <n v="61"/>
  </r>
  <r>
    <x v="3"/>
    <n v="8"/>
    <x v="34"/>
    <x v="7"/>
    <s v="ABS PECO"/>
    <x v="5"/>
    <x v="24"/>
    <s v="-"/>
    <x v="5"/>
    <s v="Produkte"/>
    <s v="BUs"/>
    <s v="Symptome"/>
    <n v="11.764705882352942"/>
    <s v="Bu4"/>
    <n v="29500891"/>
    <n v="61"/>
  </r>
  <r>
    <x v="3"/>
    <n v="9"/>
    <x v="37"/>
    <x v="7"/>
    <s v="ABS PECO"/>
    <x v="5"/>
    <x v="17"/>
    <s v="-"/>
    <x v="0"/>
    <s v="Produkte"/>
    <s v="BUs"/>
    <s v="Symptome"/>
    <n v="13.23529411764706"/>
    <s v="Bu4"/>
    <n v="29500891"/>
    <n v="61"/>
  </r>
  <r>
    <x v="3"/>
    <n v="79"/>
    <x v="0"/>
    <x v="7"/>
    <s v="ABS PECO"/>
    <x v="5"/>
    <x v="17"/>
    <s v="-"/>
    <x v="0"/>
    <s v="Produkte"/>
    <s v="BUs"/>
    <s v="Symptome"/>
    <n v="116.1764705882353"/>
    <s v="Bu4"/>
    <n v="29500891"/>
    <n v="61"/>
  </r>
  <r>
    <x v="3"/>
    <n v="24"/>
    <x v="13"/>
    <x v="7"/>
    <s v="ABS PECO"/>
    <x v="0"/>
    <x v="0"/>
    <s v="-"/>
    <x v="2"/>
    <s v="Produkte"/>
    <s v="BUs"/>
    <s v="Symptome"/>
    <n v="35.294117647058826"/>
    <s v="Bu4"/>
    <n v="29500891"/>
    <n v="12"/>
  </r>
  <r>
    <x v="3"/>
    <n v="66"/>
    <x v="1"/>
    <x v="7"/>
    <s v="ABS BLU-FOU"/>
    <x v="5"/>
    <x v="17"/>
    <s v="&lt;100kg/Monat"/>
    <x v="1"/>
    <s v="Produkte"/>
    <s v="BUs"/>
    <s v="Symptome"/>
    <n v="0.66"/>
    <s v="L20"/>
    <n v="29500892"/>
    <n v="61"/>
  </r>
  <r>
    <x v="3"/>
    <n v="15"/>
    <x v="23"/>
    <x v="7"/>
    <s v="ABS BLU-FOU"/>
    <x v="5"/>
    <x v="24"/>
    <s v="-"/>
    <x v="5"/>
    <s v="Produkte"/>
    <s v="BUs"/>
    <s v="Symptome"/>
    <n v="0.15"/>
    <s v="Bu4"/>
    <n v="29500892"/>
    <n v="61"/>
  </r>
  <r>
    <x v="3"/>
    <n v="209"/>
    <x v="13"/>
    <x v="7"/>
    <s v="ABS BLU-FOU"/>
    <x v="0"/>
    <x v="0"/>
    <s v="-"/>
    <x v="2"/>
    <s v="Produkte"/>
    <s v="BUs"/>
    <s v="Symptome"/>
    <n v="2.09"/>
    <s v="Bu4"/>
    <n v="29500892"/>
    <n v="12"/>
  </r>
  <r>
    <x v="3"/>
    <n v="346"/>
    <x v="13"/>
    <x v="7"/>
    <s v="ABS BLU-FOU"/>
    <x v="5"/>
    <x v="17"/>
    <s v="-"/>
    <x v="2"/>
    <s v="Produkte"/>
    <s v="BUs"/>
    <s v="Symptome"/>
    <n v="3.46"/>
    <s v="Bu4"/>
    <n v="29500892"/>
    <n v="61"/>
  </r>
  <r>
    <x v="3"/>
    <n v="102"/>
    <x v="37"/>
    <x v="7"/>
    <s v="ABS REBLOCH"/>
    <x v="0"/>
    <x v="31"/>
    <s v="-"/>
    <x v="0"/>
    <s v="Produkte"/>
    <s v="BUs"/>
    <s v="Symptome"/>
    <n v="1.02"/>
    <s v="Bu4"/>
    <n v="29500893"/>
    <n v="12"/>
  </r>
  <r>
    <x v="3"/>
    <n v="154"/>
    <x v="37"/>
    <x v="7"/>
    <s v="ABS REBLOCH"/>
    <x v="5"/>
    <x v="17"/>
    <s v="-"/>
    <x v="0"/>
    <s v="Produkte"/>
    <s v="BUs"/>
    <s v="Symptome"/>
    <n v="1.54"/>
    <s v="Bu4"/>
    <n v="29500893"/>
    <n v="61"/>
  </r>
  <r>
    <x v="3"/>
    <n v="5"/>
    <x v="13"/>
    <x v="7"/>
    <s v="ABS REBLOCH"/>
    <x v="0"/>
    <x v="0"/>
    <s v="-"/>
    <x v="2"/>
    <s v="Produkte"/>
    <s v="BUs"/>
    <s v="Symptome"/>
    <n v="0.05"/>
    <s v="Bu4"/>
    <n v="29500893"/>
    <n v="12"/>
  </r>
  <r>
    <x v="3"/>
    <n v="29"/>
    <x v="13"/>
    <x v="7"/>
    <s v="ABS REBLOCH"/>
    <x v="5"/>
    <x v="17"/>
    <s v="-"/>
    <x v="2"/>
    <s v="Produkte"/>
    <s v="BUs"/>
    <s v="Symptome"/>
    <n v="0.28999999999999998"/>
    <s v="Bu4"/>
    <n v="29500893"/>
    <n v="61"/>
  </r>
  <r>
    <x v="3"/>
    <n v="452"/>
    <x v="37"/>
    <x v="7"/>
    <s v="ABS BACK-BLÜT"/>
    <x v="0"/>
    <x v="31"/>
    <s v="-"/>
    <x v="0"/>
    <s v="Produkte"/>
    <s v="BUs"/>
    <s v="Symptome"/>
    <s v="0"/>
    <s v="Bu4"/>
    <n v="29500894"/>
    <n v="12"/>
  </r>
  <r>
    <x v="3"/>
    <n v="6"/>
    <x v="17"/>
    <x v="7"/>
    <s v="ABS BRIE"/>
    <x v="5"/>
    <x v="17"/>
    <s v="&lt;20kg/Monat"/>
    <x v="3"/>
    <s v="Produkte"/>
    <s v="BUs"/>
    <s v="Symptome"/>
    <n v="0.06"/>
    <s v="L20"/>
    <n v="29500895"/>
    <n v="61"/>
  </r>
  <r>
    <x v="3"/>
    <n v="12"/>
    <x v="20"/>
    <x v="7"/>
    <s v="ABS BRIE"/>
    <x v="5"/>
    <x v="17"/>
    <s v="&lt;20kg/Monat"/>
    <x v="9"/>
    <s v="Produkte"/>
    <s v="BUs"/>
    <s v="Symptome"/>
    <n v="0.12"/>
    <s v="L20"/>
    <n v="29500895"/>
    <n v="61"/>
  </r>
  <r>
    <x v="3"/>
    <n v="61"/>
    <x v="13"/>
    <x v="7"/>
    <s v="ABS BRIE"/>
    <x v="0"/>
    <x v="0"/>
    <s v="-"/>
    <x v="2"/>
    <s v="Produkte"/>
    <s v="BUs"/>
    <s v="Symptome"/>
    <n v="0.61"/>
    <s v="Bu4"/>
    <n v="29500895"/>
    <n v="12"/>
  </r>
  <r>
    <x v="3"/>
    <n v="22"/>
    <x v="13"/>
    <x v="7"/>
    <s v="ABS BRIE"/>
    <x v="5"/>
    <x v="17"/>
    <s v="-"/>
    <x v="2"/>
    <s v="Produkte"/>
    <s v="BUs"/>
    <s v="Symptome"/>
    <n v="0.22"/>
    <s v="Bu4"/>
    <n v="29500895"/>
    <n v="61"/>
  </r>
  <r>
    <x v="3"/>
    <n v="44"/>
    <x v="17"/>
    <x v="7"/>
    <s v="ABS ROVIN"/>
    <x v="5"/>
    <x v="17"/>
    <s v="&lt;300kg/Monat"/>
    <x v="3"/>
    <s v="Produkte"/>
    <s v="BUs"/>
    <s v="Symptome"/>
    <n v="0.44"/>
    <s v="L23"/>
    <n v="29500900"/>
    <n v="61"/>
  </r>
  <r>
    <x v="3"/>
    <n v="22"/>
    <x v="38"/>
    <x v="7"/>
    <s v="ABS ROVIN"/>
    <x v="1"/>
    <x v="26"/>
    <s v="Trennung vom Klebeband aus Produkt zu aufwendig"/>
    <x v="3"/>
    <s v="Produkte"/>
    <s v="BUs"/>
    <s v="Symptome"/>
    <n v="0.22"/>
    <s v="L23"/>
    <n v="29500900"/>
    <n v="22"/>
  </r>
  <r>
    <x v="3"/>
    <n v="8"/>
    <x v="8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19"/>
    <x v="14"/>
    <x v="7"/>
    <s v="ABS ROVIN"/>
    <x v="5"/>
    <x v="17"/>
    <s v="&lt;300kg/Monat"/>
    <x v="1"/>
    <s v="Produkte"/>
    <s v="BUs"/>
    <s v="Symptome"/>
    <n v="0.19"/>
    <s v="L23"/>
    <n v="29500900"/>
    <n v="61"/>
  </r>
  <r>
    <x v="3"/>
    <n v="8"/>
    <x v="29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6"/>
    <x v="10"/>
    <x v="7"/>
    <s v="ABS ROVIN"/>
    <x v="5"/>
    <x v="17"/>
    <s v="&lt;300kg/Monat"/>
    <x v="4"/>
    <s v="Produkte"/>
    <s v="BUs"/>
    <s v="Symptome"/>
    <n v="0.06"/>
    <s v="L23"/>
    <n v="29500900"/>
    <n v="61"/>
  </r>
  <r>
    <x v="3"/>
    <n v="16"/>
    <x v="39"/>
    <x v="7"/>
    <s v="ABS ROVIN"/>
    <x v="5"/>
    <x v="17"/>
    <s v="&lt;300kg/Monat"/>
    <x v="4"/>
    <s v="Produkte"/>
    <s v="BUs"/>
    <s v="Symptome"/>
    <n v="0.16"/>
    <s v="L23"/>
    <n v="29500900"/>
    <n v="61"/>
  </r>
  <r>
    <x v="3"/>
    <n v="61"/>
    <x v="43"/>
    <x v="7"/>
    <s v="ABS ROVIN"/>
    <x v="5"/>
    <x v="17"/>
    <s v="&lt;300kg/Monat"/>
    <x v="8"/>
    <s v="Produkte"/>
    <s v="BUs"/>
    <s v="Symptome"/>
    <n v="0.61"/>
    <s v="L23"/>
    <n v="29500900"/>
    <n v="61"/>
  </r>
  <r>
    <x v="3"/>
    <n v="8"/>
    <x v="20"/>
    <x v="7"/>
    <s v="ABS ROVIN"/>
    <x v="5"/>
    <x v="17"/>
    <s v="&lt;300kg/Monat"/>
    <x v="9"/>
    <s v="Produkte"/>
    <s v="BUs"/>
    <s v="Symptome"/>
    <n v="0.08"/>
    <s v="L23"/>
    <n v="29500900"/>
    <n v="61"/>
  </r>
  <r>
    <x v="3"/>
    <n v="3"/>
    <x v="20"/>
    <x v="7"/>
    <s v="ABS ROVIN"/>
    <x v="5"/>
    <x v="17"/>
    <s v="&lt;300kg/Monat"/>
    <x v="9"/>
    <s v="Produkte"/>
    <s v="BUs"/>
    <s v="Symptome"/>
    <n v="0.03"/>
    <s v="L23"/>
    <n v="29500900"/>
    <n v="61"/>
  </r>
  <r>
    <x v="3"/>
    <n v="38"/>
    <x v="13"/>
    <x v="7"/>
    <s v="ABS ROVIN"/>
    <x v="0"/>
    <x v="0"/>
    <s v="-"/>
    <x v="2"/>
    <s v="Produkte"/>
    <s v="BUs"/>
    <s v="Symptome"/>
    <n v="0.38"/>
    <s v="Bu4"/>
    <n v="29500900"/>
    <n v="12"/>
  </r>
  <r>
    <x v="3"/>
    <n v="3"/>
    <x v="13"/>
    <x v="7"/>
    <s v="ABS ROVIN"/>
    <x v="5"/>
    <x v="17"/>
    <s v="-"/>
    <x v="2"/>
    <s v="Produkte"/>
    <s v="BUs"/>
    <s v="Symptome"/>
    <n v="0.03"/>
    <s v="Bu4"/>
    <n v="29500900"/>
    <n v="61"/>
  </r>
  <r>
    <x v="3"/>
    <n v="15"/>
    <x v="17"/>
    <x v="7"/>
    <s v="ABS TI-AD"/>
    <x v="5"/>
    <x v="17"/>
    <s v="&lt;50kg/Monat"/>
    <x v="3"/>
    <s v="Produkte"/>
    <s v="BUs"/>
    <s v="Symptome"/>
    <n v="0.15"/>
    <s v="L23"/>
    <n v="29500904"/>
    <n v="61"/>
  </r>
  <r>
    <x v="3"/>
    <n v="9"/>
    <x v="18"/>
    <x v="7"/>
    <s v="ABS TI-AD"/>
    <x v="5"/>
    <x v="17"/>
    <s v="&lt;50kg/Monat"/>
    <x v="4"/>
    <s v="Produkte"/>
    <s v="BUs"/>
    <s v="Symptome"/>
    <n v="0.09"/>
    <s v="L23"/>
    <n v="29500904"/>
    <n v="61"/>
  </r>
  <r>
    <x v="3"/>
    <n v="419"/>
    <x v="37"/>
    <x v="7"/>
    <s v="ABS TI-AD"/>
    <x v="5"/>
    <x v="17"/>
    <s v="-"/>
    <x v="0"/>
    <s v="Produkte"/>
    <s v="BUs"/>
    <s v="Symptome"/>
    <n v="4.1900000000000004"/>
    <s v="Bu4"/>
    <n v="29500904"/>
    <n v="61"/>
  </r>
  <r>
    <x v="3"/>
    <n v="447"/>
    <x v="13"/>
    <x v="7"/>
    <s v="ABS TI-AD"/>
    <x v="5"/>
    <x v="17"/>
    <s v="-"/>
    <x v="2"/>
    <s v="Produkte"/>
    <s v="BUs"/>
    <s v="Symptome"/>
    <n v="4.47"/>
    <s v="Bu4"/>
    <n v="29500904"/>
    <n v="61"/>
  </r>
  <r>
    <x v="3"/>
    <n v="45"/>
    <x v="17"/>
    <x v="7"/>
    <s v="ABS SCH-PAUL"/>
    <x v="5"/>
    <x v="17"/>
    <s v="&lt;300kg/Monat"/>
    <x v="3"/>
    <s v="Produkte"/>
    <s v="BUs"/>
    <s v="Symptome"/>
    <n v="0.45"/>
    <s v="L21"/>
    <n v="29500906"/>
    <n v="61"/>
  </r>
  <r>
    <x v="3"/>
    <n v="17"/>
    <x v="10"/>
    <x v="7"/>
    <s v="ABS SCH-PAUL"/>
    <x v="5"/>
    <x v="17"/>
    <s v="&lt;300kg/Monat"/>
    <x v="4"/>
    <s v="Produkte"/>
    <s v="BUs"/>
    <s v="Symptome"/>
    <n v="0.17"/>
    <s v="L21"/>
    <n v="29500906"/>
    <n v="61"/>
  </r>
  <r>
    <x v="3"/>
    <n v="25"/>
    <x v="32"/>
    <x v="7"/>
    <s v="ABS SCH-PAUL"/>
    <x v="5"/>
    <x v="17"/>
    <s v="&lt;300kg/Monat"/>
    <x v="4"/>
    <s v="Produkte"/>
    <s v="BUs"/>
    <s v="Symptome"/>
    <n v="0.25"/>
    <s v="L21"/>
    <n v="29500906"/>
    <n v="61"/>
  </r>
  <r>
    <x v="3"/>
    <n v="19"/>
    <x v="32"/>
    <x v="7"/>
    <s v="ABS SCH-PAUL"/>
    <x v="5"/>
    <x v="17"/>
    <s v="&lt;300kg/Monat"/>
    <x v="4"/>
    <s v="Produkte"/>
    <s v="BUs"/>
    <s v="Symptome"/>
    <n v="0.19"/>
    <s v="L21"/>
    <n v="29500906"/>
    <n v="61"/>
  </r>
  <r>
    <x v="3"/>
    <n v="8"/>
    <x v="19"/>
    <x v="7"/>
    <s v="ABS SCH-PAUL"/>
    <x v="5"/>
    <x v="17"/>
    <s v="&lt;300kg/Monat"/>
    <x v="8"/>
    <s v="Produkte"/>
    <s v="BUs"/>
    <s v="Symptome"/>
    <n v="0.08"/>
    <s v="L21"/>
    <n v="29500906"/>
    <n v="61"/>
  </r>
  <r>
    <x v="3"/>
    <n v="8"/>
    <x v="20"/>
    <x v="7"/>
    <s v="ABS SCH-PAUL"/>
    <x v="5"/>
    <x v="17"/>
    <s v="&lt;300kg/Monat"/>
    <x v="9"/>
    <s v="Produkte"/>
    <s v="BUs"/>
    <s v="Symptome"/>
    <n v="0.08"/>
    <s v="L21"/>
    <n v="29500906"/>
    <n v="61"/>
  </r>
  <r>
    <x v="3"/>
    <n v="9"/>
    <x v="23"/>
    <x v="7"/>
    <s v="ABS SCH-PAUL"/>
    <x v="5"/>
    <x v="24"/>
    <s v="-"/>
    <x v="5"/>
    <s v="Produkte"/>
    <s v="BUs"/>
    <s v="Symptome"/>
    <n v="0.09"/>
    <s v="Bu4"/>
    <n v="29500906"/>
    <n v="61"/>
  </r>
  <r>
    <x v="3"/>
    <n v="8"/>
    <x v="37"/>
    <x v="7"/>
    <s v="ABS SCH-PAUL"/>
    <x v="5"/>
    <x v="17"/>
    <s v="-"/>
    <x v="0"/>
    <s v="Produkte"/>
    <s v="BUs"/>
    <s v="Symptome"/>
    <n v="0.08"/>
    <s v="Bu4"/>
    <n v="29500906"/>
    <n v="61"/>
  </r>
  <r>
    <x v="3"/>
    <n v="58"/>
    <x v="0"/>
    <x v="7"/>
    <s v="ABS SCH-PAUL"/>
    <x v="5"/>
    <x v="17"/>
    <s v="-"/>
    <x v="0"/>
    <s v="Produkte"/>
    <s v="BUs"/>
    <s v="Symptome"/>
    <n v="0.57999999999999996"/>
    <s v="Bu4"/>
    <n v="29500906"/>
    <n v="61"/>
  </r>
  <r>
    <x v="3"/>
    <n v="52"/>
    <x v="13"/>
    <x v="7"/>
    <s v="ABS SCH-PAUL"/>
    <x v="0"/>
    <x v="0"/>
    <s v="-"/>
    <x v="2"/>
    <s v="Produkte"/>
    <s v="BUs"/>
    <s v="Symptome"/>
    <n v="0.52"/>
    <s v="Bu4"/>
    <n v="29500906"/>
    <n v="12"/>
  </r>
  <r>
    <x v="3"/>
    <n v="11"/>
    <x v="2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11"/>
    <x v="4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22"/>
    <x v="34"/>
    <x v="7"/>
    <s v="ABS GRUY"/>
    <x v="5"/>
    <x v="24"/>
    <s v="-"/>
    <x v="5"/>
    <s v="Produkte"/>
    <s v="BUs"/>
    <s v="Symptome"/>
    <n v="11"/>
    <s v="Bu4"/>
    <n v="29500908"/>
    <n v="61"/>
  </r>
  <r>
    <x v="3"/>
    <n v="327"/>
    <x v="37"/>
    <x v="7"/>
    <s v="ABS GRUY"/>
    <x v="5"/>
    <x v="17"/>
    <s v="-"/>
    <x v="0"/>
    <s v="Produkte"/>
    <s v="BUs"/>
    <s v="Symptome"/>
    <n v="163.5"/>
    <s v="Bu4"/>
    <n v="29500908"/>
    <n v="61"/>
  </r>
  <r>
    <x v="3"/>
    <n v="14"/>
    <x v="13"/>
    <x v="7"/>
    <s v="ABS GRUY"/>
    <x v="0"/>
    <x v="0"/>
    <s v="-"/>
    <x v="2"/>
    <s v="Produkte"/>
    <s v="BUs"/>
    <s v="Symptome"/>
    <n v="7"/>
    <s v="Bu4"/>
    <n v="29500908"/>
    <n v="12"/>
  </r>
  <r>
    <x v="3"/>
    <n v="177"/>
    <x v="13"/>
    <x v="7"/>
    <s v="ABS GRUY"/>
    <x v="5"/>
    <x v="17"/>
    <s v="-"/>
    <x v="2"/>
    <s v="Produkte"/>
    <s v="BUs"/>
    <s v="Symptome"/>
    <n v="88.5"/>
    <s v="Bu4"/>
    <n v="29500908"/>
    <n v="61"/>
  </r>
  <r>
    <x v="3"/>
    <n v="3"/>
    <x v="17"/>
    <x v="7"/>
    <s v="ABS APPEN"/>
    <x v="5"/>
    <x v="17"/>
    <s v="&lt;20kg/Monat"/>
    <x v="3"/>
    <s v="Produkte"/>
    <s v="BUs"/>
    <s v="Symptome"/>
    <n v="0.03"/>
    <s v="L23"/>
    <n v="29500909"/>
    <n v="61"/>
  </r>
  <r>
    <x v="3"/>
    <n v="36"/>
    <x v="8"/>
    <x v="7"/>
    <s v="ABS Unser Blütenkäse"/>
    <x v="5"/>
    <x v="17"/>
    <s v="&lt;500kg/Monat"/>
    <x v="1"/>
    <s v="Produkte"/>
    <s v="BUs"/>
    <s v="Symptome"/>
    <n v="0.36"/>
    <s v="L22"/>
    <n v="29500910"/>
    <n v="61"/>
  </r>
  <r>
    <x v="3"/>
    <n v="9"/>
    <x v="8"/>
    <x v="7"/>
    <s v="ABS Unser Blütenkäse"/>
    <x v="5"/>
    <x v="17"/>
    <s v="&lt;500kg/Monat"/>
    <x v="1"/>
    <s v="Produkte"/>
    <s v="BUs"/>
    <s v="Symptome"/>
    <n v="0.09"/>
    <s v="L22"/>
    <n v="29500910"/>
    <n v="61"/>
  </r>
  <r>
    <x v="3"/>
    <n v="66"/>
    <x v="14"/>
    <x v="7"/>
    <s v="ABS Unser Blütenkäse"/>
    <x v="5"/>
    <x v="17"/>
    <s v="&lt;500kg/Monat"/>
    <x v="1"/>
    <s v="Produkte"/>
    <s v="BUs"/>
    <s v="Symptome"/>
    <n v="0.66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6"/>
    <x v="10"/>
    <x v="7"/>
    <s v="ABS Unser Blütenkäse"/>
    <x v="5"/>
    <x v="17"/>
    <s v="&lt;500kg/Monat"/>
    <x v="4"/>
    <s v="Produkte"/>
    <s v="BUs"/>
    <s v="Symptome"/>
    <n v="0.06"/>
    <s v="L22"/>
    <n v="29500910"/>
    <n v="61"/>
  </r>
  <r>
    <x v="3"/>
    <n v="41"/>
    <x v="32"/>
    <x v="7"/>
    <s v="ABS Unser Blütenkäse"/>
    <x v="5"/>
    <x v="17"/>
    <s v="&lt;500kg/Monat"/>
    <x v="4"/>
    <s v="Produkte"/>
    <s v="BUs"/>
    <s v="Symptome"/>
    <n v="0.41000000000000003"/>
    <s v="L22"/>
    <n v="29500910"/>
    <n v="61"/>
  </r>
  <r>
    <x v="2"/>
    <n v="30"/>
    <x v="43"/>
    <x v="7"/>
    <s v="ABS Unser Blütenkäse"/>
    <x v="1"/>
    <x v="32"/>
    <s v="Retoure"/>
    <x v="8"/>
    <s v="Produkte"/>
    <s v="BUs"/>
    <s v="Symptome"/>
    <n v="0.3"/>
    <s v="Externe"/>
    <n v="29500910"/>
    <n v="22"/>
  </r>
  <r>
    <x v="3"/>
    <n v="30"/>
    <x v="43"/>
    <x v="7"/>
    <s v="ABS Unser Blütenkäse"/>
    <x v="5"/>
    <x v="17"/>
    <s v="&lt;500kg/Monat"/>
    <x v="8"/>
    <s v="Produkte"/>
    <s v="BUs"/>
    <s v="Symptome"/>
    <n v="0.3"/>
    <s v="L22"/>
    <n v="29500910"/>
    <n v="61"/>
  </r>
  <r>
    <x v="3"/>
    <n v="10"/>
    <x v="20"/>
    <x v="7"/>
    <s v="ABS Unser Blütenkäse"/>
    <x v="5"/>
    <x v="17"/>
    <s v="&lt;500kg/Monat"/>
    <x v="9"/>
    <s v="Produkte"/>
    <s v="BUs"/>
    <s v="Symptome"/>
    <n v="0.1"/>
    <s v="L22"/>
    <n v="29500910"/>
    <n v="61"/>
  </r>
  <r>
    <x v="3"/>
    <n v="50"/>
    <x v="25"/>
    <x v="7"/>
    <s v="ABS Unser Blütenkäse"/>
    <x v="5"/>
    <x v="17"/>
    <s v="&lt;500kg/Monat"/>
    <x v="9"/>
    <s v="Produkte"/>
    <s v="BUs"/>
    <s v="Symptome"/>
    <n v="0.5"/>
    <s v="L22"/>
    <n v="29500910"/>
    <n v="61"/>
  </r>
  <r>
    <x v="3"/>
    <n v="12"/>
    <x v="23"/>
    <x v="7"/>
    <s v="ABS Unser Blütenkäse"/>
    <x v="5"/>
    <x v="24"/>
    <s v="-"/>
    <x v="5"/>
    <s v="Produkte"/>
    <s v="BUs"/>
    <s v="Symptome"/>
    <n v="0.12"/>
    <s v="Bu4"/>
    <n v="29500910"/>
    <n v="61"/>
  </r>
  <r>
    <x v="3"/>
    <n v="24"/>
    <x v="37"/>
    <x v="7"/>
    <s v="ABS Unser Blütenkäse"/>
    <x v="5"/>
    <x v="17"/>
    <s v="-"/>
    <x v="0"/>
    <s v="Produkte"/>
    <s v="BUs"/>
    <s v="Symptome"/>
    <n v="0.24"/>
    <s v="Bu4"/>
    <n v="29500910"/>
    <n v="61"/>
  </r>
  <r>
    <x v="3"/>
    <n v="51"/>
    <x v="13"/>
    <x v="7"/>
    <s v="ABS Unser Blütenkäse"/>
    <x v="0"/>
    <x v="0"/>
    <s v="-"/>
    <x v="2"/>
    <s v="Produkte"/>
    <s v="BUs"/>
    <s v="Symptome"/>
    <n v="0.51"/>
    <s v="Bu4"/>
    <n v="29500910"/>
    <n v="12"/>
  </r>
  <r>
    <x v="1"/>
    <n v="24"/>
    <x v="2"/>
    <x v="7"/>
    <s v="ABS Unser Blütenkäse"/>
    <x v="5"/>
    <x v="17"/>
    <s v="-"/>
    <x v="2"/>
    <s v="Produkte"/>
    <s v="BUs"/>
    <s v="Symptome"/>
    <n v="0.24"/>
    <s v="BU3"/>
    <n v="29500910"/>
    <n v="61"/>
  </r>
  <r>
    <x v="3"/>
    <n v="12"/>
    <x v="2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12"/>
    <x v="4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22"/>
    <x v="8"/>
    <x v="7"/>
    <s v="ABS ZIEGENR"/>
    <x v="5"/>
    <x v="17"/>
    <s v="&lt;100kg/Monat"/>
    <x v="1"/>
    <s v="Produkte"/>
    <s v="BUs"/>
    <s v="Symptome"/>
    <n v="0.22"/>
    <s v="L20"/>
    <n v="29500913"/>
    <n v="61"/>
  </r>
  <r>
    <x v="3"/>
    <n v="4"/>
    <x v="1"/>
    <x v="7"/>
    <s v="ABS ZIEGENR"/>
    <x v="5"/>
    <x v="17"/>
    <s v="&lt;100kg/Monat"/>
    <x v="1"/>
    <s v="Produkte"/>
    <s v="BUs"/>
    <s v="Symptome"/>
    <n v="0.04"/>
    <s v="L20"/>
    <n v="29500913"/>
    <n v="61"/>
  </r>
  <r>
    <x v="3"/>
    <n v="7"/>
    <x v="18"/>
    <x v="7"/>
    <s v="ABS ZIEGENR"/>
    <x v="5"/>
    <x v="17"/>
    <s v="&lt;100kg/Monat"/>
    <x v="4"/>
    <s v="Produkte"/>
    <s v="BUs"/>
    <s v="Symptome"/>
    <n v="7.0000000000000007E-2"/>
    <s v="L20"/>
    <n v="29500913"/>
    <n v="61"/>
  </r>
  <r>
    <x v="3"/>
    <n v="18"/>
    <x v="32"/>
    <x v="7"/>
    <s v="ABS ZIEGENR"/>
    <x v="5"/>
    <x v="17"/>
    <s v="&lt;100kg/Monat"/>
    <x v="4"/>
    <s v="Produkte"/>
    <s v="BUs"/>
    <s v="Symptome"/>
    <n v="0.18"/>
    <s v="L20"/>
    <n v="29500913"/>
    <n v="61"/>
  </r>
  <r>
    <x v="3"/>
    <n v="6"/>
    <x v="43"/>
    <x v="7"/>
    <s v="ABS ZIEGENR"/>
    <x v="5"/>
    <x v="17"/>
    <s v="&lt;100kg/Monat"/>
    <x v="8"/>
    <s v="Produkte"/>
    <s v="BUs"/>
    <s v="Symptome"/>
    <n v="0.06"/>
    <s v="L20"/>
    <n v="29500913"/>
    <n v="61"/>
  </r>
  <r>
    <x v="3"/>
    <n v="16"/>
    <x v="25"/>
    <x v="7"/>
    <s v="ABS ZIEGENR"/>
    <x v="5"/>
    <x v="17"/>
    <s v="&lt;100kg/Monat"/>
    <x v="9"/>
    <s v="Produkte"/>
    <s v="BUs"/>
    <s v="Symptome"/>
    <n v="0.16"/>
    <s v="L20"/>
    <n v="29500913"/>
    <n v="61"/>
  </r>
  <r>
    <x v="0"/>
    <n v="44"/>
    <x v="22"/>
    <x v="4"/>
    <s v="VOS-ABS ENTSORGUNG"/>
    <x v="1"/>
    <x v="6"/>
    <s v="keine Verwendung möglich"/>
    <x v="7"/>
    <s v="Produkte"/>
    <s v="BUs"/>
    <s v="Symptome"/>
    <n v="0.44"/>
    <s v="RWV"/>
    <n v="29500917"/>
    <n v="22"/>
  </r>
  <r>
    <x v="0"/>
    <n v="12"/>
    <x v="1"/>
    <x v="4"/>
    <s v="VOS-ABS ENTSORGUNG"/>
    <x v="1"/>
    <x v="6"/>
    <s v="keine Verwendung möglich"/>
    <x v="1"/>
    <s v="Produkte"/>
    <s v="BUs"/>
    <s v="Symptome"/>
    <n v="0.12"/>
    <s v="RWV"/>
    <n v="29500917"/>
    <n v="22"/>
  </r>
  <r>
    <x v="0"/>
    <n v="35"/>
    <x v="1"/>
    <x v="4"/>
    <s v="VOS-ABS ENTSORGUNG"/>
    <x v="1"/>
    <x v="6"/>
    <s v="keine Verwendung möglich"/>
    <x v="1"/>
    <s v="Produkte"/>
    <s v="BUs"/>
    <s v="Symptome"/>
    <n v="0.35000000000000003"/>
    <s v="RWV"/>
    <n v="29500917"/>
    <n v="22"/>
  </r>
  <r>
    <x v="0"/>
    <n v="22"/>
    <x v="30"/>
    <x v="4"/>
    <s v="VOS-ABS ENTSORGUNG"/>
    <x v="1"/>
    <x v="6"/>
    <s v="keine Verwendung möglich"/>
    <x v="1"/>
    <s v="Produkte"/>
    <s v="BUs"/>
    <s v="Symptome"/>
    <n v="0.22"/>
    <s v="RWV"/>
    <n v="29500917"/>
    <n v="22"/>
  </r>
  <r>
    <x v="0"/>
    <n v="11"/>
    <x v="5"/>
    <x v="4"/>
    <s v="VOS-ABS ENTSORGUNG"/>
    <x v="1"/>
    <x v="6"/>
    <s v="keine Verwendung möglich"/>
    <x v="4"/>
    <s v="Produkte"/>
    <s v="BUs"/>
    <s v="Symptome"/>
    <n v="0.11"/>
    <s v="RWV"/>
    <n v="29500917"/>
    <n v="22"/>
  </r>
  <r>
    <x v="0"/>
    <n v="42"/>
    <x v="5"/>
    <x v="4"/>
    <s v="VOS-ABS ENTSORGUNG"/>
    <x v="1"/>
    <x v="6"/>
    <s v="keine Verwendung möglich"/>
    <x v="4"/>
    <s v="Produkte"/>
    <s v="BUs"/>
    <s v="Symptome"/>
    <n v="0.42"/>
    <s v="RWV"/>
    <n v="29500917"/>
    <n v="22"/>
  </r>
  <r>
    <x v="0"/>
    <n v="45"/>
    <x v="5"/>
    <x v="4"/>
    <s v="VOS-ABS ENTSORGUNG"/>
    <x v="1"/>
    <x v="6"/>
    <s v="keine Verwendung möglich"/>
    <x v="4"/>
    <s v="Produkte"/>
    <s v="BUs"/>
    <s v="Symptome"/>
    <n v="0.45"/>
    <s v="RWV"/>
    <n v="29500917"/>
    <n v="22"/>
  </r>
  <r>
    <x v="0"/>
    <n v="60"/>
    <x v="42"/>
    <x v="4"/>
    <s v="VOS-ABS ENTSORGUNG"/>
    <x v="1"/>
    <x v="6"/>
    <s v="keine Verwendung möglich"/>
    <x v="8"/>
    <s v="Produkte"/>
    <s v="BUs"/>
    <s v="Symptome"/>
    <n v="0.6"/>
    <s v="RWV"/>
    <n v="29500917"/>
    <n v="22"/>
  </r>
  <r>
    <x v="0"/>
    <n v="59"/>
    <x v="19"/>
    <x v="4"/>
    <s v="VOS-ABS ENTSORGUNG"/>
    <x v="1"/>
    <x v="6"/>
    <s v="keine Verwendung möglich"/>
    <x v="8"/>
    <s v="Produkte"/>
    <s v="BUs"/>
    <s v="Symptome"/>
    <n v="0.59"/>
    <s v="RWV"/>
    <n v="29500917"/>
    <n v="22"/>
  </r>
  <r>
    <x v="0"/>
    <n v="19"/>
    <x v="43"/>
    <x v="4"/>
    <s v="VOS-ABS ENTSORGUNG"/>
    <x v="1"/>
    <x v="6"/>
    <s v="keine Verwendung möglich"/>
    <x v="8"/>
    <s v="Produkte"/>
    <s v="BUs"/>
    <s v="Symptome"/>
    <n v="0.19"/>
    <s v="RWV"/>
    <n v="29500917"/>
    <n v="22"/>
  </r>
  <r>
    <x v="0"/>
    <n v="39"/>
    <x v="43"/>
    <x v="4"/>
    <s v="VOS-ABS ENTSORGUNG"/>
    <x v="1"/>
    <x v="6"/>
    <s v="keine Verwendung möglich"/>
    <x v="8"/>
    <s v="Produkte"/>
    <s v="BUs"/>
    <s v="Symptome"/>
    <n v="0.39"/>
    <s v="RWV"/>
    <n v="29500917"/>
    <n v="22"/>
  </r>
  <r>
    <x v="0"/>
    <n v="32"/>
    <x v="26"/>
    <x v="4"/>
    <s v="VOS-ABS ENTSORGUNG"/>
    <x v="1"/>
    <x v="6"/>
    <s v="keine Verwendung möglich"/>
    <x v="8"/>
    <s v="Produkte"/>
    <s v="BUs"/>
    <s v="Symptome"/>
    <n v="0.32"/>
    <s v="RWV"/>
    <n v="29500917"/>
    <n v="22"/>
  </r>
  <r>
    <x v="0"/>
    <n v="27"/>
    <x v="33"/>
    <x v="4"/>
    <s v="VOS-ABS ENTSORGUNG"/>
    <x v="1"/>
    <x v="6"/>
    <s v="keine Verwendung möglich"/>
    <x v="8"/>
    <s v="Produkte"/>
    <s v="BUs"/>
    <s v="Symptome"/>
    <n v="0.27"/>
    <s v="RWV"/>
    <n v="29500917"/>
    <n v="22"/>
  </r>
  <r>
    <x v="0"/>
    <n v="28"/>
    <x v="27"/>
    <x v="4"/>
    <s v="VOS-ABS ENTSORGUNG"/>
    <x v="1"/>
    <x v="6"/>
    <s v="keine Verwendung möglich"/>
    <x v="9"/>
    <s v="Produkte"/>
    <s v="BUs"/>
    <s v="Symptome"/>
    <n v="0.28000000000000003"/>
    <s v="RWV"/>
    <n v="29500917"/>
    <n v="22"/>
  </r>
  <r>
    <x v="0"/>
    <n v="84"/>
    <x v="20"/>
    <x v="4"/>
    <s v="VOS-ABS ENTSORGUNG"/>
    <x v="1"/>
    <x v="6"/>
    <s v="keine Verwendung möglich"/>
    <x v="9"/>
    <s v="Produkte"/>
    <s v="BUs"/>
    <s v="Symptome"/>
    <n v="0.84"/>
    <s v="RWV"/>
    <n v="29500917"/>
    <n v="22"/>
  </r>
  <r>
    <x v="0"/>
    <n v="71"/>
    <x v="25"/>
    <x v="4"/>
    <s v="VOS-ABS ENTSORGUNG"/>
    <x v="1"/>
    <x v="6"/>
    <s v="keine Verwendung möglich"/>
    <x v="9"/>
    <s v="Produkte"/>
    <s v="BUs"/>
    <s v="Symptome"/>
    <n v="0.71"/>
    <s v="RWV"/>
    <n v="29500917"/>
    <n v="22"/>
  </r>
  <r>
    <x v="0"/>
    <n v="44"/>
    <x v="28"/>
    <x v="4"/>
    <s v="VOS-ABS ENTSORGUNG"/>
    <x v="1"/>
    <x v="6"/>
    <s v="keine Verwendung möglich"/>
    <x v="9"/>
    <s v="Produkte"/>
    <s v="BUs"/>
    <s v="Symptome"/>
    <n v="0.44"/>
    <s v="RWV"/>
    <n v="29500917"/>
    <n v="22"/>
  </r>
  <r>
    <x v="0"/>
    <n v="46"/>
    <x v="28"/>
    <x v="4"/>
    <s v="VOS-ABS ENTSORGUNG"/>
    <x v="1"/>
    <x v="6"/>
    <s v="keine Verwendung möglich"/>
    <x v="9"/>
    <s v="Produkte"/>
    <s v="BUs"/>
    <s v="Symptome"/>
    <n v="0.46"/>
    <s v="RWV"/>
    <n v="29500917"/>
    <n v="22"/>
  </r>
  <r>
    <x v="0"/>
    <n v="28"/>
    <x v="23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62"/>
    <x v="23"/>
    <x v="4"/>
    <s v="VOS-ABS ENTSORGUNG"/>
    <x v="1"/>
    <x v="6"/>
    <s v="-"/>
    <x v="5"/>
    <s v="Produkte"/>
    <s v="BUs"/>
    <s v="Symptome"/>
    <n v="0.62"/>
    <s v="RWV"/>
    <n v="29500917"/>
    <n v="22"/>
  </r>
  <r>
    <x v="0"/>
    <n v="49"/>
    <x v="34"/>
    <x v="4"/>
    <s v="VOS-ABS ENTSORGUNG"/>
    <x v="1"/>
    <x v="6"/>
    <s v="-"/>
    <x v="5"/>
    <s v="Produkte"/>
    <s v="BUs"/>
    <s v="Symptome"/>
    <n v="0.49"/>
    <s v="RWV"/>
    <n v="29500917"/>
    <n v="22"/>
  </r>
  <r>
    <x v="0"/>
    <n v="61"/>
    <x v="34"/>
    <x v="4"/>
    <s v="VOS-ABS ENTSORGUNG"/>
    <x v="1"/>
    <x v="6"/>
    <s v="-"/>
    <x v="5"/>
    <s v="Produkte"/>
    <s v="BUs"/>
    <s v="Symptome"/>
    <n v="0.61"/>
    <s v="RWV"/>
    <n v="29500917"/>
    <n v="22"/>
  </r>
  <r>
    <x v="0"/>
    <n v="21"/>
    <x v="36"/>
    <x v="4"/>
    <s v="VOS-ABS ENTSORGUNG"/>
    <x v="1"/>
    <x v="6"/>
    <s v="-"/>
    <x v="5"/>
    <s v="Produkte"/>
    <s v="BUs"/>
    <s v="Symptome"/>
    <n v="0.21"/>
    <s v="RWV"/>
    <n v="29500917"/>
    <n v="22"/>
  </r>
  <r>
    <x v="0"/>
    <n v="13"/>
    <x v="36"/>
    <x v="4"/>
    <s v="VOS-ABS ENTSORGUNG"/>
    <x v="1"/>
    <x v="6"/>
    <s v="-"/>
    <x v="5"/>
    <s v="Produkte"/>
    <s v="BUs"/>
    <s v="Symptome"/>
    <n v="0.13"/>
    <s v="RWV"/>
    <n v="29500917"/>
    <n v="22"/>
  </r>
  <r>
    <x v="0"/>
    <n v="6"/>
    <x v="36"/>
    <x v="4"/>
    <s v="VOS-ABS ENTSORGUNG"/>
    <x v="1"/>
    <x v="6"/>
    <s v="-"/>
    <x v="5"/>
    <s v="Produkte"/>
    <s v="BUs"/>
    <s v="Symptome"/>
    <n v="0.06"/>
    <s v="RWV"/>
    <n v="29500917"/>
    <n v="22"/>
  </r>
  <r>
    <x v="0"/>
    <n v="25"/>
    <x v="36"/>
    <x v="4"/>
    <s v="VOS-ABS ENTSORGUNG"/>
    <x v="1"/>
    <x v="6"/>
    <s v="-"/>
    <x v="5"/>
    <s v="Produkte"/>
    <s v="BUs"/>
    <s v="Symptome"/>
    <n v="0.25"/>
    <s v="RWV"/>
    <n v="29500917"/>
    <n v="22"/>
  </r>
  <r>
    <x v="0"/>
    <n v="28"/>
    <x v="35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53"/>
    <x v="37"/>
    <x v="4"/>
    <s v="VOS-ABS ENTSORGUNG"/>
    <x v="1"/>
    <x v="6"/>
    <s v="-"/>
    <x v="0"/>
    <s v="Produkte"/>
    <s v="BUs"/>
    <s v="Symptome"/>
    <n v="0.53"/>
    <s v="RWV"/>
    <n v="29500917"/>
    <n v="60"/>
  </r>
  <r>
    <x v="0"/>
    <n v="6"/>
    <x v="37"/>
    <x v="4"/>
    <s v="VOS-ABS ENTSORGUNG"/>
    <x v="1"/>
    <x v="6"/>
    <s v="-"/>
    <x v="0"/>
    <s v="Produkte"/>
    <s v="BUs"/>
    <s v="Symptome"/>
    <n v="0.06"/>
    <s v="RWV"/>
    <n v="29500917"/>
    <n v="60"/>
  </r>
  <r>
    <x v="0"/>
    <n v="39"/>
    <x v="31"/>
    <x v="4"/>
    <s v="VOS-ABS ENTSORGUNG"/>
    <x v="1"/>
    <x v="33"/>
    <s v="-"/>
    <x v="0"/>
    <s v="Produkte"/>
    <s v="BUs"/>
    <s v="Symptome"/>
    <n v="0.39"/>
    <s v="RWV"/>
    <n v="29500917"/>
    <n v="60"/>
  </r>
  <r>
    <x v="0"/>
    <n v="17"/>
    <x v="31"/>
    <x v="4"/>
    <s v="VOS-ABS ENTSORGUNG"/>
    <x v="1"/>
    <x v="6"/>
    <s v="mehr VOS als Rework"/>
    <x v="0"/>
    <s v="Produkte"/>
    <s v="BUs"/>
    <s v="Symptome"/>
    <n v="0.17"/>
    <s v="RWV"/>
    <n v="29500917"/>
    <n v="60"/>
  </r>
  <r>
    <x v="0"/>
    <n v="19"/>
    <x v="11"/>
    <x v="4"/>
    <s v="VOS-ABS ENTSORGUNG"/>
    <x v="1"/>
    <x v="6"/>
    <s v="-"/>
    <x v="0"/>
    <s v="Produkte"/>
    <s v="BUs"/>
    <s v="Symptome"/>
    <n v="0.19"/>
    <s v="RWV"/>
    <n v="29500917"/>
    <n v="60"/>
  </r>
  <r>
    <x v="0"/>
    <n v="8"/>
    <x v="11"/>
    <x v="4"/>
    <s v="VOS-ABS ENTSORGUNG"/>
    <x v="1"/>
    <x v="6"/>
    <s v="-"/>
    <x v="0"/>
    <s v="Produkte"/>
    <s v="BUs"/>
    <s v="Symptome"/>
    <n v="0.08"/>
    <s v="RWV"/>
    <n v="29500917"/>
    <n v="60"/>
  </r>
  <r>
    <x v="0"/>
    <n v="23"/>
    <x v="0"/>
    <x v="4"/>
    <s v="VOS-ABS ENTSORGUNG"/>
    <x v="1"/>
    <x v="34"/>
    <s v="-"/>
    <x v="0"/>
    <s v="Produkte"/>
    <s v="BUs"/>
    <s v="Symptome"/>
    <n v="0.23"/>
    <s v="RWV"/>
    <n v="29500917"/>
    <n v="60"/>
  </r>
  <r>
    <x v="0"/>
    <n v="22"/>
    <x v="9"/>
    <x v="4"/>
    <s v="VOS-ABS ENTSORGUNG"/>
    <x v="1"/>
    <x v="6"/>
    <s v="-"/>
    <x v="2"/>
    <s v="Produkte"/>
    <s v="BUs"/>
    <s v="Symptome"/>
    <n v="0.22"/>
    <s v="RWV"/>
    <n v="29500917"/>
    <n v="60"/>
  </r>
  <r>
    <x v="0"/>
    <n v="13"/>
    <x v="9"/>
    <x v="4"/>
    <s v="VOS-ABS ENTSORGUNG"/>
    <x v="1"/>
    <x v="6"/>
    <s v="-"/>
    <x v="2"/>
    <s v="Produkte"/>
    <s v="BUs"/>
    <s v="Symptome"/>
    <n v="0.13"/>
    <s v="RWV"/>
    <n v="29500917"/>
    <n v="60"/>
  </r>
  <r>
    <x v="0"/>
    <n v="10"/>
    <x v="9"/>
    <x v="4"/>
    <s v="VOS-ABS ENTSORGUNG"/>
    <x v="1"/>
    <x v="6"/>
    <s v="-"/>
    <x v="2"/>
    <s v="Produkte"/>
    <s v="BUs"/>
    <s v="Symptome"/>
    <n v="0.1"/>
    <s v="RWV"/>
    <n v="29500917"/>
    <n v="60"/>
  </r>
  <r>
    <x v="0"/>
    <n v="51"/>
    <x v="9"/>
    <x v="4"/>
    <s v="VOS-ABS ENTSORGUNG"/>
    <x v="1"/>
    <x v="6"/>
    <s v="-"/>
    <x v="2"/>
    <s v="Produkte"/>
    <s v="BUs"/>
    <s v="Symptome"/>
    <n v="0.51"/>
    <s v="RWV"/>
    <n v="29500917"/>
    <n v="60"/>
  </r>
  <r>
    <x v="0"/>
    <n v="36"/>
    <x v="13"/>
    <x v="4"/>
    <s v="VOS-ABS ENTSORGUNG"/>
    <x v="1"/>
    <x v="6"/>
    <s v="-"/>
    <x v="2"/>
    <s v="Produkte"/>
    <s v="BUs"/>
    <s v="Symptome"/>
    <n v="0.36"/>
    <s v="RWV"/>
    <n v="29500917"/>
    <n v="60"/>
  </r>
  <r>
    <x v="0"/>
    <n v="2"/>
    <x v="13"/>
    <x v="4"/>
    <s v="VOS-ABS ENTSORGUNG"/>
    <x v="1"/>
    <x v="6"/>
    <s v="-"/>
    <x v="2"/>
    <s v="Produkte"/>
    <s v="BUs"/>
    <s v="Symptome"/>
    <n v="0.02"/>
    <s v="RWV"/>
    <n v="29500917"/>
    <n v="60"/>
  </r>
  <r>
    <x v="0"/>
    <n v="28"/>
    <x v="13"/>
    <x v="4"/>
    <s v="VOS-ABS ENTSORGUNG"/>
    <x v="1"/>
    <x v="6"/>
    <s v="-"/>
    <x v="2"/>
    <s v="Produkte"/>
    <s v="BUs"/>
    <s v="Symptome"/>
    <n v="0.28000000000000003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2"/>
    <n v="51"/>
    <x v="15"/>
    <x v="8"/>
    <s v="Laborproben"/>
    <x v="3"/>
    <x v="35"/>
    <s v="Laborprobe"/>
    <x v="6"/>
    <s v="Produkte"/>
    <s v="BUs"/>
    <s v="Symptome"/>
    <s v="0"/>
    <s v="Labor"/>
    <s v="Laborproben"/>
    <n v="73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30"/>
    <x v="21"/>
    <x v="4"/>
    <s v="VOS-ABS ENTSORGUNG"/>
    <x v="1"/>
    <x v="6"/>
    <s v="-"/>
    <x v="10"/>
    <s v="Produkte"/>
    <s v="BUs"/>
    <s v="Symptome"/>
    <n v="0.3"/>
    <s v="RWV"/>
    <n v="29500917"/>
    <n v="60"/>
  </r>
  <r>
    <x v="0"/>
    <n v="66"/>
    <x v="13"/>
    <x v="4"/>
    <s v="VOS-ABS ENTSORGUNG"/>
    <x v="1"/>
    <x v="6"/>
    <s v="-"/>
    <x v="2"/>
    <s v="Produkte"/>
    <s v="BUs"/>
    <s v="Symptome"/>
    <n v="0.66"/>
    <s v="RWV"/>
    <n v="29500917"/>
    <n v="60"/>
  </r>
  <r>
    <x v="0"/>
    <n v="5"/>
    <x v="13"/>
    <x v="4"/>
    <s v="VOS-ABS ENTSORGUNG"/>
    <x v="1"/>
    <x v="6"/>
    <s v="-"/>
    <x v="2"/>
    <s v="Produkte"/>
    <s v="BUs"/>
    <s v="Symptome"/>
    <n v="0.05"/>
    <s v="RWV"/>
    <n v="29500917"/>
    <n v="60"/>
  </r>
  <r>
    <x v="0"/>
    <n v="6"/>
    <x v="13"/>
    <x v="4"/>
    <s v="VOS-ABS ENTSORGUNG"/>
    <x v="1"/>
    <x v="6"/>
    <s v="-"/>
    <x v="2"/>
    <s v="Produkte"/>
    <s v="BUs"/>
    <s v="Symptome"/>
    <n v="0.06"/>
    <s v="RWV"/>
    <n v="29500917"/>
    <n v="60"/>
  </r>
  <r>
    <x v="0"/>
    <n v="3"/>
    <x v="13"/>
    <x v="4"/>
    <s v="VOS-ABS ENTSORGUNG"/>
    <x v="1"/>
    <x v="6"/>
    <s v="-"/>
    <x v="2"/>
    <s v="Produkte"/>
    <s v="BUs"/>
    <s v="Symptome"/>
    <n v="0.03"/>
    <s v="RWV"/>
    <n v="29500917"/>
    <n v="60"/>
  </r>
  <r>
    <x v="0"/>
    <n v="48"/>
    <x v="18"/>
    <x v="4"/>
    <s v="VOS SKZ-GOU"/>
    <x v="0"/>
    <x v="14"/>
    <s v="Aufgrund Konsistenz nicht genommen. Zu wenig VOS verarbeitet. Vom Warmen ins Kalte -&gt; Schimmel"/>
    <x v="4"/>
    <s v="Produkte"/>
    <s v="BUs"/>
    <s v="Symptome"/>
    <n v="24"/>
    <s v="Schmelze"/>
    <n v="29500918"/>
    <n v="12"/>
  </r>
  <r>
    <x v="0"/>
    <n v="92"/>
    <x v="27"/>
    <x v="4"/>
    <s v="VOS SKZ-GOU"/>
    <x v="0"/>
    <x v="14"/>
    <s v="Aufgrund Konsistenz nicht genommen. Zu wenig VOS verarbeitet. Vom Warmen ins Kalte -&gt; Schimmel"/>
    <x v="9"/>
    <s v="Produkte"/>
    <s v="BUs"/>
    <s v="Symptome"/>
    <n v="46"/>
    <s v="Schmelze"/>
    <n v="29500918"/>
    <n v="12"/>
  </r>
  <r>
    <x v="0"/>
    <n v="97"/>
    <x v="23"/>
    <x v="4"/>
    <s v="VOS SKZ-GOU"/>
    <x v="0"/>
    <x v="14"/>
    <s v="-"/>
    <x v="5"/>
    <s v="Produkte"/>
    <s v="BUs"/>
    <s v="Symptome"/>
    <n v="48.5"/>
    <s v="Abfüllung"/>
    <n v="29500918"/>
    <n v="12"/>
  </r>
  <r>
    <x v="0"/>
    <n v="11"/>
    <x v="31"/>
    <x v="4"/>
    <s v="VOS SKZ-GOU"/>
    <x v="0"/>
    <x v="14"/>
    <s v="-"/>
    <x v="0"/>
    <s v="Produkte"/>
    <s v="BUs"/>
    <s v="Symptome"/>
    <n v="5.5"/>
    <s v="Schmelze"/>
    <n v="29500918"/>
    <n v="12"/>
  </r>
  <r>
    <x v="0"/>
    <n v="20"/>
    <x v="12"/>
    <x v="4"/>
    <s v="VOS SKZ-GOU"/>
    <x v="0"/>
    <x v="15"/>
    <s v="-"/>
    <x v="2"/>
    <s v="Produkte"/>
    <s v="BUs"/>
    <s v="Symptome"/>
    <n v="10"/>
    <s v="Abfüllung"/>
    <n v="29500918"/>
    <n v="12"/>
  </r>
  <r>
    <x v="0"/>
    <n v="24"/>
    <x v="12"/>
    <x v="4"/>
    <s v="VOS SKZ-GOU"/>
    <x v="0"/>
    <x v="15"/>
    <s v="-"/>
    <x v="2"/>
    <s v="Produkte"/>
    <s v="BUs"/>
    <s v="Symptome"/>
    <n v="12"/>
    <s v="Abfüllung"/>
    <n v="29500918"/>
    <n v="12"/>
  </r>
  <r>
    <x v="3"/>
    <n v="45"/>
    <x v="17"/>
    <x v="7"/>
    <s v="ABS GOU HALAL"/>
    <x v="5"/>
    <x v="17"/>
    <s v="&lt;50kg/Monat"/>
    <x v="3"/>
    <s v="Produkte"/>
    <s v="BUs"/>
    <s v="Symptome"/>
    <s v="0"/>
    <s v="L21"/>
    <n v="29500925"/>
    <n v="61"/>
  </r>
  <r>
    <x v="0"/>
    <n v="20"/>
    <x v="39"/>
    <x v="4"/>
    <s v="VOS URW-NATUR"/>
    <x v="0"/>
    <x v="14"/>
    <s v="Aufgrund Konsistenz nicht genommen. Zu wenig VOS verarbeitet. Vom Warmen ins Kalte -&gt; Schimmel"/>
    <x v="4"/>
    <s v="Produkte"/>
    <s v="BUs"/>
    <s v="Symptome"/>
    <n v="10"/>
    <s v="Schmelze"/>
    <n v="29500929"/>
    <n v="12"/>
  </r>
  <r>
    <x v="0"/>
    <n v="121"/>
    <x v="42"/>
    <x v="4"/>
    <s v="VOS URW-SCHI"/>
    <x v="0"/>
    <x v="14"/>
    <s v="Aufgrund Konsistenz nicht genommen. Zu wenig VOS verarbeitet. Vom Warmen ins Kalte -&gt; Schimmel"/>
    <x v="8"/>
    <s v="Produkte"/>
    <s v="BUs"/>
    <s v="Symptome"/>
    <s v="0"/>
    <s v="Schmelze"/>
    <n v="29500930"/>
    <n v="12"/>
  </r>
  <r>
    <x v="1"/>
    <n v="153.4"/>
    <x v="15"/>
    <x v="4"/>
    <s v="VOS URW-GRS-KRÄU OGT"/>
    <x v="0"/>
    <x v="19"/>
    <s v="Produktion unregelmäßig"/>
    <x v="6"/>
    <s v="Produkte"/>
    <s v="BUs"/>
    <s v="Symptome"/>
    <n v="76.7"/>
    <s v="L34"/>
    <n v="29500939"/>
    <n v="12"/>
  </r>
  <r>
    <x v="0"/>
    <n v="33"/>
    <x v="23"/>
    <x v="4"/>
    <s v="VOS URW-GRS-KRÄU OGT"/>
    <x v="0"/>
    <x v="19"/>
    <s v="Produktion unregelmäßig"/>
    <x v="5"/>
    <s v="Produkte"/>
    <s v="BUs"/>
    <s v="Symptome"/>
    <n v="16.5"/>
    <s v="Abfüllung"/>
    <n v="29500939"/>
    <n v="12"/>
  </r>
  <r>
    <x v="0"/>
    <n v="20"/>
    <x v="12"/>
    <x v="4"/>
    <s v="VOS URW-GRS-KRÄU OGT"/>
    <x v="0"/>
    <x v="15"/>
    <s v="-"/>
    <x v="2"/>
    <s v="Produkte"/>
    <s v="BUs"/>
    <s v="Symptome"/>
    <n v="10"/>
    <s v="Abfüllung"/>
    <n v="29500939"/>
    <n v="12"/>
  </r>
  <r>
    <x v="0"/>
    <n v="25"/>
    <x v="28"/>
    <x v="4"/>
    <s v="VOS URW-NUSS-OGT"/>
    <x v="0"/>
    <x v="14"/>
    <s v="MHD abgelaufen"/>
    <x v="9"/>
    <s v="Produkte"/>
    <s v="BUs"/>
    <s v="Symptome"/>
    <n v="12.5"/>
    <s v="Schmelze"/>
    <n v="29500943"/>
    <n v="12"/>
  </r>
  <r>
    <x v="0"/>
    <n v="95"/>
    <x v="31"/>
    <x v="4"/>
    <s v="VOS URW-NUSS-OGT"/>
    <x v="0"/>
    <x v="14"/>
    <s v="-"/>
    <x v="0"/>
    <s v="Produkte"/>
    <s v="BUs"/>
    <s v="Symptome"/>
    <n v="47.5"/>
    <s v="Schmelze"/>
    <n v="29500943"/>
    <n v="12"/>
  </r>
  <r>
    <x v="0"/>
    <n v="26.5"/>
    <x v="33"/>
    <x v="4"/>
    <s v="VOS URW-SCHI-NAT"/>
    <x v="0"/>
    <x v="14"/>
    <s v="Aufgrund Konsistenz nicht genommen. Zu wenig VOS verarbeitet. Vom Warmen ins Kalte -&gt; Schimmel"/>
    <x v="8"/>
    <s v="Produkte"/>
    <s v="BUs"/>
    <s v="Symptome"/>
    <n v="13.25"/>
    <s v="Schmelze"/>
    <n v="29500945"/>
    <n v="12"/>
  </r>
  <r>
    <x v="0"/>
    <n v="75"/>
    <x v="23"/>
    <x v="4"/>
    <s v="VOS URW-SCHI-NAT"/>
    <x v="0"/>
    <x v="14"/>
    <s v="-"/>
    <x v="5"/>
    <s v="Produkte"/>
    <s v="BUs"/>
    <s v="Symptome"/>
    <n v="37.5"/>
    <s v="Schmelze"/>
    <n v="29500945"/>
    <n v="12"/>
  </r>
  <r>
    <x v="0"/>
    <n v="16"/>
    <x v="12"/>
    <x v="4"/>
    <s v="VOS URW-SCHI-NAT"/>
    <x v="0"/>
    <x v="15"/>
    <s v="-"/>
    <x v="2"/>
    <s v="Produkte"/>
    <s v="BUs"/>
    <s v="Symptome"/>
    <n v="8"/>
    <s v="Abfüllung"/>
    <n v="29500945"/>
    <n v="12"/>
  </r>
  <r>
    <x v="0"/>
    <n v="52"/>
    <x v="23"/>
    <x v="4"/>
    <s v="VOS URW-JALA-NAT"/>
    <x v="0"/>
    <x v="14"/>
    <s v="-"/>
    <x v="5"/>
    <s v="Produkte"/>
    <s v="BUs"/>
    <s v="Symptome"/>
    <s v="0"/>
    <s v="Abfüllung"/>
    <n v="29500946"/>
    <n v="12"/>
  </r>
  <r>
    <x v="0"/>
    <n v="15"/>
    <x v="28"/>
    <x v="4"/>
    <s v="VOS URW-NATUR-EXTRA"/>
    <x v="0"/>
    <x v="14"/>
    <s v="MHD abgelaufen"/>
    <x v="9"/>
    <s v="Produkte"/>
    <s v="BUs"/>
    <s v="Symptome"/>
    <n v="7.5"/>
    <s v="RWV"/>
    <n v="29500947"/>
    <n v="12"/>
  </r>
  <r>
    <x v="0"/>
    <n v="18"/>
    <x v="34"/>
    <x v="4"/>
    <s v="VOS URW-NATUR-EXTRA"/>
    <x v="0"/>
    <x v="14"/>
    <s v="-"/>
    <x v="5"/>
    <s v="Produkte"/>
    <s v="BUs"/>
    <s v="Symptome"/>
    <n v="9"/>
    <s v="RWV"/>
    <n v="29500947"/>
    <n v="12"/>
  </r>
  <r>
    <x v="0"/>
    <n v="16"/>
    <x v="5"/>
    <x v="4"/>
    <s v="VOS URW-VS-SPICKER-NATU"/>
    <x v="0"/>
    <x v="14"/>
    <s v="Aufgrund Konsistenz nicht genommen. Zu wenig VOS verarbeitet. Vom Warmen ins Kalte -&gt; Schimmel"/>
    <x v="4"/>
    <s v="Produkte"/>
    <s v="BUs"/>
    <s v="Symptome"/>
    <n v="8"/>
    <s v="Schmelze"/>
    <n v="29500948"/>
    <n v="12"/>
  </r>
  <r>
    <x v="0"/>
    <n v="100"/>
    <x v="28"/>
    <x v="4"/>
    <s v="VOS URW-VS-SPICKER-NATU"/>
    <x v="0"/>
    <x v="14"/>
    <s v="MHD abgelaufen"/>
    <x v="9"/>
    <s v="Produkte"/>
    <s v="BUs"/>
    <s v="Symptome"/>
    <n v="50"/>
    <s v="RWV"/>
    <n v="29500948"/>
    <n v="12"/>
  </r>
  <r>
    <x v="0"/>
    <n v="19"/>
    <x v="31"/>
    <x v="4"/>
    <s v="VOS URW-VS-SPICKER-NATU"/>
    <x v="0"/>
    <x v="14"/>
    <s v="-"/>
    <x v="0"/>
    <s v="Produkte"/>
    <s v="BUs"/>
    <s v="Symptome"/>
    <n v="9.5"/>
    <s v="Schmelze"/>
    <n v="29500948"/>
    <n v="12"/>
  </r>
  <r>
    <x v="0"/>
    <n v="572.5"/>
    <x v="38"/>
    <x v="4"/>
    <s v="VOS URW-VS-SCHI"/>
    <x v="0"/>
    <x v="14"/>
    <s v="Aufgrund Konsistenz nicht genommen. Zu wenig VOS verarbeitet. Vom Warmen ins Kalte -&gt; Schimmel"/>
    <x v="3"/>
    <s v="Produkte"/>
    <s v="BUs"/>
    <s v="Symptome"/>
    <n v="286.25"/>
    <s v="Schmelze"/>
    <n v="29500949"/>
    <n v="12"/>
  </r>
  <r>
    <x v="0"/>
    <n v="47"/>
    <x v="5"/>
    <x v="4"/>
    <s v="VOS URW-VS-SCHI"/>
    <x v="0"/>
    <x v="14"/>
    <s v="Aufgrund Konsistenz nicht genommen. Zu wenig VOS verarbeitet. Vom Warmen ins Kalte -&gt; Schimmel"/>
    <x v="4"/>
    <s v="Produkte"/>
    <s v="BUs"/>
    <s v="Symptome"/>
    <n v="23.5"/>
    <s v="Schmelze"/>
    <n v="29500949"/>
    <n v="12"/>
  </r>
  <r>
    <x v="0"/>
    <n v="3"/>
    <x v="31"/>
    <x v="4"/>
    <s v="VOS URW-VS-SCHI"/>
    <x v="0"/>
    <x v="14"/>
    <s v="-"/>
    <x v="0"/>
    <s v="Produkte"/>
    <s v="BUs"/>
    <s v="Symptome"/>
    <n v="1.5"/>
    <s v="Schmelze"/>
    <n v="29500949"/>
    <n v="12"/>
  </r>
  <r>
    <x v="0"/>
    <n v="25"/>
    <x v="12"/>
    <x v="4"/>
    <s v="VOS URW-VS-SCHI"/>
    <x v="0"/>
    <x v="15"/>
    <s v="-"/>
    <x v="2"/>
    <s v="Produkte"/>
    <s v="BUs"/>
    <s v="Symptome"/>
    <n v="12.5"/>
    <s v="Abfüllung"/>
    <n v="29500949"/>
    <n v="12"/>
  </r>
  <r>
    <x v="0"/>
    <n v="56"/>
    <x v="24"/>
    <x v="4"/>
    <s v="VOS URW-VS-CHILI"/>
    <x v="0"/>
    <x v="14"/>
    <s v="Aufgrund Konsistenz nicht genommen. Zu wenig VOS verarbeitet. Vom Warmen ins Kalte -&gt; Schimmel"/>
    <x v="7"/>
    <s v="Produkte"/>
    <s v="BUs"/>
    <s v="Symptome"/>
    <n v="28"/>
    <s v="Schmelze"/>
    <n v="29500950"/>
    <n v="12"/>
  </r>
  <r>
    <x v="3"/>
    <n v="7"/>
    <x v="14"/>
    <x v="7"/>
    <s v="ABS GRÜN-PESTO"/>
    <x v="5"/>
    <x v="17"/>
    <s v="&lt;300kg/Monat"/>
    <x v="1"/>
    <s v="Produkte"/>
    <s v="BUs"/>
    <s v="Symptome"/>
    <n v="10.5"/>
    <s v="L21"/>
    <n v="29500952"/>
    <n v="61"/>
  </r>
  <r>
    <x v="3"/>
    <n v="12"/>
    <x v="18"/>
    <x v="7"/>
    <s v="ABS GRÜN-PESTO"/>
    <x v="5"/>
    <x v="17"/>
    <s v="&lt;300kg/Monat"/>
    <x v="4"/>
    <s v="Produkte"/>
    <s v="BUs"/>
    <s v="Symptome"/>
    <n v="18"/>
    <s v="L21"/>
    <n v="29500952"/>
    <n v="61"/>
  </r>
  <r>
    <x v="3"/>
    <n v="22"/>
    <x v="10"/>
    <x v="7"/>
    <s v="ABS GRÜN-PESTO"/>
    <x v="5"/>
    <x v="17"/>
    <s v="&lt;300kg/Monat"/>
    <x v="4"/>
    <s v="Produkte"/>
    <s v="BUs"/>
    <s v="Symptome"/>
    <n v="33"/>
    <s v="Bu4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L21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Bu4"/>
    <n v="29500952"/>
    <n v="61"/>
  </r>
  <r>
    <x v="3"/>
    <n v="15"/>
    <x v="10"/>
    <x v="7"/>
    <s v="ABS GRÜN-PESTO"/>
    <x v="5"/>
    <x v="17"/>
    <s v="&lt;300kg/Monat"/>
    <x v="4"/>
    <s v="Produkte"/>
    <s v="BUs"/>
    <s v="Symptome"/>
    <n v="22.5"/>
    <s v="Bu4"/>
    <n v="29500952"/>
    <n v="61"/>
  </r>
  <r>
    <x v="3"/>
    <n v="13"/>
    <x v="20"/>
    <x v="7"/>
    <s v="ABS GRÜN-PESTO"/>
    <x v="5"/>
    <x v="17"/>
    <s v="&lt;300kg/Monat"/>
    <x v="9"/>
    <s v="Produkte"/>
    <s v="BUs"/>
    <s v="Symptome"/>
    <n v="19.5"/>
    <s v="L21"/>
    <n v="29500952"/>
    <n v="61"/>
  </r>
  <r>
    <x v="3"/>
    <n v="8"/>
    <x v="36"/>
    <x v="7"/>
    <s v="ABS GRÜN-PESTO"/>
    <x v="5"/>
    <x v="24"/>
    <s v="-"/>
    <x v="5"/>
    <s v="Produkte"/>
    <s v="BUs"/>
    <s v="Symptome"/>
    <n v="12"/>
    <s v="Bu4"/>
    <n v="29500952"/>
    <n v="61"/>
  </r>
  <r>
    <x v="3"/>
    <n v="20"/>
    <x v="0"/>
    <x v="7"/>
    <s v="ABS GRÜN-PESTO"/>
    <x v="5"/>
    <x v="17"/>
    <s v="-"/>
    <x v="0"/>
    <s v="Produkte"/>
    <s v="BUs"/>
    <s v="Symptome"/>
    <n v="30"/>
    <s v="Bu4"/>
    <n v="29500952"/>
    <n v="61"/>
  </r>
  <r>
    <x v="3"/>
    <n v="18"/>
    <x v="0"/>
    <x v="7"/>
    <s v="ABS GRÜN-PESTO"/>
    <x v="5"/>
    <x v="17"/>
    <s v="-"/>
    <x v="0"/>
    <s v="Produkte"/>
    <s v="BUs"/>
    <s v="Symptome"/>
    <n v="27"/>
    <s v="Bu4"/>
    <n v="29500952"/>
    <n v="61"/>
  </r>
  <r>
    <x v="3"/>
    <n v="53"/>
    <x v="3"/>
    <x v="7"/>
    <s v="ABS GRÜN-PESTO"/>
    <x v="5"/>
    <x v="17"/>
    <s v="-"/>
    <x v="0"/>
    <s v="Produkte"/>
    <s v="BUs"/>
    <s v="Symptome"/>
    <n v="79.5"/>
    <s v="Bu4"/>
    <n v="29500952"/>
    <n v="61"/>
  </r>
  <r>
    <x v="3"/>
    <n v="3"/>
    <x v="2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3"/>
    <x v="4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2"/>
    <x v="1"/>
    <x v="7"/>
    <s v="ABS Crémeux"/>
    <x v="5"/>
    <x v="17"/>
    <s v="&lt;20kg/Monat"/>
    <x v="1"/>
    <s v="Produkte"/>
    <s v="BUs"/>
    <s v="Symptome"/>
    <n v="0.02"/>
    <s v="L29"/>
    <n v="29500957"/>
    <n v="61"/>
  </r>
  <r>
    <x v="3"/>
    <n v="3"/>
    <x v="10"/>
    <x v="7"/>
    <s v="ABS Crémeux"/>
    <x v="5"/>
    <x v="17"/>
    <s v="&lt;20kg/Monat"/>
    <x v="4"/>
    <s v="Produkte"/>
    <s v="BUs"/>
    <s v="Symptome"/>
    <n v="0.03"/>
    <s v="L29"/>
    <n v="29500957"/>
    <n v="61"/>
  </r>
  <r>
    <x v="3"/>
    <n v="17"/>
    <x v="13"/>
    <x v="7"/>
    <s v="ABS Crémeux"/>
    <x v="0"/>
    <x v="0"/>
    <s v="-"/>
    <x v="2"/>
    <s v="Produkte"/>
    <s v="BUs"/>
    <s v="Symptome"/>
    <n v="0.17"/>
    <s v="Bu4"/>
    <n v="29500957"/>
    <n v="12"/>
  </r>
  <r>
    <x v="3"/>
    <n v="28"/>
    <x v="13"/>
    <x v="7"/>
    <s v="ABS Crémeux"/>
    <x v="5"/>
    <x v="17"/>
    <s v="-"/>
    <x v="2"/>
    <s v="Produkte"/>
    <s v="BUs"/>
    <s v="Symptome"/>
    <n v="0.28000000000000003"/>
    <s v="Bu4"/>
    <n v="29500957"/>
    <n v="61"/>
  </r>
  <r>
    <x v="4"/>
    <n v="70.400000000000006"/>
    <x v="4"/>
    <x v="5"/>
    <s v="VOS SKZ AMM Geräuchert"/>
    <x v="0"/>
    <x v="18"/>
    <s v="keinen Abnehmer/Schälen"/>
    <x v="3"/>
    <s v="Produkte"/>
    <s v="BUs"/>
    <s v="Symptome"/>
    <s v="0"/>
    <s v="Verkauf"/>
    <n v="29500963"/>
    <n v="12"/>
  </r>
  <r>
    <x v="3"/>
    <n v="24"/>
    <x v="17"/>
    <x v="7"/>
    <s v="ABS BIOLAND-RINGELB"/>
    <x v="5"/>
    <x v="17"/>
    <s v="&lt;50kg/Monat"/>
    <x v="3"/>
    <s v="Produkte"/>
    <s v="BUs"/>
    <s v="Symptome"/>
    <s v="0"/>
    <s v="Bu4"/>
    <n v="29500966"/>
    <n v="61"/>
  </r>
  <r>
    <x v="0"/>
    <n v="31"/>
    <x v="6"/>
    <x v="7"/>
    <s v="ABS BERGK BERGLANDMILCH"/>
    <x v="0"/>
    <x v="14"/>
    <s v="stehen geblieben / übersehen"/>
    <x v="3"/>
    <s v="Produkte"/>
    <s v="BUs"/>
    <s v="Symptome"/>
    <s v="0"/>
    <s v="Schmelze"/>
    <n v="29500967"/>
    <n v="12"/>
  </r>
  <r>
    <x v="0"/>
    <n v="15"/>
    <x v="8"/>
    <x v="7"/>
    <s v="ABS BERGK BERGLANDMILCH"/>
    <x v="0"/>
    <x v="14"/>
    <s v="stehen geblieben / übersehen"/>
    <x v="1"/>
    <s v="Produkte"/>
    <s v="BUs"/>
    <s v="Symptome"/>
    <s v="0"/>
    <s v="Schmelze"/>
    <n v="29500967"/>
    <n v="12"/>
  </r>
  <r>
    <x v="1"/>
    <n v="20"/>
    <x v="31"/>
    <x v="7"/>
    <s v="ABS BERGK BERGLANDMILCH"/>
    <x v="0"/>
    <x v="0"/>
    <s v="Endstücke"/>
    <x v="0"/>
    <s v="Produkte"/>
    <s v="BUs"/>
    <s v="Symptome"/>
    <s v="0"/>
    <s v="BU3"/>
    <n v="29500967"/>
    <n v="12"/>
  </r>
  <r>
    <x v="1"/>
    <n v="11.2"/>
    <x v="21"/>
    <x v="6"/>
    <s v="ABS Bergkräuterkäse 50%"/>
    <x v="0"/>
    <x v="0"/>
    <s v="-"/>
    <x v="10"/>
    <s v="Produkte"/>
    <s v="BUs"/>
    <s v="Symptome"/>
    <n v="11.2"/>
    <s v="L33"/>
    <n v="29501000"/>
    <n v="12"/>
  </r>
  <r>
    <x v="0"/>
    <n v="16"/>
    <x v="36"/>
    <x v="7"/>
    <s v="ABS Bunter Pfeffer 50%"/>
    <x v="0"/>
    <x v="14"/>
    <s v="-"/>
    <x v="5"/>
    <s v="Produkte"/>
    <s v="BUs"/>
    <s v="Symptome"/>
    <n v="16"/>
    <s v="Schmelze"/>
    <n v="29501002"/>
    <n v="12"/>
  </r>
  <r>
    <x v="0"/>
    <n v="10"/>
    <x v="12"/>
    <x v="7"/>
    <s v="ABS Bunter Pfeffer 50%"/>
    <x v="0"/>
    <x v="14"/>
    <s v="-"/>
    <x v="2"/>
    <s v="Produkte"/>
    <s v="BUs"/>
    <s v="Symptome"/>
    <n v="10"/>
    <s v="Schmelze"/>
    <n v="29501002"/>
    <n v="12"/>
  </r>
  <r>
    <x v="1"/>
    <n v="241"/>
    <x v="24"/>
    <x v="7"/>
    <s v="ABS CHED-PF-KRÄUK gemis"/>
    <x v="2"/>
    <x v="23"/>
    <s v="-"/>
    <x v="7"/>
    <s v="Produkte"/>
    <s v="BUs"/>
    <s v="Symptome"/>
    <n v="241"/>
    <s v="L33"/>
    <n v="29501003"/>
    <n v="81"/>
  </r>
  <r>
    <x v="1"/>
    <n v="17"/>
    <x v="24"/>
    <x v="7"/>
    <s v="ABS CHED-PF-KRÄUK gemis"/>
    <x v="2"/>
    <x v="23"/>
    <s v="-"/>
    <x v="7"/>
    <s v="Produkte"/>
    <s v="BUs"/>
    <s v="Symptome"/>
    <n v="17"/>
    <s v="L33"/>
    <n v="29501003"/>
    <n v="81"/>
  </r>
  <r>
    <x v="1"/>
    <n v="143"/>
    <x v="16"/>
    <x v="7"/>
    <s v="ABS CHED-PF-KRÄUK gemis"/>
    <x v="2"/>
    <x v="23"/>
    <s v="-"/>
    <x v="7"/>
    <s v="Produkte"/>
    <s v="BUs"/>
    <s v="Symptome"/>
    <n v="143"/>
    <s v="L33"/>
    <n v="29501003"/>
    <n v="81"/>
  </r>
  <r>
    <x v="1"/>
    <n v="86"/>
    <x v="44"/>
    <x v="7"/>
    <s v="ABS CHED-PF-KRÄUK gemis"/>
    <x v="2"/>
    <x v="23"/>
    <s v="-"/>
    <x v="3"/>
    <s v="Produkte"/>
    <s v="BUs"/>
    <s v="Symptome"/>
    <n v="86"/>
    <s v="L33"/>
    <n v="29501003"/>
    <n v="81"/>
  </r>
  <r>
    <x v="1"/>
    <n v="145"/>
    <x v="6"/>
    <x v="7"/>
    <s v="ABS CHED-PF-KRÄUK gemis"/>
    <x v="2"/>
    <x v="23"/>
    <s v="-"/>
    <x v="3"/>
    <s v="Produkte"/>
    <s v="BUs"/>
    <s v="Symptome"/>
    <n v="145"/>
    <s v="L33"/>
    <n v="29501003"/>
    <n v="81"/>
  </r>
  <r>
    <x v="1"/>
    <n v="138"/>
    <x v="8"/>
    <x v="7"/>
    <s v="ABS CHED-PF-KRÄUK gemis"/>
    <x v="2"/>
    <x v="23"/>
    <s v="-"/>
    <x v="1"/>
    <s v="Produkte"/>
    <s v="BUs"/>
    <s v="Symptome"/>
    <n v="138"/>
    <s v="L33"/>
    <n v="29501003"/>
    <n v="81"/>
  </r>
  <r>
    <x v="1"/>
    <n v="148"/>
    <x v="5"/>
    <x v="7"/>
    <s v="ABS CHED-PF-KRÄUK gemis"/>
    <x v="2"/>
    <x v="23"/>
    <s v="-"/>
    <x v="4"/>
    <s v="Produkte"/>
    <s v="BUs"/>
    <s v="Symptome"/>
    <n v="148"/>
    <s v="L33"/>
    <n v="29501003"/>
    <n v="81"/>
  </r>
  <r>
    <x v="1"/>
    <n v="105"/>
    <x v="39"/>
    <x v="7"/>
    <s v="ABS CHED-PF-KRÄUK gemis"/>
    <x v="2"/>
    <x v="23"/>
    <s v="-"/>
    <x v="4"/>
    <s v="Produkte"/>
    <s v="BUs"/>
    <s v="Symptome"/>
    <n v="105"/>
    <s v="L33"/>
    <n v="29501003"/>
    <n v="81"/>
  </r>
  <r>
    <x v="1"/>
    <n v="150"/>
    <x v="42"/>
    <x v="7"/>
    <s v="ABS CHED-PF-KRÄUK gemis"/>
    <x v="2"/>
    <x v="23"/>
    <s v="-"/>
    <x v="8"/>
    <s v="Produkte"/>
    <s v="BUs"/>
    <s v="Symptome"/>
    <n v="150"/>
    <s v="L33"/>
    <n v="29501003"/>
    <n v="81"/>
  </r>
  <r>
    <x v="1"/>
    <n v="117"/>
    <x v="27"/>
    <x v="7"/>
    <s v="ABS CHED-PF-KRÄUK gemis"/>
    <x v="2"/>
    <x v="23"/>
    <s v="-"/>
    <x v="9"/>
    <s v="Produkte"/>
    <s v="BUs"/>
    <s v="Symptome"/>
    <n v="117"/>
    <s v="L33"/>
    <n v="29501003"/>
    <n v="81"/>
  </r>
  <r>
    <x v="1"/>
    <n v="117"/>
    <x v="23"/>
    <x v="7"/>
    <s v="ABS CHED-PF-KRÄUK gemis"/>
    <x v="2"/>
    <x v="23"/>
    <s v="-"/>
    <x v="5"/>
    <s v="Produkte"/>
    <s v="BUs"/>
    <s v="Symptome"/>
    <n v="117"/>
    <s v="L33"/>
    <n v="29501003"/>
    <n v="81"/>
  </r>
  <r>
    <x v="1"/>
    <n v="240"/>
    <x v="35"/>
    <x v="7"/>
    <s v="ABS CHED-PF-KRÄUK gemis"/>
    <x v="2"/>
    <x v="23"/>
    <s v="-"/>
    <x v="5"/>
    <s v="Produkte"/>
    <s v="BUs"/>
    <s v="Symptome"/>
    <n v="240"/>
    <s v="L33"/>
    <n v="29501003"/>
    <n v="81"/>
  </r>
  <r>
    <x v="1"/>
    <n v="146"/>
    <x v="9"/>
    <x v="7"/>
    <s v="ABS CHED-PF-KRÄUK gemis"/>
    <x v="2"/>
    <x v="23"/>
    <s v="-"/>
    <x v="2"/>
    <s v="Produkte"/>
    <s v="BUs"/>
    <s v="Symptome"/>
    <n v="146"/>
    <s v="L33"/>
    <n v="29501003"/>
    <n v="81"/>
  </r>
  <r>
    <x v="1"/>
    <n v="51"/>
    <x v="2"/>
    <x v="7"/>
    <s v="ABS CHED-PF-KRÄUK gemis"/>
    <x v="2"/>
    <x v="23"/>
    <s v="-"/>
    <x v="2"/>
    <s v="Produkte"/>
    <s v="BUs"/>
    <s v="Symptome"/>
    <n v="51"/>
    <s v="L33"/>
    <n v="29501003"/>
    <n v="81"/>
  </r>
  <r>
    <x v="1"/>
    <n v="117"/>
    <x v="12"/>
    <x v="7"/>
    <s v="ABS CHED-PF-KRÄUK gemis"/>
    <x v="2"/>
    <x v="23"/>
    <s v="-"/>
    <x v="2"/>
    <s v="Produkte"/>
    <s v="BUs"/>
    <s v="Symptome"/>
    <n v="117"/>
    <s v="L33"/>
    <n v="29501003"/>
    <n v="81"/>
  </r>
  <r>
    <x v="3"/>
    <n v="41"/>
    <x v="17"/>
    <x v="7"/>
    <s v="ABS Whisky-Nuts"/>
    <x v="5"/>
    <x v="17"/>
    <s v="&lt;300kg/Monat"/>
    <x v="3"/>
    <s v="Produkte"/>
    <s v="BUs"/>
    <s v="Symptome"/>
    <n v="61.5"/>
    <s v="L21"/>
    <n v="29501009"/>
    <n v="61"/>
  </r>
  <r>
    <x v="3"/>
    <n v="46"/>
    <x v="8"/>
    <x v="7"/>
    <s v="ABS Whisky-Nuts"/>
    <x v="5"/>
    <x v="17"/>
    <s v="&lt;300kg/Monat"/>
    <x v="1"/>
    <s v="Produkte"/>
    <s v="BUs"/>
    <s v="Symptome"/>
    <n v="69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6"/>
    <x v="18"/>
    <x v="7"/>
    <s v="ABS Whisky-Nuts"/>
    <x v="5"/>
    <x v="17"/>
    <s v="&lt;300kg/Monat"/>
    <x v="4"/>
    <s v="Produkte"/>
    <s v="BUs"/>
    <s v="Symptome"/>
    <n v="9"/>
    <s v="L21"/>
    <n v="29501009"/>
    <n v="61"/>
  </r>
  <r>
    <x v="3"/>
    <n v="3"/>
    <x v="10"/>
    <x v="7"/>
    <s v="ABS Whisky-Nuts"/>
    <x v="5"/>
    <x v="17"/>
    <s v="&lt;300kg/Monat"/>
    <x v="4"/>
    <s v="Produkte"/>
    <s v="BUs"/>
    <s v="Symptome"/>
    <n v="4.5"/>
    <s v="L21"/>
    <n v="29501009"/>
    <n v="61"/>
  </r>
  <r>
    <x v="3"/>
    <n v="9"/>
    <x v="26"/>
    <x v="7"/>
    <s v="ABS Whisky-Nuts"/>
    <x v="5"/>
    <x v="17"/>
    <s v="&lt;300kg/Monat"/>
    <x v="8"/>
    <s v="Produkte"/>
    <s v="BUs"/>
    <s v="Symptome"/>
    <n v="13.5"/>
    <s v="L21"/>
    <n v="29501009"/>
    <n v="61"/>
  </r>
  <r>
    <x v="3"/>
    <n v="3"/>
    <x v="20"/>
    <x v="7"/>
    <s v="ABS Whisky-Nuts"/>
    <x v="5"/>
    <x v="17"/>
    <s v="&lt;300kg/Monat"/>
    <x v="9"/>
    <s v="Produkte"/>
    <s v="BUs"/>
    <s v="Symptome"/>
    <n v="4.5"/>
    <s v="L21"/>
    <n v="29501009"/>
    <n v="61"/>
  </r>
  <r>
    <x v="3"/>
    <n v="7"/>
    <x v="25"/>
    <x v="7"/>
    <s v="ABS Whisky-Nuts"/>
    <x v="5"/>
    <x v="17"/>
    <s v="&lt;300kg/Monat"/>
    <x v="9"/>
    <s v="Produkte"/>
    <s v="BUs"/>
    <s v="Symptome"/>
    <n v="10.5"/>
    <s v="L21"/>
    <n v="29501009"/>
    <n v="61"/>
  </r>
  <r>
    <x v="3"/>
    <n v="13"/>
    <x v="23"/>
    <x v="7"/>
    <s v="ABS Whisky-Nuts"/>
    <x v="5"/>
    <x v="24"/>
    <s v="-"/>
    <x v="5"/>
    <s v="Produkte"/>
    <s v="BUs"/>
    <s v="Symptome"/>
    <n v="19.5"/>
    <s v="Bu4"/>
    <n v="29501009"/>
    <n v="61"/>
  </r>
  <r>
    <x v="3"/>
    <n v="5"/>
    <x v="13"/>
    <x v="7"/>
    <s v="ABS Whisky-Nuts"/>
    <x v="5"/>
    <x v="17"/>
    <s v="-"/>
    <x v="2"/>
    <s v="Produkte"/>
    <s v="BUs"/>
    <s v="Symptome"/>
    <n v="7.5"/>
    <s v="Bu4"/>
    <n v="29501009"/>
    <n v="61"/>
  </r>
  <r>
    <x v="3"/>
    <n v="20"/>
    <x v="7"/>
    <x v="4"/>
    <s v="VOS SKZ EMM in Wurstfor"/>
    <x v="5"/>
    <x v="24"/>
    <s v="-"/>
    <x v="5"/>
    <s v="Produkte"/>
    <s v="BUs"/>
    <s v="Symptome"/>
    <s v="0"/>
    <s v="Bu4"/>
    <n v="29501010"/>
    <n v="61"/>
  </r>
  <r>
    <x v="3"/>
    <n v="7"/>
    <x v="17"/>
    <x v="7"/>
    <s v="ABS AT-ROTWEIN"/>
    <x v="5"/>
    <x v="17"/>
    <s v="&lt;20kg/Monat"/>
    <x v="3"/>
    <s v="Produkte"/>
    <s v="BUs"/>
    <s v="Symptome"/>
    <n v="6.9999999999999999E-4"/>
    <s v="L23"/>
    <n v="29501013"/>
    <n v="61"/>
  </r>
  <r>
    <x v="3"/>
    <n v="4"/>
    <x v="8"/>
    <x v="7"/>
    <s v="ABS AT-ROTWEIN"/>
    <x v="5"/>
    <x v="17"/>
    <s v="&lt;20kg/Monat"/>
    <x v="1"/>
    <s v="Produkte"/>
    <s v="BUs"/>
    <s v="Symptome"/>
    <n v="4.0000000000000002E-4"/>
    <s v="L23"/>
    <n v="29501013"/>
    <n v="61"/>
  </r>
  <r>
    <x v="3"/>
    <n v="3"/>
    <x v="29"/>
    <x v="7"/>
    <s v="ABS AT-ROTWEIN"/>
    <x v="5"/>
    <x v="17"/>
    <s v="&lt;20kg/Monat"/>
    <x v="1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10"/>
    <x v="7"/>
    <x v="7"/>
    <s v="ABS AT-ROTWEIN"/>
    <x v="5"/>
    <x v="24"/>
    <s v="-"/>
    <x v="5"/>
    <s v="Produkte"/>
    <s v="BUs"/>
    <s v="Symptome"/>
    <n v="1E-3"/>
    <s v="Bu4"/>
    <n v="29501013"/>
    <n v="61"/>
  </r>
  <r>
    <x v="3"/>
    <n v="7"/>
    <x v="13"/>
    <x v="7"/>
    <s v="ABS AT-ROTWEIN"/>
    <x v="5"/>
    <x v="17"/>
    <s v="-"/>
    <x v="2"/>
    <s v="Produkte"/>
    <s v="BUs"/>
    <s v="Symptome"/>
    <n v="6.9999999999999999E-4"/>
    <s v="Bu4"/>
    <n v="29501013"/>
    <n v="61"/>
  </r>
  <r>
    <x v="3"/>
    <n v="20"/>
    <x v="21"/>
    <x v="7"/>
    <s v="ABS AT-ROTWEIN"/>
    <x v="5"/>
    <x v="17"/>
    <s v="-"/>
    <x v="10"/>
    <s v="Produkte"/>
    <s v="BUs"/>
    <s v="Symptome"/>
    <n v="2E-3"/>
    <s v="Bu4"/>
    <n v="29501013"/>
    <n v="61"/>
  </r>
  <r>
    <x v="3"/>
    <n v="20"/>
    <x v="41"/>
    <x v="7"/>
    <s v="ABS AT-ROTWEIN"/>
    <x v="5"/>
    <x v="17"/>
    <s v="-"/>
    <x v="10"/>
    <s v="Produkte"/>
    <s v="BUs"/>
    <s v="Symptome"/>
    <n v="2E-3"/>
    <s v="Bu4"/>
    <n v="29501013"/>
    <n v="61"/>
  </r>
  <r>
    <x v="1"/>
    <n v="17"/>
    <x v="1"/>
    <x v="7"/>
    <s v="ABS Pfeffer-Bruch"/>
    <x v="5"/>
    <x v="21"/>
    <s v="keinen Abnehmer/Schälen"/>
    <x v="1"/>
    <s v="Produkte"/>
    <s v="BUs"/>
    <s v="Symptome"/>
    <n v="1.7000000000000001E-3"/>
    <s v="L4"/>
    <n v="29501017"/>
    <n v="61"/>
  </r>
  <r>
    <x v="1"/>
    <n v="101"/>
    <x v="13"/>
    <x v="7"/>
    <s v="ABS Pfeffer-Bruch"/>
    <x v="5"/>
    <x v="17"/>
    <s v="-"/>
    <x v="2"/>
    <s v="Produkte"/>
    <s v="BUs"/>
    <s v="Symptome"/>
    <n v="1.0100000000000001E-2"/>
    <s v="BU3"/>
    <n v="29501017"/>
    <n v="61"/>
  </r>
  <r>
    <x v="1"/>
    <n v="31"/>
    <x v="2"/>
    <x v="7"/>
    <s v="ABS Pfeffer-Bruch"/>
    <x v="5"/>
    <x v="17"/>
    <s v="-"/>
    <x v="2"/>
    <s v="Produkte"/>
    <s v="BUs"/>
    <s v="Symptome"/>
    <n v="3.1000000000000003E-3"/>
    <s v="Spezialitäten"/>
    <n v="29501017"/>
    <n v="61"/>
  </r>
  <r>
    <x v="3"/>
    <n v="35.5"/>
    <x v="44"/>
    <x v="4"/>
    <s v="VOS WAL-THEKE"/>
    <x v="1"/>
    <x v="26"/>
    <s v="Trennung vom Klebeband aus Produkt zu aufwendig"/>
    <x v="3"/>
    <s v="Produkte"/>
    <s v="BUs"/>
    <s v="Symptome"/>
    <n v="17.75"/>
    <s v="L22"/>
    <n v="29501020"/>
    <n v="22"/>
  </r>
  <r>
    <x v="3"/>
    <n v="175"/>
    <x v="17"/>
    <x v="4"/>
    <s v="VOS WAL-THEKE"/>
    <x v="5"/>
    <x v="17"/>
    <s v="keinen Verwendungszweck"/>
    <x v="3"/>
    <s v="Produkte"/>
    <s v="BUs"/>
    <s v="Symptome"/>
    <n v="87.5"/>
    <s v="L22"/>
    <n v="29501020"/>
    <n v="61"/>
  </r>
  <r>
    <x v="3"/>
    <n v="4.2"/>
    <x v="14"/>
    <x v="4"/>
    <s v="VOS WAL-THEKE"/>
    <x v="2"/>
    <x v="2"/>
    <s v="nicht eindeutig"/>
    <x v="1"/>
    <s v="Produkte"/>
    <s v="BUs"/>
    <s v="Symptome"/>
    <n v="2.1"/>
    <s v="L22"/>
    <n v="29501020"/>
    <n v="30"/>
  </r>
  <r>
    <x v="3"/>
    <n v="20"/>
    <x v="18"/>
    <x v="4"/>
    <s v="VOS WAL-THEKE"/>
    <x v="5"/>
    <x v="17"/>
    <s v="keinen Verwendungszweck"/>
    <x v="4"/>
    <s v="Produkte"/>
    <s v="BUs"/>
    <s v="Symptome"/>
    <n v="10"/>
    <s v="L22"/>
    <n v="29501020"/>
    <n v="61"/>
  </r>
  <r>
    <x v="3"/>
    <n v="7"/>
    <x v="10"/>
    <x v="4"/>
    <s v="VOS WAL-THEKE"/>
    <x v="5"/>
    <x v="17"/>
    <s v="keinen Verwendungszweck"/>
    <x v="4"/>
    <s v="Produkte"/>
    <s v="BUs"/>
    <s v="Symptome"/>
    <n v="3.5"/>
    <s v="L22"/>
    <n v="29501020"/>
    <n v="61"/>
  </r>
  <r>
    <x v="3"/>
    <n v="6"/>
    <x v="23"/>
    <x v="4"/>
    <s v="VOS WAL-THEKE"/>
    <x v="5"/>
    <x v="24"/>
    <s v="-"/>
    <x v="5"/>
    <s v="Produkte"/>
    <s v="BUs"/>
    <s v="Symptome"/>
    <n v="3"/>
    <s v="Bu4"/>
    <n v="29501020"/>
    <n v="61"/>
  </r>
  <r>
    <x v="3"/>
    <n v="12"/>
    <x v="0"/>
    <x v="4"/>
    <s v="VOS WAL-THEKE"/>
    <x v="5"/>
    <x v="17"/>
    <s v="-"/>
    <x v="0"/>
    <s v="Produkte"/>
    <s v="BUs"/>
    <s v="Symptome"/>
    <n v="6"/>
    <s v="Bu4"/>
    <n v="29501020"/>
    <n v="61"/>
  </r>
  <r>
    <x v="3"/>
    <n v="4"/>
    <x v="2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21"/>
    <x v="4"/>
    <s v="VOS WAL-THEKE"/>
    <x v="5"/>
    <x v="17"/>
    <s v="-"/>
    <x v="10"/>
    <s v="Produkte"/>
    <s v="BUs"/>
    <s v="Symptome"/>
    <n v="8"/>
    <s v="Bu4"/>
    <n v="29501020"/>
    <n v="61"/>
  </r>
  <r>
    <x v="3"/>
    <n v="4"/>
    <x v="4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41"/>
    <x v="4"/>
    <s v="VOS WAL-THEKE"/>
    <x v="5"/>
    <x v="17"/>
    <s v="-"/>
    <x v="10"/>
    <s v="Produkte"/>
    <s v="BUs"/>
    <s v="Symptome"/>
    <n v="8"/>
    <s v="Bu4"/>
    <n v="29501020"/>
    <n v="61"/>
  </r>
  <r>
    <x v="0"/>
    <n v="19.399999999999999"/>
    <x v="15"/>
    <x v="4"/>
    <s v="VOS URW NATUR AMM CO RE"/>
    <x v="0"/>
    <x v="14"/>
    <s v="Aufgrund Konsistenz nicht genommen. Zu wenig VOS verarbeitet. Vom Warmen ins Kalte -&gt; Schimmel"/>
    <x v="6"/>
    <s v="Produkte"/>
    <s v="BUs"/>
    <s v="Symptome"/>
    <n v="9.6999999999999993"/>
    <s v="Schmelze"/>
    <n v="29501021"/>
    <n v="12"/>
  </r>
  <r>
    <x v="0"/>
    <n v="25"/>
    <x v="18"/>
    <x v="4"/>
    <s v="VOS URW NATUR AMM CO RE"/>
    <x v="0"/>
    <x v="14"/>
    <s v="Aufgrund Konsistenz nicht genommen. Zu wenig VOS verarbeitet. Vom Warmen ins Kalte -&gt; Schimmel"/>
    <x v="4"/>
    <s v="Produkte"/>
    <s v="BUs"/>
    <s v="Symptome"/>
    <n v="12.5"/>
    <s v="Schmelze"/>
    <n v="29501021"/>
    <n v="12"/>
  </r>
  <r>
    <x v="0"/>
    <n v="25"/>
    <x v="28"/>
    <x v="4"/>
    <s v="VOS URW NATUR AMM CO RE"/>
    <x v="0"/>
    <x v="15"/>
    <s v="MHD abgelaufen"/>
    <x v="9"/>
    <s v="Produkte"/>
    <s v="BUs"/>
    <s v="Symptome"/>
    <n v="12.5"/>
    <s v="RWV"/>
    <n v="29501021"/>
    <n v="12"/>
  </r>
  <r>
    <x v="0"/>
    <n v="25"/>
    <x v="0"/>
    <x v="4"/>
    <s v="VOS URW NATUR AMM CO RE"/>
    <x v="0"/>
    <x v="15"/>
    <s v="-"/>
    <x v="0"/>
    <s v="Produkte"/>
    <s v="BUs"/>
    <s v="Symptome"/>
    <n v="12.5"/>
    <s v="RWV"/>
    <n v="29501021"/>
    <n v="12"/>
  </r>
  <r>
    <x v="4"/>
    <n v="90"/>
    <x v="24"/>
    <x v="5"/>
    <s v="VOS RW NATUR AMM CO REZ"/>
    <x v="0"/>
    <x v="18"/>
    <s v="keinen Abnehmer/Schälen"/>
    <x v="7"/>
    <s v="Produkte"/>
    <s v="BUs"/>
    <s v="Symptome"/>
    <n v="45"/>
    <s v="Verkauf"/>
    <n v="29501022"/>
    <n v="12"/>
  </r>
  <r>
    <x v="4"/>
    <n v="870"/>
    <x v="24"/>
    <x v="5"/>
    <s v="VOS RW NATUR AMM CO REZ"/>
    <x v="0"/>
    <x v="18"/>
    <s v="keinen Abnehmer/Schälen"/>
    <x v="7"/>
    <s v="Produkte"/>
    <s v="BUs"/>
    <s v="Symptome"/>
    <n v="435"/>
    <s v="Verkauf"/>
    <n v="29501022"/>
    <n v="12"/>
  </r>
  <r>
    <x v="1"/>
    <n v="547"/>
    <x v="45"/>
    <x v="4"/>
    <s v="VOS RW NATUR AMM CO REZ"/>
    <x v="1"/>
    <x v="32"/>
    <s v="Rückrufaktion"/>
    <x v="7"/>
    <s v="Produkte"/>
    <s v="BUs"/>
    <s v="Symptome"/>
    <n v="273.5"/>
    <s v="WVP"/>
    <n v="29501022"/>
    <n v="22"/>
  </r>
  <r>
    <x v="4"/>
    <n v="1029"/>
    <x v="17"/>
    <x v="5"/>
    <s v="VOS RW NATUR AMM CO REZ"/>
    <x v="0"/>
    <x v="18"/>
    <s v="keinen Abnehmer/Schälen"/>
    <x v="3"/>
    <s v="Produkte"/>
    <s v="BUs"/>
    <s v="Symptome"/>
    <n v="514.5"/>
    <s v="Verkauf"/>
    <n v="29501022"/>
    <n v="12"/>
  </r>
  <r>
    <x v="4"/>
    <n v="565"/>
    <x v="1"/>
    <x v="5"/>
    <s v="VOS RW NATUR AMM CO REZ"/>
    <x v="0"/>
    <x v="18"/>
    <s v="keinen Abnehmer/Schälen"/>
    <x v="1"/>
    <s v="Produkte"/>
    <s v="BUs"/>
    <s v="Symptome"/>
    <n v="282.5"/>
    <s v="Verkauf"/>
    <n v="29501022"/>
    <n v="12"/>
  </r>
  <r>
    <x v="4"/>
    <n v="1148"/>
    <x v="1"/>
    <x v="5"/>
    <s v="VOS RW NATUR AMM CO REZ"/>
    <x v="0"/>
    <x v="18"/>
    <s v="keinen Abnehmer/Schälen"/>
    <x v="1"/>
    <s v="Produkte"/>
    <s v="BUs"/>
    <s v="Symptome"/>
    <n v="574"/>
    <s v="Verkauf"/>
    <n v="29501022"/>
    <n v="12"/>
  </r>
  <r>
    <x v="4"/>
    <n v="276"/>
    <x v="5"/>
    <x v="5"/>
    <s v="VOS RW NATUR AMM CO REZ"/>
    <x v="0"/>
    <x v="18"/>
    <s v="keinen Abnehmer/Schälen"/>
    <x v="4"/>
    <s v="Produkte"/>
    <s v="BUs"/>
    <s v="Symptome"/>
    <n v="138"/>
    <s v="Verkauf"/>
    <n v="29501022"/>
    <n v="12"/>
  </r>
  <r>
    <x v="4"/>
    <n v="525"/>
    <x v="18"/>
    <x v="5"/>
    <s v="VOS RW NATUR AMM CO REZ"/>
    <x v="0"/>
    <x v="18"/>
    <s v="keinen Abnehmer/Schälen"/>
    <x v="4"/>
    <s v="Produkte"/>
    <s v="BUs"/>
    <s v="Symptome"/>
    <n v="262.5"/>
    <s v="Verkauf"/>
    <n v="29501022"/>
    <n v="12"/>
  </r>
  <r>
    <x v="3"/>
    <n v="123"/>
    <x v="1"/>
    <x v="7"/>
    <s v="ABS CAMBOZOLA"/>
    <x v="5"/>
    <x v="17"/>
    <s v="&lt;300kg/Monat"/>
    <x v="1"/>
    <s v="Produkte"/>
    <s v="BUs"/>
    <s v="Symptome"/>
    <n v="1.23E-2"/>
    <s v="L20"/>
    <n v="29501023"/>
    <n v="61"/>
  </r>
  <r>
    <x v="3"/>
    <n v="57"/>
    <x v="20"/>
    <x v="7"/>
    <s v="ABS CAMBOZOLA"/>
    <x v="5"/>
    <x v="17"/>
    <s v="&lt;300kg/Monat"/>
    <x v="9"/>
    <s v="Produkte"/>
    <s v="BUs"/>
    <s v="Symptome"/>
    <n v="5.7000000000000002E-3"/>
    <s v="L20"/>
    <n v="29501023"/>
    <n v="61"/>
  </r>
  <r>
    <x v="3"/>
    <n v="432"/>
    <x v="23"/>
    <x v="7"/>
    <s v="ABS CAMBOZOLA"/>
    <x v="5"/>
    <x v="24"/>
    <s v="-"/>
    <x v="5"/>
    <s v="Produkte"/>
    <s v="BUs"/>
    <s v="Symptome"/>
    <n v="4.3200000000000002E-2"/>
    <s v="Bu4"/>
    <n v="29501023"/>
    <n v="61"/>
  </r>
  <r>
    <x v="3"/>
    <n v="170"/>
    <x v="13"/>
    <x v="7"/>
    <s v="ABS CAMBOZOLA"/>
    <x v="5"/>
    <x v="17"/>
    <s v="-"/>
    <x v="2"/>
    <s v="Produkte"/>
    <s v="BUs"/>
    <s v="Symptome"/>
    <n v="1.7000000000000001E-2"/>
    <s v="Bu4"/>
    <n v="29501023"/>
    <n v="61"/>
  </r>
  <r>
    <x v="3"/>
    <n v="18"/>
    <x v="15"/>
    <x v="7"/>
    <s v="ABS KELLERGEIST"/>
    <x v="1"/>
    <x v="26"/>
    <s v="Trennung vom Klebeband aus Produkt zu aufwendig"/>
    <x v="6"/>
    <s v="Produkte"/>
    <s v="BUs"/>
    <s v="Symptome"/>
    <n v="1.8000000000000002E-3"/>
    <s v="L22"/>
    <n v="29501028"/>
    <n v="22"/>
  </r>
  <r>
    <x v="3"/>
    <n v="31"/>
    <x v="17"/>
    <x v="7"/>
    <s v="ABS KELLERGEIST"/>
    <x v="5"/>
    <x v="17"/>
    <s v="&lt;300kg/Monat"/>
    <x v="3"/>
    <s v="Produkte"/>
    <s v="BUs"/>
    <s v="Symptome"/>
    <n v="3.1000000000000003E-3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25"/>
    <x v="20"/>
    <x v="7"/>
    <s v="ABS KELLERGEIST"/>
    <x v="5"/>
    <x v="17"/>
    <s v="&lt;300kg/Monat"/>
    <x v="9"/>
    <s v="Produkte"/>
    <s v="BUs"/>
    <s v="Symptome"/>
    <n v="2.5000000000000001E-3"/>
    <s v="L22"/>
    <n v="29501028"/>
    <n v="61"/>
  </r>
  <r>
    <x v="3"/>
    <n v="17"/>
    <x v="25"/>
    <x v="7"/>
    <s v="ABS KELLERGEIST"/>
    <x v="5"/>
    <x v="17"/>
    <s v="&lt;300kg/Monat"/>
    <x v="9"/>
    <s v="Produkte"/>
    <s v="BUs"/>
    <s v="Symptome"/>
    <n v="1.7000000000000001E-3"/>
    <s v="L22"/>
    <n v="29501028"/>
    <n v="61"/>
  </r>
  <r>
    <x v="3"/>
    <n v="6"/>
    <x v="23"/>
    <x v="7"/>
    <s v="ABS KELLERGEIST"/>
    <x v="5"/>
    <x v="24"/>
    <s v="-"/>
    <x v="5"/>
    <s v="Produkte"/>
    <s v="BUs"/>
    <s v="Symptome"/>
    <n v="6.0000000000000006E-4"/>
    <s v="Bu4"/>
    <n v="29501028"/>
    <n v="61"/>
  </r>
  <r>
    <x v="3"/>
    <n v="91"/>
    <x v="13"/>
    <x v="7"/>
    <s v="ABS KELLERGEIST"/>
    <x v="5"/>
    <x v="17"/>
    <s v="-"/>
    <x v="2"/>
    <s v="Produkte"/>
    <s v="BUs"/>
    <s v="Symptome"/>
    <n v="9.1000000000000004E-3"/>
    <s v="Bu4"/>
    <n v="29501028"/>
    <n v="61"/>
  </r>
  <r>
    <x v="3"/>
    <n v="17"/>
    <x v="2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2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17"/>
    <x v="4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4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64"/>
    <x v="17"/>
    <x v="7"/>
    <s v="ABS BRUSCHETTA"/>
    <x v="5"/>
    <x v="17"/>
    <s v="&lt;300kg/Monat"/>
    <x v="3"/>
    <s v="Produkte"/>
    <s v="BUs"/>
    <s v="Symptome"/>
    <n v="96"/>
    <s v="L21"/>
    <n v="29501029"/>
    <n v="61"/>
  </r>
  <r>
    <x v="3"/>
    <n v="21"/>
    <x v="38"/>
    <x v="7"/>
    <s v="ABS BRUSCHETTA"/>
    <x v="1"/>
    <x v="26"/>
    <s v="Trennung vom Klebeband aus Produkt zu aufwendig"/>
    <x v="3"/>
    <s v="Produkte"/>
    <s v="BUs"/>
    <s v="Symptome"/>
    <n v="31.5"/>
    <s v="L21"/>
    <n v="29501029"/>
    <n v="22"/>
  </r>
  <r>
    <x v="3"/>
    <n v="32"/>
    <x v="14"/>
    <x v="7"/>
    <s v="ABS BRUSCHETTA"/>
    <x v="5"/>
    <x v="17"/>
    <s v="&lt;300kg/Monat"/>
    <x v="1"/>
    <s v="Produkte"/>
    <s v="BUs"/>
    <s v="Symptome"/>
    <n v="48"/>
    <s v="L21"/>
    <n v="29501029"/>
    <n v="61"/>
  </r>
  <r>
    <x v="3"/>
    <n v="14"/>
    <x v="18"/>
    <x v="7"/>
    <s v="ABS BRUSCHETTA"/>
    <x v="5"/>
    <x v="17"/>
    <s v="&lt;300kg/Monat"/>
    <x v="4"/>
    <s v="Produkte"/>
    <s v="BUs"/>
    <s v="Symptome"/>
    <n v="21"/>
    <s v="L21"/>
    <n v="29501029"/>
    <n v="61"/>
  </r>
  <r>
    <x v="3"/>
    <n v="18"/>
    <x v="10"/>
    <x v="7"/>
    <s v="ABS BRUSCHETTA"/>
    <x v="5"/>
    <x v="17"/>
    <s v="&lt;300kg/Monat"/>
    <x v="4"/>
    <s v="Produkte"/>
    <s v="BUs"/>
    <s v="Symptome"/>
    <n v="27"/>
    <s v="L21"/>
    <n v="29501029"/>
    <n v="61"/>
  </r>
  <r>
    <x v="3"/>
    <n v="25"/>
    <x v="42"/>
    <x v="7"/>
    <s v="ABS BRUSCHETTA"/>
    <x v="5"/>
    <x v="17"/>
    <s v="&lt;300kg/Monat"/>
    <x v="8"/>
    <s v="Produkte"/>
    <s v="BUs"/>
    <s v="Symptome"/>
    <n v="37.5"/>
    <s v="L21"/>
    <n v="29501029"/>
    <n v="61"/>
  </r>
  <r>
    <x v="3"/>
    <n v="18"/>
    <x v="19"/>
    <x v="7"/>
    <s v="ABS BRUSCHETTA"/>
    <x v="5"/>
    <x v="17"/>
    <s v="&lt;300kg/Monat"/>
    <x v="8"/>
    <s v="Produkte"/>
    <s v="BUs"/>
    <s v="Symptome"/>
    <n v="27"/>
    <s v="L21"/>
    <n v="29501029"/>
    <n v="61"/>
  </r>
  <r>
    <x v="3"/>
    <n v="36"/>
    <x v="26"/>
    <x v="7"/>
    <s v="ABS BRUSCHETTA"/>
    <x v="5"/>
    <x v="17"/>
    <s v="&lt;300kg/Monat"/>
    <x v="8"/>
    <s v="Produkte"/>
    <s v="BUs"/>
    <s v="Symptome"/>
    <n v="54"/>
    <s v="L21"/>
    <n v="29501029"/>
    <n v="61"/>
  </r>
  <r>
    <x v="3"/>
    <n v="20"/>
    <x v="20"/>
    <x v="7"/>
    <s v="ABS BRUSCHETTA"/>
    <x v="5"/>
    <x v="17"/>
    <s v="&lt;300kg/Monat"/>
    <x v="9"/>
    <s v="Produkte"/>
    <s v="BUs"/>
    <s v="Symptome"/>
    <n v="30"/>
    <s v="L21"/>
    <n v="29501029"/>
    <n v="61"/>
  </r>
  <r>
    <x v="3"/>
    <n v="7"/>
    <x v="20"/>
    <x v="7"/>
    <s v="ABS BRUSCHETTA"/>
    <x v="5"/>
    <x v="17"/>
    <s v="&lt;300kg/Monat"/>
    <x v="9"/>
    <s v="Produkte"/>
    <s v="BUs"/>
    <s v="Symptome"/>
    <n v="10.5"/>
    <s v="L21"/>
    <n v="29501029"/>
    <n v="61"/>
  </r>
  <r>
    <x v="3"/>
    <n v="9"/>
    <x v="28"/>
    <x v="7"/>
    <s v="ABS BRUSCHETTA"/>
    <x v="5"/>
    <x v="17"/>
    <s v="&lt;300kg/Monat"/>
    <x v="9"/>
    <s v="Produkte"/>
    <s v="BUs"/>
    <s v="Symptome"/>
    <n v="13.5"/>
    <s v="L21"/>
    <n v="29501029"/>
    <n v="61"/>
  </r>
  <r>
    <x v="3"/>
    <n v="1"/>
    <x v="36"/>
    <x v="7"/>
    <s v="ABS BRUSCHETTA"/>
    <x v="5"/>
    <x v="24"/>
    <s v="-"/>
    <x v="5"/>
    <s v="Produkte"/>
    <s v="BUs"/>
    <s v="Symptome"/>
    <n v="1.5"/>
    <s v="Bu4"/>
    <n v="29501029"/>
    <n v="61"/>
  </r>
  <r>
    <x v="3"/>
    <n v="39"/>
    <x v="0"/>
    <x v="7"/>
    <s v="ABS BRUSCHETTA"/>
    <x v="5"/>
    <x v="17"/>
    <s v="-"/>
    <x v="0"/>
    <s v="Produkte"/>
    <s v="BUs"/>
    <s v="Symptome"/>
    <n v="58.5"/>
    <s v="Bu4"/>
    <n v="29501029"/>
    <n v="61"/>
  </r>
  <r>
    <x v="3"/>
    <n v="11"/>
    <x v="13"/>
    <x v="7"/>
    <s v="ABS BRUSCHETTA"/>
    <x v="5"/>
    <x v="17"/>
    <s v="-"/>
    <x v="2"/>
    <s v="Produkte"/>
    <s v="BUs"/>
    <s v="Symptome"/>
    <n v="16.5"/>
    <s v="Bu4"/>
    <n v="29501029"/>
    <n v="61"/>
  </r>
  <r>
    <x v="3"/>
    <n v="132"/>
    <x v="13"/>
    <x v="7"/>
    <s v="ABS BRUSCHETTA"/>
    <x v="5"/>
    <x v="17"/>
    <s v="-"/>
    <x v="2"/>
    <s v="Produkte"/>
    <s v="BUs"/>
    <s v="Symptome"/>
    <n v="198"/>
    <s v="Bu4"/>
    <n v="29501029"/>
    <n v="61"/>
  </r>
  <r>
    <x v="3"/>
    <n v="12"/>
    <x v="2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12"/>
    <x v="4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53"/>
    <x v="17"/>
    <x v="7"/>
    <s v="ABS ORANG-PESTO"/>
    <x v="5"/>
    <x v="17"/>
    <s v="&lt;100kg/Monat"/>
    <x v="3"/>
    <s v="Produkte"/>
    <s v="BUs"/>
    <s v="Symptome"/>
    <n v="79.5"/>
    <s v="L21"/>
    <n v="29501030"/>
    <n v="61"/>
  </r>
  <r>
    <x v="3"/>
    <n v="3"/>
    <x v="8"/>
    <x v="7"/>
    <s v="ABS ORANG-PESTO"/>
    <x v="5"/>
    <x v="17"/>
    <s v="&lt;100kg/Monat"/>
    <x v="1"/>
    <s v="Produkte"/>
    <s v="BUs"/>
    <s v="Symptome"/>
    <n v="4.5"/>
    <s v="L21"/>
    <n v="29501030"/>
    <n v="61"/>
  </r>
  <r>
    <x v="3"/>
    <n v="5"/>
    <x v="14"/>
    <x v="7"/>
    <s v="ABS ORANG-PESTO"/>
    <x v="5"/>
    <x v="17"/>
    <s v="&lt;100kg/Monat"/>
    <x v="1"/>
    <s v="Produkte"/>
    <s v="BUs"/>
    <s v="Symptome"/>
    <n v="7.5"/>
    <s v="L21"/>
    <n v="29501030"/>
    <n v="61"/>
  </r>
  <r>
    <x v="3"/>
    <n v="8"/>
    <x v="18"/>
    <x v="7"/>
    <s v="ABS ORANG-PESTO"/>
    <x v="5"/>
    <x v="17"/>
    <s v="&lt;100kg/Monat"/>
    <x v="4"/>
    <s v="Produkte"/>
    <s v="BUs"/>
    <s v="Symptome"/>
    <n v="12"/>
    <s v="L21"/>
    <n v="29501030"/>
    <n v="61"/>
  </r>
  <r>
    <x v="3"/>
    <n v="7"/>
    <x v="18"/>
    <x v="7"/>
    <s v="ABS ORANG-PESTO"/>
    <x v="5"/>
    <x v="17"/>
    <s v="&lt;100kg/Monat"/>
    <x v="4"/>
    <s v="Produkte"/>
    <s v="BUs"/>
    <s v="Symptome"/>
    <n v="10.5"/>
    <s v="L21"/>
    <n v="29501030"/>
    <n v="61"/>
  </r>
  <r>
    <x v="3"/>
    <n v="6"/>
    <x v="18"/>
    <x v="7"/>
    <s v="ABS ORANG-PESTO"/>
    <x v="5"/>
    <x v="17"/>
    <s v="&lt;100kg/Monat"/>
    <x v="4"/>
    <s v="Produkte"/>
    <s v="BUs"/>
    <s v="Symptome"/>
    <n v="9"/>
    <s v="Bu4"/>
    <n v="29501030"/>
    <n v="61"/>
  </r>
  <r>
    <x v="3"/>
    <n v="15"/>
    <x v="10"/>
    <x v="7"/>
    <s v="ABS ORANG-PESTO"/>
    <x v="5"/>
    <x v="17"/>
    <s v="&lt;100kg/Monat"/>
    <x v="4"/>
    <s v="Produkte"/>
    <s v="BUs"/>
    <s v="Symptome"/>
    <n v="22.5"/>
    <s v="L21"/>
    <n v="29501030"/>
    <n v="61"/>
  </r>
  <r>
    <x v="3"/>
    <n v="2"/>
    <x v="20"/>
    <x v="7"/>
    <s v="ABS ORANG-PESTO"/>
    <x v="5"/>
    <x v="17"/>
    <s v="&lt;100kg/Monat"/>
    <x v="9"/>
    <s v="Produkte"/>
    <s v="BUs"/>
    <s v="Symptome"/>
    <n v="3"/>
    <s v="L21"/>
    <n v="29501030"/>
    <n v="61"/>
  </r>
  <r>
    <x v="3"/>
    <n v="3"/>
    <x v="36"/>
    <x v="7"/>
    <s v="ABS ORANG-PESTO"/>
    <x v="5"/>
    <x v="24"/>
    <s v="-"/>
    <x v="5"/>
    <s v="Produkte"/>
    <s v="BUs"/>
    <s v="Symptome"/>
    <n v="4.5"/>
    <s v="Bu4"/>
    <n v="29501030"/>
    <n v="61"/>
  </r>
  <r>
    <x v="1"/>
    <n v="28"/>
    <x v="46"/>
    <x v="7"/>
    <s v="ABS CHED-ROT MIT ß-CARO"/>
    <x v="1"/>
    <x v="1"/>
    <s v="Schmutz"/>
    <x v="6"/>
    <s v="Produkte"/>
    <s v="BUs"/>
    <s v="Symptome"/>
    <n v="28"/>
    <s v="L33"/>
    <n v="29501032"/>
    <n v="22"/>
  </r>
  <r>
    <x v="1"/>
    <n v="60"/>
    <x v="24"/>
    <x v="7"/>
    <s v="ABS CHED-ROT MIT ß-CARO"/>
    <x v="1"/>
    <x v="1"/>
    <s v="Schmutz"/>
    <x v="7"/>
    <s v="Produkte"/>
    <s v="BUs"/>
    <s v="Symptome"/>
    <n v="60"/>
    <s v="L33"/>
    <n v="29501032"/>
    <n v="22"/>
  </r>
  <r>
    <x v="1"/>
    <n v="30"/>
    <x v="6"/>
    <x v="7"/>
    <s v="ABS CHED-ROT MIT ß-CARO"/>
    <x v="1"/>
    <x v="1"/>
    <s v="Schmutz"/>
    <x v="3"/>
    <s v="Produkte"/>
    <s v="BUs"/>
    <s v="Symptome"/>
    <n v="30"/>
    <s v="L33"/>
    <n v="29501032"/>
    <n v="22"/>
  </r>
  <r>
    <x v="1"/>
    <n v="36"/>
    <x v="8"/>
    <x v="7"/>
    <s v="ABS CHED-ROT MIT ß-CARO"/>
    <x v="1"/>
    <x v="1"/>
    <s v="Schmutz"/>
    <x v="1"/>
    <s v="Produkte"/>
    <s v="BUs"/>
    <s v="Symptome"/>
    <n v="36"/>
    <s v="L33"/>
    <n v="29501032"/>
    <n v="22"/>
  </r>
  <r>
    <x v="1"/>
    <n v="36"/>
    <x v="5"/>
    <x v="7"/>
    <s v="ABS CHED-ROT MIT ß-CARO"/>
    <x v="1"/>
    <x v="1"/>
    <s v="Schmutz"/>
    <x v="4"/>
    <s v="Produkte"/>
    <s v="BUs"/>
    <s v="Symptome"/>
    <n v="36"/>
    <s v="L33"/>
    <n v="29501032"/>
    <n v="22"/>
  </r>
  <r>
    <x v="1"/>
    <n v="30"/>
    <x v="5"/>
    <x v="7"/>
    <s v="ABS CHED-ROT MIT ß-CARO"/>
    <x v="1"/>
    <x v="1"/>
    <s v="Schmutz"/>
    <x v="4"/>
    <s v="Produkte"/>
    <s v="BUs"/>
    <s v="Symptome"/>
    <n v="30"/>
    <s v="L33"/>
    <n v="29501032"/>
    <n v="22"/>
  </r>
  <r>
    <x v="1"/>
    <n v="30"/>
    <x v="42"/>
    <x v="7"/>
    <s v="ABS CHED-ROT MIT ß-CARO"/>
    <x v="1"/>
    <x v="1"/>
    <s v="Schmutz"/>
    <x v="8"/>
    <s v="Produkte"/>
    <s v="BUs"/>
    <s v="Symptome"/>
    <n v="30"/>
    <s v="L33"/>
    <n v="29501032"/>
    <n v="22"/>
  </r>
  <r>
    <x v="1"/>
    <n v="29"/>
    <x v="23"/>
    <x v="7"/>
    <s v="ABS CHED-ROT MIT ß-CARO"/>
    <x v="1"/>
    <x v="1"/>
    <s v="Schmutz"/>
    <x v="5"/>
    <s v="Produkte"/>
    <s v="BUs"/>
    <s v="Symptome"/>
    <n v="29"/>
    <s v="L33"/>
    <n v="29501032"/>
    <n v="22"/>
  </r>
  <r>
    <x v="1"/>
    <n v="55"/>
    <x v="35"/>
    <x v="7"/>
    <s v="ABS CHED-ROT MIT ß-CARO"/>
    <x v="1"/>
    <x v="1"/>
    <s v="Schmutz"/>
    <x v="5"/>
    <s v="Produkte"/>
    <s v="BUs"/>
    <s v="Symptome"/>
    <n v="55"/>
    <s v="L33"/>
    <n v="29501032"/>
    <n v="22"/>
  </r>
  <r>
    <x v="1"/>
    <n v="28"/>
    <x v="9"/>
    <x v="7"/>
    <s v="ABS CHED-ROT MIT ß-CARO"/>
    <x v="1"/>
    <x v="1"/>
    <s v="Schmutz"/>
    <x v="2"/>
    <s v="Produkte"/>
    <s v="BUs"/>
    <s v="Symptome"/>
    <n v="28"/>
    <s v="L33"/>
    <n v="29501032"/>
    <n v="22"/>
  </r>
  <r>
    <x v="1"/>
    <n v="32"/>
    <x v="12"/>
    <x v="7"/>
    <s v="ABS CHED-ROT MIT ß-CARO"/>
    <x v="1"/>
    <x v="1"/>
    <s v="Schmutz"/>
    <x v="2"/>
    <s v="Produkte"/>
    <s v="BUs"/>
    <s v="Symptome"/>
    <n v="32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3"/>
    <n v="3"/>
    <x v="8"/>
    <x v="7"/>
    <s v="ABS SAINT ANDRÉ"/>
    <x v="5"/>
    <x v="17"/>
    <s v="&lt;20kg/Monat"/>
    <x v="1"/>
    <s v="Produkte"/>
    <s v="BUs"/>
    <s v="Symptome"/>
    <n v="3.0000000000000003E-4"/>
    <s v="L20"/>
    <n v="29501036"/>
    <n v="61"/>
  </r>
  <r>
    <x v="3"/>
    <n v="3"/>
    <x v="18"/>
    <x v="7"/>
    <s v="ABS SAINT ANDRÉ"/>
    <x v="5"/>
    <x v="17"/>
    <s v="&lt;20kg/Monat"/>
    <x v="4"/>
    <s v="Produkte"/>
    <s v="BUs"/>
    <s v="Symptome"/>
    <n v="3.0000000000000003E-4"/>
    <s v="L20"/>
    <n v="29501036"/>
    <n v="61"/>
  </r>
  <r>
    <x v="3"/>
    <n v="7"/>
    <x v="36"/>
    <x v="7"/>
    <s v="ABS SAINT ANDRÉ"/>
    <x v="5"/>
    <x v="24"/>
    <s v="-"/>
    <x v="5"/>
    <s v="Produkte"/>
    <s v="BUs"/>
    <s v="Symptome"/>
    <n v="6.9999999999999999E-4"/>
    <s v="Bu4"/>
    <n v="29501036"/>
    <n v="61"/>
  </r>
  <r>
    <x v="3"/>
    <n v="1"/>
    <x v="3"/>
    <x v="7"/>
    <s v="ABS SAINT ANDRÉ"/>
    <x v="5"/>
    <x v="17"/>
    <s v="-"/>
    <x v="0"/>
    <s v="Produkte"/>
    <s v="BUs"/>
    <s v="Symptome"/>
    <n v="1E-4"/>
    <s v="Bu4"/>
    <n v="29501036"/>
    <n v="61"/>
  </r>
  <r>
    <x v="3"/>
    <n v="312"/>
    <x v="17"/>
    <x v="7"/>
    <s v="ABS OLD-AMSTERDAM"/>
    <x v="5"/>
    <x v="17"/>
    <s v="&lt;1000kg/Monat"/>
    <x v="3"/>
    <s v="Produkte"/>
    <s v="BUs"/>
    <s v="Symptome"/>
    <n v="3.1200000000000002E-2"/>
    <s v="L22"/>
    <n v="29501039"/>
    <n v="61"/>
  </r>
  <r>
    <x v="3"/>
    <n v="45"/>
    <x v="38"/>
    <x v="7"/>
    <s v="ABS OLD-AMSTERDAM"/>
    <x v="1"/>
    <x v="26"/>
    <s v="Trennung vom Klebeband aus Produkt zu aufwendig"/>
    <x v="3"/>
    <s v="Produkte"/>
    <s v="BUs"/>
    <s v="Symptome"/>
    <n v="4.5000000000000005E-3"/>
    <s v="L22"/>
    <n v="29501039"/>
    <n v="22"/>
  </r>
  <r>
    <x v="3"/>
    <n v="117"/>
    <x v="14"/>
    <x v="7"/>
    <s v="ABS OLD-AMSTERDAM"/>
    <x v="5"/>
    <x v="17"/>
    <s v="&lt;1000kg/Monat"/>
    <x v="1"/>
    <s v="Produkte"/>
    <s v="BUs"/>
    <s v="Symptome"/>
    <n v="1.17E-2"/>
    <s v="L22"/>
    <n v="29501039"/>
    <n v="61"/>
  </r>
  <r>
    <x v="3"/>
    <n v="14"/>
    <x v="18"/>
    <x v="7"/>
    <s v="ABS OLD-AMSTERDAM"/>
    <x v="5"/>
    <x v="17"/>
    <s v="&lt;1000kg/Monat"/>
    <x v="4"/>
    <s v="Produkte"/>
    <s v="BUs"/>
    <s v="Symptome"/>
    <n v="1.4E-3"/>
    <s v="L22"/>
    <n v="29501039"/>
    <n v="61"/>
  </r>
  <r>
    <x v="3"/>
    <n v="22"/>
    <x v="10"/>
    <x v="7"/>
    <s v="ABS OLD-AMSTERDAM"/>
    <x v="5"/>
    <x v="17"/>
    <s v="&lt;1000kg/Monat"/>
    <x v="4"/>
    <s v="Produkte"/>
    <s v="BUs"/>
    <s v="Symptome"/>
    <n v="2.2000000000000001E-3"/>
    <s v="L22"/>
    <n v="29501039"/>
    <n v="61"/>
  </r>
  <r>
    <x v="3"/>
    <n v="40"/>
    <x v="32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17"/>
    <x v="32"/>
    <x v="7"/>
    <s v="ABS OLD-AMSTERDAM"/>
    <x v="5"/>
    <x v="17"/>
    <s v="&lt;1000kg/Monat"/>
    <x v="4"/>
    <s v="Produkte"/>
    <s v="BUs"/>
    <s v="Symptome"/>
    <n v="1.7000000000000001E-3"/>
    <s v="L22"/>
    <n v="29501039"/>
    <n v="61"/>
  </r>
  <r>
    <x v="3"/>
    <n v="40"/>
    <x v="39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50"/>
    <x v="42"/>
    <x v="7"/>
    <s v="ABS OLD-AMSTERDAM"/>
    <x v="5"/>
    <x v="17"/>
    <s v="&lt;1000kg/Monat"/>
    <x v="8"/>
    <s v="Produkte"/>
    <s v="BUs"/>
    <s v="Symptome"/>
    <n v="5.0000000000000001E-3"/>
    <s v="L22"/>
    <n v="29501039"/>
    <n v="61"/>
  </r>
  <r>
    <x v="3"/>
    <n v="79"/>
    <x v="43"/>
    <x v="7"/>
    <s v="ABS OLD-AMSTERDAM"/>
    <x v="5"/>
    <x v="17"/>
    <s v="&lt;1000kg/Monat"/>
    <x v="8"/>
    <s v="Produkte"/>
    <s v="BUs"/>
    <s v="Symptome"/>
    <n v="7.9000000000000008E-3"/>
    <s v="L22"/>
    <n v="29501039"/>
    <n v="61"/>
  </r>
  <r>
    <x v="3"/>
    <n v="61"/>
    <x v="43"/>
    <x v="7"/>
    <s v="ABS OLD-AMSTERDAM"/>
    <x v="5"/>
    <x v="17"/>
    <s v="&lt;1000kg/Monat"/>
    <x v="8"/>
    <s v="Produkte"/>
    <s v="BUs"/>
    <s v="Symptome"/>
    <n v="6.1000000000000004E-3"/>
    <s v="L22"/>
    <n v="29501039"/>
    <n v="61"/>
  </r>
  <r>
    <x v="3"/>
    <n v="54"/>
    <x v="20"/>
    <x v="7"/>
    <s v="ABS OLD-AMSTERDAM"/>
    <x v="5"/>
    <x v="17"/>
    <s v="&lt;1000kg/Monat"/>
    <x v="9"/>
    <s v="Produkte"/>
    <s v="BUs"/>
    <s v="Symptome"/>
    <n v="5.4000000000000003E-3"/>
    <s v="L22"/>
    <n v="29501039"/>
    <n v="61"/>
  </r>
  <r>
    <x v="3"/>
    <n v="260"/>
    <x v="20"/>
    <x v="7"/>
    <s v="ABS OLD-AMSTERDAM"/>
    <x v="5"/>
    <x v="17"/>
    <s v="&lt;1000kg/Monat"/>
    <x v="9"/>
    <s v="Produkte"/>
    <s v="BUs"/>
    <s v="Symptome"/>
    <n v="2.6000000000000002E-2"/>
    <s v="L22"/>
    <n v="29501039"/>
    <n v="61"/>
  </r>
  <r>
    <x v="3"/>
    <n v="133"/>
    <x v="34"/>
    <x v="7"/>
    <s v="ABS OLD-AMSTERDAM"/>
    <x v="5"/>
    <x v="24"/>
    <s v="-"/>
    <x v="5"/>
    <s v="Produkte"/>
    <s v="BUs"/>
    <s v="Symptome"/>
    <n v="1.3300000000000001E-2"/>
    <s v="Bu4"/>
    <n v="29501039"/>
    <n v="61"/>
  </r>
  <r>
    <x v="3"/>
    <n v="17"/>
    <x v="36"/>
    <x v="7"/>
    <s v="ABS OLD-AMSTERDAM"/>
    <x v="5"/>
    <x v="24"/>
    <s v="-"/>
    <x v="5"/>
    <s v="Produkte"/>
    <s v="BUs"/>
    <s v="Symptome"/>
    <n v="1.7000000000000001E-3"/>
    <s v="Bu4"/>
    <n v="29501039"/>
    <n v="61"/>
  </r>
  <r>
    <x v="3"/>
    <n v="55"/>
    <x v="37"/>
    <x v="7"/>
    <s v="ABS OLD-AMSTERDAM"/>
    <x v="5"/>
    <x v="17"/>
    <s v="-"/>
    <x v="0"/>
    <s v="Produkte"/>
    <s v="BUs"/>
    <s v="Symptome"/>
    <n v="5.5000000000000005E-3"/>
    <s v="Bu4"/>
    <n v="29501039"/>
    <n v="61"/>
  </r>
  <r>
    <x v="3"/>
    <n v="21"/>
    <x v="37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21"/>
    <x v="0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112"/>
    <x v="3"/>
    <x v="7"/>
    <s v="ABS OLD-AMSTERDAM"/>
    <x v="5"/>
    <x v="17"/>
    <s v="-"/>
    <x v="0"/>
    <s v="Produkte"/>
    <s v="BUs"/>
    <s v="Symptome"/>
    <n v="1.12E-2"/>
    <s v="Bu4"/>
    <n v="29501039"/>
    <n v="61"/>
  </r>
  <r>
    <x v="3"/>
    <n v="27"/>
    <x v="13"/>
    <x v="7"/>
    <s v="ABS OLD-AMSTERDAM"/>
    <x v="5"/>
    <x v="17"/>
    <s v="-"/>
    <x v="2"/>
    <s v="Produkte"/>
    <s v="BUs"/>
    <s v="Symptome"/>
    <n v="2.7000000000000001E-3"/>
    <s v="Bu4"/>
    <n v="29501039"/>
    <n v="61"/>
  </r>
  <r>
    <x v="3"/>
    <n v="20"/>
    <x v="21"/>
    <x v="7"/>
    <s v="ABS OLD-AMSTERDAM"/>
    <x v="5"/>
    <x v="17"/>
    <s v="-"/>
    <x v="10"/>
    <s v="Produkte"/>
    <s v="BUs"/>
    <s v="Symptome"/>
    <n v="2E-3"/>
    <s v="Bu4"/>
    <n v="29501039"/>
    <n v="61"/>
  </r>
  <r>
    <x v="3"/>
    <n v="17"/>
    <x v="21"/>
    <x v="7"/>
    <s v="ABS OLD-AMSTERDAM"/>
    <x v="5"/>
    <x v="17"/>
    <s v="-"/>
    <x v="10"/>
    <s v="Produkte"/>
    <s v="BUs"/>
    <s v="Symptome"/>
    <n v="1.7000000000000001E-3"/>
    <s v="Bu4"/>
    <n v="29501039"/>
    <n v="61"/>
  </r>
  <r>
    <x v="3"/>
    <n v="6"/>
    <x v="10"/>
    <x v="7"/>
    <s v="ABS MUNSTER"/>
    <x v="5"/>
    <x v="17"/>
    <s v="&lt;20kg/Monat"/>
    <x v="4"/>
    <s v="Produkte"/>
    <s v="BUs"/>
    <s v="Symptome"/>
    <n v="6.0000000000000006E-4"/>
    <s v="L20"/>
    <n v="29501040"/>
    <n v="61"/>
  </r>
  <r>
    <x v="3"/>
    <n v="20"/>
    <x v="13"/>
    <x v="7"/>
    <s v="ABS MUNSTER"/>
    <x v="5"/>
    <x v="17"/>
    <s v="-"/>
    <x v="2"/>
    <s v="Produkte"/>
    <s v="BUs"/>
    <s v="Symptome"/>
    <n v="2E-3"/>
    <s v="Bu4"/>
    <n v="29501040"/>
    <n v="61"/>
  </r>
  <r>
    <x v="3"/>
    <n v="194"/>
    <x v="17"/>
    <x v="7"/>
    <s v="ABS CHILI-ROUVEEN"/>
    <x v="5"/>
    <x v="17"/>
    <s v="&lt;100kg/Monat"/>
    <x v="3"/>
    <s v="Produkte"/>
    <s v="BUs"/>
    <s v="Symptome"/>
    <n v="291"/>
    <s v="L21"/>
    <n v="29501041"/>
    <n v="61"/>
  </r>
  <r>
    <x v="3"/>
    <n v="40"/>
    <x v="8"/>
    <x v="7"/>
    <s v="ABS CHILI-ROUVEEN"/>
    <x v="5"/>
    <x v="17"/>
    <s v="&lt;100kg/Monat"/>
    <x v="1"/>
    <s v="Produkte"/>
    <s v="BUs"/>
    <s v="Symptome"/>
    <n v="60"/>
    <s v="L21"/>
    <n v="29501041"/>
    <n v="61"/>
  </r>
  <r>
    <x v="3"/>
    <n v="424"/>
    <x v="37"/>
    <x v="7"/>
    <s v="ABS GOU-ROYAL"/>
    <x v="0"/>
    <x v="31"/>
    <s v="-"/>
    <x v="0"/>
    <s v="Produkte"/>
    <s v="BUs"/>
    <s v="Symptome"/>
    <s v="0"/>
    <s v="Bu4"/>
    <n v="29501049"/>
    <n v="12"/>
  </r>
  <r>
    <x v="0"/>
    <n v="21.2"/>
    <x v="15"/>
    <x v="4"/>
    <s v="VOS URW-SPASTUP-3500034"/>
    <x v="0"/>
    <x v="14"/>
    <s v="Aufgrund Konsistenz nicht genommen. Zu wenig VOS verarbeitet. Vom Warmen ins Kalte -&gt; Schimmel"/>
    <x v="6"/>
    <s v="Produkte"/>
    <s v="BUs"/>
    <s v="Symptome"/>
    <n v="10.6"/>
    <s v="Schmelze"/>
    <n v="29501052"/>
    <n v="12"/>
  </r>
  <r>
    <x v="0"/>
    <n v="143"/>
    <x v="45"/>
    <x v="4"/>
    <s v="VOS URW-SPASTUP-3500034"/>
    <x v="0"/>
    <x v="14"/>
    <s v="Aufgrund Konsistenz nicht genommen. Zu wenig VOS verarbeitet. Vom Warmen ins Kalte -&gt; Schimmel"/>
    <x v="7"/>
    <s v="Produkte"/>
    <s v="BUs"/>
    <s v="Symptome"/>
    <n v="71.5"/>
    <s v="Schmelze"/>
    <n v="29501052"/>
    <n v="12"/>
  </r>
  <r>
    <x v="0"/>
    <n v="47"/>
    <x v="5"/>
    <x v="4"/>
    <s v="VOS URW-SPASTUP-3500034"/>
    <x v="0"/>
    <x v="14"/>
    <s v="Aufgrund Konsistenz nicht genommen. Zu wenig VOS verarbeitet. Vom Warmen ins Kalte -&gt; Schimmel"/>
    <x v="4"/>
    <s v="Produkte"/>
    <s v="BUs"/>
    <s v="Symptome"/>
    <n v="23.5"/>
    <s v="Schmelze"/>
    <n v="29501052"/>
    <n v="12"/>
  </r>
  <r>
    <x v="4"/>
    <n v="63"/>
    <x v="24"/>
    <x v="5"/>
    <s v="VOS RW-ROT-CHEDD 8,1KG"/>
    <x v="0"/>
    <x v="18"/>
    <s v="keinen Abnehmer/Schälen"/>
    <x v="7"/>
    <s v="Produkte"/>
    <s v="BUs"/>
    <s v="Symptome"/>
    <n v="31.5"/>
    <s v="Verkauf"/>
    <n v="29501053"/>
    <n v="12"/>
  </r>
  <r>
    <x v="4"/>
    <n v="375"/>
    <x v="27"/>
    <x v="5"/>
    <s v="VOS RW-ROT-CHEDD 8,1KG"/>
    <x v="0"/>
    <x v="18"/>
    <s v="keinen Abnehmer/Schälen"/>
    <x v="9"/>
    <s v="Produkte"/>
    <s v="BUs"/>
    <s v="Symptome"/>
    <n v="187.5"/>
    <s v="Verkauf"/>
    <n v="29501053"/>
    <n v="12"/>
  </r>
  <r>
    <x v="0"/>
    <n v="52"/>
    <x v="27"/>
    <x v="4"/>
    <s v="VOS URW BUN-PF"/>
    <x v="0"/>
    <x v="14"/>
    <s v="Aufgrund Konsistenz nicht genommen. Zu wenig VOS verarbeitet. Vom Warmen ins Kalte -&gt; Schimmel"/>
    <x v="9"/>
    <s v="Produkte"/>
    <s v="BUs"/>
    <s v="Symptome"/>
    <n v="26"/>
    <s v="Schmelze"/>
    <n v="29501054"/>
    <n v="12"/>
  </r>
  <r>
    <x v="1"/>
    <n v="63"/>
    <x v="24"/>
    <x v="4"/>
    <s v="VOS RW BUN-PF"/>
    <x v="0"/>
    <x v="15"/>
    <s v="-"/>
    <x v="7"/>
    <s v="Produkte"/>
    <s v="BUs"/>
    <s v="Symptome"/>
    <n v="31.5"/>
    <s v="L16"/>
    <n v="29501055"/>
    <n v="12"/>
  </r>
  <r>
    <x v="1"/>
    <n v="370"/>
    <x v="25"/>
    <x v="4"/>
    <s v="VOS RW BUN-PF"/>
    <x v="0"/>
    <x v="15"/>
    <s v="-"/>
    <x v="9"/>
    <s v="Produkte"/>
    <s v="BUs"/>
    <s v="Symptome"/>
    <n v="185"/>
    <s v="L16"/>
    <n v="29501055"/>
    <n v="12"/>
  </r>
  <r>
    <x v="1"/>
    <n v="195"/>
    <x v="23"/>
    <x v="4"/>
    <s v="VOS RW BUN-PF"/>
    <x v="0"/>
    <x v="15"/>
    <s v="-"/>
    <x v="5"/>
    <s v="Produkte"/>
    <s v="BUs"/>
    <s v="Symptome"/>
    <n v="97.5"/>
    <s v="BU3"/>
    <n v="29501055"/>
    <n v="12"/>
  </r>
  <r>
    <x v="0"/>
    <n v="25"/>
    <x v="6"/>
    <x v="4"/>
    <s v="VOS UGRW SCHI-NATRIUMAR"/>
    <x v="0"/>
    <x v="14"/>
    <s v="Aufgrund Konsistenz nicht genommen. Zu wenig VOS verarbeitet. Vom Warmen ins Kalte -&gt; Schimmel"/>
    <x v="3"/>
    <s v="Produkte"/>
    <s v="BUs"/>
    <s v="Symptome"/>
    <n v="12.5"/>
    <s v="Schmelze"/>
    <n v="29501056"/>
    <n v="12"/>
  </r>
  <r>
    <x v="0"/>
    <n v="37.200000000000003"/>
    <x v="15"/>
    <x v="4"/>
    <s v="VOS URGW CHILI-NATRIUMA"/>
    <x v="0"/>
    <x v="14"/>
    <s v="Aufgrund Konsistenz nicht genommen. Zu wenig VOS verarbeitet. Vom Warmen ins Kalte -&gt; Schimmel"/>
    <x v="6"/>
    <s v="Produkte"/>
    <s v="BUs"/>
    <s v="Symptome"/>
    <n v="18.600000000000001"/>
    <s v="Schmelze"/>
    <n v="29501057"/>
    <n v="12"/>
  </r>
  <r>
    <x v="0"/>
    <n v="50"/>
    <x v="27"/>
    <x v="4"/>
    <s v="VOS URGW CHILI-NATRIUMA"/>
    <x v="0"/>
    <x v="14"/>
    <s v="Aufgrund Konsistenz nicht genommen. Zu wenig VOS verarbeitet. Vom Warmen ins Kalte -&gt; Schimmel"/>
    <x v="9"/>
    <s v="Produkte"/>
    <s v="BUs"/>
    <s v="Symptome"/>
    <n v="25"/>
    <s v="Schmelze"/>
    <n v="29501057"/>
    <n v="12"/>
  </r>
  <r>
    <x v="4"/>
    <n v="239"/>
    <x v="26"/>
    <x v="5"/>
    <s v="VOS RW-NATUR ZIPFEL 350"/>
    <x v="0"/>
    <x v="18"/>
    <s v="keinen Abnehmer/Schälen"/>
    <x v="8"/>
    <s v="Produkte"/>
    <s v="BUs"/>
    <s v="Symptome"/>
    <n v="119.5"/>
    <s v="Verkauf"/>
    <n v="29501060"/>
    <n v="12"/>
  </r>
  <r>
    <x v="4"/>
    <n v="10"/>
    <x v="12"/>
    <x v="5"/>
    <s v="VOS RW-NATUR ZIPFEL 350"/>
    <x v="0"/>
    <x v="18"/>
    <s v="-"/>
    <x v="2"/>
    <s v="Produkte"/>
    <s v="BUs"/>
    <s v="Symptome"/>
    <n v="5"/>
    <s v="Verkauf"/>
    <n v="29501060"/>
    <n v="12"/>
  </r>
  <r>
    <x v="4"/>
    <n v="148"/>
    <x v="1"/>
    <x v="5"/>
    <s v="VOS RW-SCHI ZIPFEL 3500"/>
    <x v="0"/>
    <x v="18"/>
    <s v="keinen Abnehmer/Schälen"/>
    <x v="1"/>
    <s v="Produkte"/>
    <s v="BUs"/>
    <s v="Symptome"/>
    <n v="74"/>
    <s v="Verkauf"/>
    <n v="29501061"/>
    <n v="12"/>
  </r>
  <r>
    <x v="4"/>
    <n v="205"/>
    <x v="26"/>
    <x v="5"/>
    <s v="VOS RW-SCHI ZIPFEL 3500"/>
    <x v="0"/>
    <x v="18"/>
    <s v="keinen Abnehmer/Schälen"/>
    <x v="8"/>
    <s v="Produkte"/>
    <s v="BUs"/>
    <s v="Symptome"/>
    <n v="102.5"/>
    <s v="Verkauf"/>
    <n v="29501061"/>
    <n v="12"/>
  </r>
  <r>
    <x v="4"/>
    <n v="31"/>
    <x v="9"/>
    <x v="5"/>
    <s v="VOS VS-NATUR ZIPFEL"/>
    <x v="0"/>
    <x v="18"/>
    <s v="-"/>
    <x v="2"/>
    <s v="Produkte"/>
    <s v="BUs"/>
    <s v="Symptome"/>
    <n v="15.5"/>
    <s v="Verkauf"/>
    <n v="29501062"/>
    <n v="12"/>
  </r>
  <r>
    <x v="4"/>
    <n v="546"/>
    <x v="24"/>
    <x v="5"/>
    <s v="VOS GRW-NATUR ZIPFEL 35"/>
    <x v="0"/>
    <x v="18"/>
    <s v="keinen Abnehmer/Schälen"/>
    <x v="7"/>
    <s v="Produkte"/>
    <s v="BUs"/>
    <s v="Symptome"/>
    <n v="273"/>
    <s v="Verkauf"/>
    <n v="29501063"/>
    <n v="12"/>
  </r>
  <r>
    <x v="4"/>
    <n v="268"/>
    <x v="5"/>
    <x v="5"/>
    <s v="VOS GRW-NATUR ZIPFEL 35"/>
    <x v="0"/>
    <x v="18"/>
    <s v="keinen Abnehmer/Schälen"/>
    <x v="4"/>
    <s v="Produkte"/>
    <s v="BUs"/>
    <s v="Symptome"/>
    <n v="134"/>
    <s v="Verkauf"/>
    <n v="29501063"/>
    <n v="12"/>
  </r>
  <r>
    <x v="4"/>
    <n v="422"/>
    <x v="5"/>
    <x v="5"/>
    <s v="VOS GRW-NATUR ZIPFEL 35"/>
    <x v="0"/>
    <x v="18"/>
    <s v="keinen Abnehmer/Schälen"/>
    <x v="4"/>
    <s v="Produkte"/>
    <s v="BUs"/>
    <s v="Symptome"/>
    <n v="211"/>
    <s v="Verkauf"/>
    <n v="29501063"/>
    <n v="12"/>
  </r>
  <r>
    <x v="4"/>
    <n v="195"/>
    <x v="10"/>
    <x v="5"/>
    <s v="VOS GRW-NATUR ZIPFEL 35"/>
    <x v="0"/>
    <x v="18"/>
    <s v="keinen Abnehmer/Schälen"/>
    <x v="4"/>
    <s v="Produkte"/>
    <s v="BUs"/>
    <s v="Symptome"/>
    <n v="97.5"/>
    <s v="Verkauf"/>
    <n v="29501063"/>
    <n v="12"/>
  </r>
  <r>
    <x v="4"/>
    <n v="24"/>
    <x v="32"/>
    <x v="5"/>
    <s v="VOS GRW-NATUR ZIPFEL 35"/>
    <x v="0"/>
    <x v="18"/>
    <s v="keinen Abnehmer/Schälen"/>
    <x v="4"/>
    <s v="Produkte"/>
    <s v="BUs"/>
    <s v="Symptome"/>
    <n v="12"/>
    <s v="Verkauf"/>
    <n v="29501063"/>
    <n v="12"/>
  </r>
  <r>
    <x v="4"/>
    <n v="362.5"/>
    <x v="42"/>
    <x v="5"/>
    <s v="VOS GRW-NATUR ZIPFEL 35"/>
    <x v="0"/>
    <x v="18"/>
    <s v="keinen Abnehmer/Schälen"/>
    <x v="8"/>
    <s v="Produkte"/>
    <s v="BUs"/>
    <s v="Symptome"/>
    <n v="181.25"/>
    <s v="Verkauf"/>
    <n v="29501063"/>
    <n v="12"/>
  </r>
  <r>
    <x v="4"/>
    <n v="56"/>
    <x v="13"/>
    <x v="5"/>
    <s v="VOS GRW-NATUR ZIPFEL 35"/>
    <x v="0"/>
    <x v="18"/>
    <s v="-"/>
    <x v="2"/>
    <s v="Produkte"/>
    <s v="BUs"/>
    <s v="Symptome"/>
    <n v="28"/>
    <s v="Verkauf"/>
    <n v="29501063"/>
    <n v="12"/>
  </r>
  <r>
    <x v="4"/>
    <n v="252"/>
    <x v="24"/>
    <x v="5"/>
    <s v="VOS GRW-SCHI ZIPFEL 350"/>
    <x v="0"/>
    <x v="18"/>
    <s v="keinen Abnehmer/Schälen"/>
    <x v="7"/>
    <s v="Produkte"/>
    <s v="BUs"/>
    <s v="Symptome"/>
    <n v="126"/>
    <s v="Verkauf"/>
    <n v="29501064"/>
    <n v="12"/>
  </r>
  <r>
    <x v="4"/>
    <n v="349"/>
    <x v="14"/>
    <x v="5"/>
    <s v="VOS GRW-SCHI ZIPFEL 350"/>
    <x v="0"/>
    <x v="18"/>
    <s v="keinen Abnehmer/Schälen"/>
    <x v="1"/>
    <s v="Produkte"/>
    <s v="BUs"/>
    <s v="Symptome"/>
    <n v="174.5"/>
    <s v="Verkauf"/>
    <n v="29501064"/>
    <n v="12"/>
  </r>
  <r>
    <x v="4"/>
    <n v="427"/>
    <x v="27"/>
    <x v="5"/>
    <s v="VOS GRW-SCHI ZIPFEL 350"/>
    <x v="0"/>
    <x v="18"/>
    <s v="keinen Abnehmer/Schälen"/>
    <x v="9"/>
    <s v="Produkte"/>
    <s v="BUs"/>
    <s v="Symptome"/>
    <n v="213.5"/>
    <s v="Verkauf"/>
    <n v="29501064"/>
    <n v="12"/>
  </r>
  <r>
    <x v="4"/>
    <n v="613"/>
    <x v="27"/>
    <x v="5"/>
    <s v="VOS GRW-SCHI ZIPFEL 350"/>
    <x v="0"/>
    <x v="18"/>
    <s v="keinen Abnehmer/Schälen"/>
    <x v="9"/>
    <s v="Produkte"/>
    <s v="BUs"/>
    <s v="Symptome"/>
    <n v="306.5"/>
    <s v="Verkauf"/>
    <n v="29501064"/>
    <n v="12"/>
  </r>
  <r>
    <x v="4"/>
    <n v="132"/>
    <x v="19"/>
    <x v="5"/>
    <s v="VOS RW-NATUR-NAT ZIPFEL"/>
    <x v="0"/>
    <x v="18"/>
    <s v="keinen Abnehmer/Schälen"/>
    <x v="8"/>
    <s v="Produkte"/>
    <s v="BUs"/>
    <s v="Symptome"/>
    <n v="66"/>
    <s v="Verkauf"/>
    <n v="29501065"/>
    <n v="12"/>
  </r>
  <r>
    <x v="4"/>
    <n v="60"/>
    <x v="0"/>
    <x v="5"/>
    <s v="VOS RW-NATUR-NAT ZIPFEL"/>
    <x v="0"/>
    <x v="18"/>
    <s v="-"/>
    <x v="0"/>
    <s v="Produkte"/>
    <s v="BUs"/>
    <s v="Symptome"/>
    <n v="30"/>
    <s v="Verkauf"/>
    <n v="29501065"/>
    <n v="12"/>
  </r>
  <r>
    <x v="1"/>
    <n v="115"/>
    <x v="9"/>
    <x v="4"/>
    <s v="VOS RW-NATUR-NAT ZIPFEL"/>
    <x v="2"/>
    <x v="2"/>
    <s v="-"/>
    <x v="2"/>
    <s v="Produkte"/>
    <s v="BUs"/>
    <s v="Symptome"/>
    <n v="57.5"/>
    <s v="L9"/>
    <n v="29501065"/>
    <n v="30"/>
  </r>
  <r>
    <x v="1"/>
    <n v="92"/>
    <x v="9"/>
    <x v="4"/>
    <s v="VOS RW-NATUR ENDSTÜCK 3"/>
    <x v="2"/>
    <x v="2"/>
    <s v="-"/>
    <x v="2"/>
    <s v="Produkte"/>
    <s v="BUs"/>
    <s v="Symptome"/>
    <n v="46"/>
    <s v="L9"/>
    <n v="29501066"/>
    <n v="30"/>
  </r>
  <r>
    <x v="4"/>
    <n v="35"/>
    <x v="21"/>
    <x v="5"/>
    <s v="VOS RW-NATUR ENDSTÜCK 3"/>
    <x v="0"/>
    <x v="18"/>
    <s v="-"/>
    <x v="10"/>
    <s v="Produkte"/>
    <s v="BUs"/>
    <s v="Symptome"/>
    <n v="17.5"/>
    <s v="Verkauf"/>
    <n v="29501066"/>
    <n v="12"/>
  </r>
  <r>
    <x v="4"/>
    <n v="68"/>
    <x v="38"/>
    <x v="5"/>
    <s v="VOS RW-SCHI ENDSTÜCK 35"/>
    <x v="0"/>
    <x v="18"/>
    <s v="-"/>
    <x v="3"/>
    <s v="Produkte"/>
    <s v="BUs"/>
    <s v="Symptome"/>
    <n v="34"/>
    <s v="Verkauf"/>
    <n v="29501067"/>
    <n v="12"/>
  </r>
  <r>
    <x v="0"/>
    <n v="120"/>
    <x v="36"/>
    <x v="9"/>
    <s v="VOS RW-SCHI ENDSTÜCK 35"/>
    <x v="0"/>
    <x v="14"/>
    <s v="-"/>
    <x v="5"/>
    <s v="Produkte"/>
    <s v="BUs"/>
    <s v="Symptome"/>
    <n v="60"/>
    <s v="Schmelze"/>
    <n v="29501067"/>
    <n v="12"/>
  </r>
  <r>
    <x v="4"/>
    <n v="371"/>
    <x v="14"/>
    <x v="5"/>
    <s v="VOS GRW-NATUR ENDSTÜCK"/>
    <x v="0"/>
    <x v="18"/>
    <s v="keinen Abnehmer/Schälen"/>
    <x v="1"/>
    <s v="Produkte"/>
    <s v="BUs"/>
    <s v="Symptome"/>
    <n v="185.5"/>
    <s v="Verkauf"/>
    <n v="29501069"/>
    <n v="12"/>
  </r>
  <r>
    <x v="4"/>
    <n v="477"/>
    <x v="27"/>
    <x v="5"/>
    <s v="VOS GRW-NATUR ENDSTÜCK"/>
    <x v="0"/>
    <x v="18"/>
    <s v="keinen Abnehmer/Schälen"/>
    <x v="9"/>
    <s v="Produkte"/>
    <s v="BUs"/>
    <s v="Symptome"/>
    <n v="238.5"/>
    <s v="Verkauf"/>
    <n v="29501069"/>
    <n v="12"/>
  </r>
  <r>
    <x v="4"/>
    <n v="452"/>
    <x v="21"/>
    <x v="5"/>
    <s v="VOS GRW-NATUR ENDSTÜCK"/>
    <x v="0"/>
    <x v="18"/>
    <s v="-"/>
    <x v="10"/>
    <s v="Produkte"/>
    <s v="BUs"/>
    <s v="Symptome"/>
    <n v="226"/>
    <s v="Verkauf"/>
    <n v="29501069"/>
    <n v="12"/>
  </r>
  <r>
    <x v="4"/>
    <n v="252"/>
    <x v="24"/>
    <x v="5"/>
    <s v="VOS GRW-SCHI-NAT ENDSTÜ"/>
    <x v="0"/>
    <x v="18"/>
    <s v="keinen Abnehmer/Schälen"/>
    <x v="7"/>
    <s v="Produkte"/>
    <s v="BUs"/>
    <s v="Symptome"/>
    <n v="126"/>
    <s v="Verkauf"/>
    <n v="29501070"/>
    <n v="12"/>
  </r>
  <r>
    <x v="4"/>
    <n v="459"/>
    <x v="5"/>
    <x v="5"/>
    <s v="VOS GRW-SCHI-NAT ENDSTÜ"/>
    <x v="0"/>
    <x v="18"/>
    <s v="keinen Abnehmer/Schälen"/>
    <x v="4"/>
    <s v="Produkte"/>
    <s v="BUs"/>
    <s v="Symptome"/>
    <n v="229.5"/>
    <s v="Verkauf"/>
    <n v="29501070"/>
    <n v="12"/>
  </r>
  <r>
    <x v="4"/>
    <n v="419"/>
    <x v="27"/>
    <x v="5"/>
    <s v="VOS GRW-SCHI-NAT ENDSTÜ"/>
    <x v="0"/>
    <x v="18"/>
    <s v="keinen Abnehmer/Schälen"/>
    <x v="9"/>
    <s v="Produkte"/>
    <s v="BUs"/>
    <s v="Symptome"/>
    <n v="209.5"/>
    <s v="Verkauf"/>
    <n v="29501070"/>
    <n v="12"/>
  </r>
  <r>
    <x v="4"/>
    <n v="85.4"/>
    <x v="20"/>
    <x v="5"/>
    <s v="VOS GRW-SCHI-NAT ENDSTÜ"/>
    <x v="0"/>
    <x v="18"/>
    <s v="keinen Abnehmer/Schälen"/>
    <x v="9"/>
    <s v="Produkte"/>
    <s v="BUs"/>
    <s v="Symptome"/>
    <n v="42.7"/>
    <s v="Verkauf"/>
    <n v="29501070"/>
    <n v="12"/>
  </r>
  <r>
    <x v="4"/>
    <n v="386"/>
    <x v="23"/>
    <x v="5"/>
    <s v="VOS GRW-SCHI-NAT ENDSTÜ"/>
    <x v="0"/>
    <x v="18"/>
    <s v="-"/>
    <x v="5"/>
    <s v="Produkte"/>
    <s v="BUs"/>
    <s v="Symptome"/>
    <n v="193"/>
    <s v="Verkauf"/>
    <n v="29501070"/>
    <n v="12"/>
  </r>
  <r>
    <x v="4"/>
    <n v="474"/>
    <x v="37"/>
    <x v="5"/>
    <s v="VOS GRW-SCHI-NAT ENDSTÜ"/>
    <x v="0"/>
    <x v="18"/>
    <s v="-"/>
    <x v="0"/>
    <s v="Produkte"/>
    <s v="BUs"/>
    <s v="Symptome"/>
    <n v="237"/>
    <s v="Verkauf"/>
    <n v="29501070"/>
    <n v="12"/>
  </r>
  <r>
    <x v="4"/>
    <n v="75"/>
    <x v="21"/>
    <x v="5"/>
    <s v="VOS RW-NATUR-NAT ENDSTÜ"/>
    <x v="0"/>
    <x v="18"/>
    <s v="-"/>
    <x v="10"/>
    <s v="Produkte"/>
    <s v="BUs"/>
    <s v="Symptome"/>
    <n v="37.5"/>
    <s v="Verkauf"/>
    <n v="29501071"/>
    <n v="12"/>
  </r>
  <r>
    <x v="4"/>
    <n v="58"/>
    <x v="38"/>
    <x v="5"/>
    <s v="VOS RW-CHILI-ZIPFEL"/>
    <x v="0"/>
    <x v="18"/>
    <s v="keinen Abnehmer/Schälen"/>
    <x v="3"/>
    <s v="Produkte"/>
    <s v="BUs"/>
    <s v="Symptome"/>
    <n v="29"/>
    <s v="Verkauf"/>
    <n v="29501072"/>
    <n v="12"/>
  </r>
  <r>
    <x v="4"/>
    <n v="20"/>
    <x v="6"/>
    <x v="5"/>
    <s v="VOS RW-CHILI-ZIPFEL"/>
    <x v="0"/>
    <x v="18"/>
    <s v="keinen Abnehmer/Schälen"/>
    <x v="3"/>
    <s v="Produkte"/>
    <s v="BUs"/>
    <s v="Symptome"/>
    <n v="10"/>
    <s v="Verkauf"/>
    <n v="29501072"/>
    <n v="12"/>
  </r>
  <r>
    <x v="4"/>
    <n v="70"/>
    <x v="7"/>
    <x v="5"/>
    <s v="VOS RW-NUSS-ZIPFEL"/>
    <x v="0"/>
    <x v="18"/>
    <s v="-"/>
    <x v="5"/>
    <s v="Produkte"/>
    <s v="BUs"/>
    <s v="Symptome"/>
    <n v="35"/>
    <s v="Verkauf"/>
    <n v="29501073"/>
    <n v="12"/>
  </r>
  <r>
    <x v="4"/>
    <n v="87"/>
    <x v="10"/>
    <x v="5"/>
    <s v="VOS GRW-KRÄU-ZIPFEL"/>
    <x v="0"/>
    <x v="18"/>
    <s v="keinen Abnehmer/Schälen"/>
    <x v="4"/>
    <s v="Produkte"/>
    <s v="BUs"/>
    <s v="Symptome"/>
    <n v="43.5"/>
    <s v="Verkauf"/>
    <n v="29501074"/>
    <n v="12"/>
  </r>
  <r>
    <x v="4"/>
    <n v="3"/>
    <x v="6"/>
    <x v="5"/>
    <s v="VOS RW-CHILI-ENDSTÜCK"/>
    <x v="0"/>
    <x v="18"/>
    <s v="keinen Abnehmer/Schälen"/>
    <x v="3"/>
    <s v="Produkte"/>
    <s v="BUs"/>
    <s v="Symptome"/>
    <n v="1.5"/>
    <s v="Verkauf"/>
    <n v="29501075"/>
    <n v="12"/>
  </r>
  <r>
    <x v="4"/>
    <n v="249"/>
    <x v="2"/>
    <x v="5"/>
    <s v="VOS RW-NUSS-ENDSTÜCK"/>
    <x v="0"/>
    <x v="18"/>
    <s v="-"/>
    <x v="2"/>
    <s v="Produkte"/>
    <s v="BUs"/>
    <s v="Symptome"/>
    <n v="124.5"/>
    <s v="Verkauf"/>
    <n v="29501076"/>
    <n v="12"/>
  </r>
  <r>
    <x v="4"/>
    <n v="56"/>
    <x v="10"/>
    <x v="5"/>
    <s v="VOS GRW-KRÄU-ENDSTÜCK"/>
    <x v="0"/>
    <x v="18"/>
    <s v="keinen Abnehmer/Schälen"/>
    <x v="4"/>
    <s v="Produkte"/>
    <s v="BUs"/>
    <s v="Symptome"/>
    <n v="28"/>
    <s v="Verkauf"/>
    <n v="29501077"/>
    <n v="12"/>
  </r>
  <r>
    <x v="4"/>
    <n v="409"/>
    <x v="42"/>
    <x v="5"/>
    <s v="VOS GRW-CHILI-NAT ZIPFE"/>
    <x v="0"/>
    <x v="18"/>
    <s v="keinen Abnehmer/Schälen"/>
    <x v="8"/>
    <s v="Produkte"/>
    <s v="BUs"/>
    <s v="Symptome"/>
    <n v="204.5"/>
    <s v="Verkauf"/>
    <n v="29501078"/>
    <n v="12"/>
  </r>
  <r>
    <x v="0"/>
    <n v="24"/>
    <x v="34"/>
    <x v="4"/>
    <s v="VOS GRW-CHILI-NAT ZIPFE"/>
    <x v="0"/>
    <x v="14"/>
    <s v="-"/>
    <x v="5"/>
    <s v="Produkte"/>
    <s v="BUs"/>
    <s v="Symptome"/>
    <n v="12"/>
    <s v="Schmelze"/>
    <n v="29501078"/>
    <n v="12"/>
  </r>
  <r>
    <x v="4"/>
    <n v="48"/>
    <x v="4"/>
    <x v="5"/>
    <s v="VOS GRW-CHILI-NAT ENDST"/>
    <x v="0"/>
    <x v="18"/>
    <s v="keinen Abnehmer/Schälen"/>
    <x v="3"/>
    <s v="Produkte"/>
    <s v="BUs"/>
    <s v="Symptome"/>
    <n v="24"/>
    <s v="Verkauf"/>
    <n v="29501079"/>
    <n v="12"/>
  </r>
  <r>
    <x v="4"/>
    <n v="302"/>
    <x v="26"/>
    <x v="5"/>
    <s v="VOS GRW-CHILI-NAT ENDST"/>
    <x v="0"/>
    <x v="18"/>
    <s v="keinen Abnehmer/Schälen"/>
    <x v="8"/>
    <s v="Produkte"/>
    <s v="BUs"/>
    <s v="Symptome"/>
    <n v="151"/>
    <s v="Verkauf"/>
    <n v="29501079"/>
    <n v="12"/>
  </r>
  <r>
    <x v="4"/>
    <n v="230"/>
    <x v="27"/>
    <x v="5"/>
    <s v="VOS GRW-CHILI-NAT ENDST"/>
    <x v="0"/>
    <x v="18"/>
    <s v="keinen Abnehmer/Schälen"/>
    <x v="9"/>
    <s v="Produkte"/>
    <s v="BUs"/>
    <s v="Symptome"/>
    <n v="115"/>
    <s v="Verkauf"/>
    <n v="29501079"/>
    <n v="12"/>
  </r>
  <r>
    <x v="4"/>
    <n v="30"/>
    <x v="31"/>
    <x v="5"/>
    <s v="VOS GRW-CHILI-NAT ENDST"/>
    <x v="0"/>
    <x v="18"/>
    <s v="mehr VOS als Rework"/>
    <x v="0"/>
    <s v="Produkte"/>
    <s v="BUs"/>
    <s v="Symptome"/>
    <n v="15"/>
    <s v="Verkauf"/>
    <n v="29501079"/>
    <n v="12"/>
  </r>
  <r>
    <x v="4"/>
    <n v="220"/>
    <x v="7"/>
    <x v="5"/>
    <s v="VOS RW-JALA-NAT ENDSTÜC"/>
    <x v="0"/>
    <x v="18"/>
    <s v="-"/>
    <x v="5"/>
    <s v="Produkte"/>
    <s v="BUs"/>
    <s v="Symptome"/>
    <n v="110"/>
    <s v="Verkauf"/>
    <n v="29501081"/>
    <n v="12"/>
  </r>
  <r>
    <x v="4"/>
    <n v="24"/>
    <x v="6"/>
    <x v="5"/>
    <s v="VOS RW-NATUR-EXTRA ZIPF"/>
    <x v="0"/>
    <x v="18"/>
    <s v="keinen Abnehmer/Schälen"/>
    <x v="3"/>
    <s v="Produkte"/>
    <s v="BUs"/>
    <s v="Symptome"/>
    <n v="12"/>
    <s v="Verkauf"/>
    <n v="29501082"/>
    <n v="12"/>
  </r>
  <r>
    <x v="4"/>
    <n v="435"/>
    <x v="5"/>
    <x v="5"/>
    <s v="VOS RW-NATUR-EXTRA ZIPF"/>
    <x v="0"/>
    <x v="18"/>
    <s v="keinen Abnehmer/Schälen"/>
    <x v="4"/>
    <s v="Produkte"/>
    <s v="BUs"/>
    <s v="Symptome"/>
    <n v="217.5"/>
    <s v="Verkauf"/>
    <n v="29501082"/>
    <n v="12"/>
  </r>
  <r>
    <x v="4"/>
    <n v="300"/>
    <x v="26"/>
    <x v="5"/>
    <s v="VOS RW-NATUR-EXTRA ZIPF"/>
    <x v="0"/>
    <x v="18"/>
    <s v="keinen Abnehmer/Schälen"/>
    <x v="8"/>
    <s v="Produkte"/>
    <s v="BUs"/>
    <s v="Symptome"/>
    <n v="150"/>
    <s v="Verkauf"/>
    <n v="29501082"/>
    <n v="12"/>
  </r>
  <r>
    <x v="1"/>
    <n v="25"/>
    <x v="9"/>
    <x v="4"/>
    <s v="VOS RW-NATUR-EXTRA ENDS"/>
    <x v="0"/>
    <x v="15"/>
    <s v="-"/>
    <x v="2"/>
    <s v="Produkte"/>
    <s v="BUs"/>
    <s v="Symptome"/>
    <n v="12.5"/>
    <s v="BU3"/>
    <n v="29501083"/>
    <n v="12"/>
  </r>
  <r>
    <x v="1"/>
    <n v="106"/>
    <x v="9"/>
    <x v="4"/>
    <s v="VOS RW-NATUR-EXTRA ENDS"/>
    <x v="0"/>
    <x v="15"/>
    <s v="-"/>
    <x v="2"/>
    <s v="Produkte"/>
    <s v="BUs"/>
    <s v="Symptome"/>
    <n v="53"/>
    <s v="BU3"/>
    <n v="29501083"/>
    <n v="12"/>
  </r>
  <r>
    <x v="4"/>
    <n v="346"/>
    <x v="9"/>
    <x v="5"/>
    <s v="VOS RW-SCHI-NAT ENDSTÜC"/>
    <x v="0"/>
    <x v="18"/>
    <s v="-"/>
    <x v="2"/>
    <s v="Produkte"/>
    <s v="BUs"/>
    <s v="Symptome"/>
    <n v="173"/>
    <s v="Verkauf"/>
    <n v="29501085"/>
    <n v="12"/>
  </r>
  <r>
    <x v="4"/>
    <n v="177"/>
    <x v="24"/>
    <x v="5"/>
    <s v="VOS VS-SCHI ZIPFEL"/>
    <x v="0"/>
    <x v="18"/>
    <s v="keinen Abnehmer/Schälen"/>
    <x v="7"/>
    <s v="Produkte"/>
    <s v="BUs"/>
    <s v="Symptome"/>
    <n v="88.5"/>
    <s v="Verkauf"/>
    <n v="29501086"/>
    <n v="12"/>
  </r>
  <r>
    <x v="4"/>
    <n v="207.5"/>
    <x v="24"/>
    <x v="5"/>
    <s v="VOS VS-CHILI ZIPFEL"/>
    <x v="0"/>
    <x v="18"/>
    <s v="keinen Abnehmer/Schälen"/>
    <x v="7"/>
    <s v="Produkte"/>
    <s v="BUs"/>
    <s v="Symptome"/>
    <n v="103.75"/>
    <s v="Verkauf"/>
    <n v="29501087"/>
    <n v="12"/>
  </r>
  <r>
    <x v="4"/>
    <n v="38"/>
    <x v="9"/>
    <x v="5"/>
    <s v="VOS VS-CHILI ZIPFEL"/>
    <x v="0"/>
    <x v="18"/>
    <s v="-"/>
    <x v="2"/>
    <s v="Produkte"/>
    <s v="BUs"/>
    <s v="Symptome"/>
    <n v="19"/>
    <s v="Verkauf"/>
    <n v="29501087"/>
    <n v="12"/>
  </r>
  <r>
    <x v="4"/>
    <n v="25"/>
    <x v="9"/>
    <x v="5"/>
    <s v="VOS VS-CHILI ENDSTÜCK"/>
    <x v="0"/>
    <x v="18"/>
    <s v="-"/>
    <x v="2"/>
    <s v="Produkte"/>
    <s v="BUs"/>
    <s v="Symptome"/>
    <n v="12.5"/>
    <s v="Verkauf"/>
    <n v="29501089"/>
    <n v="12"/>
  </r>
  <r>
    <x v="3"/>
    <n v="45"/>
    <x v="37"/>
    <x v="7"/>
    <s v="ABS Simmentaler"/>
    <x v="5"/>
    <x v="17"/>
    <s v="-"/>
    <x v="0"/>
    <s v="Produkte"/>
    <s v="BUs"/>
    <s v="Symptome"/>
    <n v="0.45"/>
    <s v="Bu4"/>
    <n v="29501099"/>
    <n v="61"/>
  </r>
  <r>
    <x v="3"/>
    <n v="71"/>
    <x v="3"/>
    <x v="7"/>
    <s v="ABS Simmentaler"/>
    <x v="5"/>
    <x v="17"/>
    <s v="-"/>
    <x v="0"/>
    <s v="Produkte"/>
    <s v="BUs"/>
    <s v="Symptome"/>
    <n v="0.71"/>
    <s v="Bu4"/>
    <n v="29501099"/>
    <n v="61"/>
  </r>
  <r>
    <x v="3"/>
    <n v="30"/>
    <x v="13"/>
    <x v="7"/>
    <s v="ABS Simmentaler"/>
    <x v="5"/>
    <x v="17"/>
    <s v="-"/>
    <x v="2"/>
    <s v="Produkte"/>
    <s v="BUs"/>
    <s v="Symptome"/>
    <n v="0.3"/>
    <s v="Bu4"/>
    <n v="29501099"/>
    <n v="61"/>
  </r>
  <r>
    <x v="3"/>
    <n v="10"/>
    <x v="38"/>
    <x v="7"/>
    <s v="ABS BRIE-PAP"/>
    <x v="1"/>
    <x v="26"/>
    <s v="Trennung vom Klebeband aus Produkt zu aufwendig"/>
    <x v="3"/>
    <s v="Produkte"/>
    <s v="BUs"/>
    <s v="Symptome"/>
    <n v="0.1"/>
    <s v="L29"/>
    <n v="29501101"/>
    <n v="22"/>
  </r>
  <r>
    <x v="3"/>
    <n v="10"/>
    <x v="8"/>
    <x v="7"/>
    <s v="ABS BRIE-PAP"/>
    <x v="5"/>
    <x v="17"/>
    <s v="&lt;50kg/Monat"/>
    <x v="1"/>
    <s v="Produkte"/>
    <s v="BUs"/>
    <s v="Symptome"/>
    <n v="0.1"/>
    <s v="L29"/>
    <n v="29501101"/>
    <n v="61"/>
  </r>
  <r>
    <x v="3"/>
    <n v="6"/>
    <x v="10"/>
    <x v="7"/>
    <s v="ABS BRIE-PAP"/>
    <x v="5"/>
    <x v="17"/>
    <s v="&lt;50kg/Monat"/>
    <x v="4"/>
    <s v="Produkte"/>
    <s v="BUs"/>
    <s v="Symptome"/>
    <n v="0.06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Bu4"/>
    <n v="29501101"/>
    <n v="61"/>
  </r>
  <r>
    <x v="3"/>
    <n v="1"/>
    <x v="39"/>
    <x v="7"/>
    <s v="ABS BRIE-PAP"/>
    <x v="5"/>
    <x v="17"/>
    <s v="&lt;50kg/Monat"/>
    <x v="4"/>
    <s v="Produkte"/>
    <s v="BUs"/>
    <s v="Symptome"/>
    <n v="0.01"/>
    <s v="Bu4"/>
    <n v="29501101"/>
    <n v="61"/>
  </r>
  <r>
    <x v="3"/>
    <n v="7"/>
    <x v="20"/>
    <x v="7"/>
    <s v="ABS BRIE-PAP"/>
    <x v="5"/>
    <x v="17"/>
    <s v="&lt;50kg/Monat"/>
    <x v="9"/>
    <s v="Produkte"/>
    <s v="BUs"/>
    <s v="Symptome"/>
    <n v="7.0000000000000007E-2"/>
    <s v="L29"/>
    <n v="29501101"/>
    <n v="61"/>
  </r>
  <r>
    <x v="3"/>
    <n v="55"/>
    <x v="34"/>
    <x v="7"/>
    <s v="ABS BRIE-PAP"/>
    <x v="5"/>
    <x v="24"/>
    <s v="-"/>
    <x v="5"/>
    <s v="Produkte"/>
    <s v="BUs"/>
    <s v="Symptome"/>
    <n v="0.55000000000000004"/>
    <s v="Bu4"/>
    <n v="29501101"/>
    <n v="61"/>
  </r>
  <r>
    <x v="3"/>
    <n v="15"/>
    <x v="36"/>
    <x v="7"/>
    <s v="ABS BRIE-PAP"/>
    <x v="5"/>
    <x v="24"/>
    <s v="-"/>
    <x v="5"/>
    <s v="Produkte"/>
    <s v="BUs"/>
    <s v="Symptome"/>
    <n v="0.15"/>
    <s v="Bu4"/>
    <n v="29501101"/>
    <n v="61"/>
  </r>
  <r>
    <x v="0"/>
    <n v="120"/>
    <x v="1"/>
    <x v="7"/>
    <s v="ABS 40-45% OGT"/>
    <x v="0"/>
    <x v="14"/>
    <s v="Aufgrund Konsistenz nicht genommen. Zu wenig VOS verarbeitet. Vom Warmen ins Kalte -&gt; Schimmel"/>
    <x v="1"/>
    <s v="Produkte"/>
    <s v="BUs"/>
    <s v="Symptome"/>
    <n v="240"/>
    <s v="Schmelze"/>
    <n v="29600001"/>
    <n v="12"/>
  </r>
  <r>
    <x v="0"/>
    <n v="80"/>
    <x v="39"/>
    <x v="7"/>
    <s v="ABS 40-45% Konventionel"/>
    <x v="0"/>
    <x v="14"/>
    <s v="Aufgrund Konsistenz nicht genommen. Zu wenig VOS verarbeitet. Vom Warmen ins Kalte -&gt; Schimmel"/>
    <x v="4"/>
    <s v="Produkte"/>
    <s v="BUs"/>
    <s v="Symptome"/>
    <n v="160"/>
    <s v="Schmelze"/>
    <n v="29600002"/>
    <n v="12"/>
  </r>
  <r>
    <x v="2"/>
    <n v="153"/>
    <x v="39"/>
    <x v="7"/>
    <s v="ABS 40-45% Konventionel"/>
    <x v="1"/>
    <x v="32"/>
    <s v="kam zurück Nagel und wurde als Abschnitte reduziert. Schimmel im Produkt entdeckt"/>
    <x v="4"/>
    <s v="Produkte"/>
    <s v="BUs"/>
    <s v="Symptome"/>
    <n v="306"/>
    <s v="Retoure"/>
    <n v="29600002"/>
    <n v="22"/>
  </r>
  <r>
    <x v="0"/>
    <n v="120"/>
    <x v="27"/>
    <x v="7"/>
    <s v="ABS 40-45% Konventionel"/>
    <x v="0"/>
    <x v="14"/>
    <s v="Aufgrund Konsistenz nicht genommen. Zu wenig VOS verarbeitet. Vom Warmen ins Kalte -&gt; Schimmel"/>
    <x v="9"/>
    <s v="Produkte"/>
    <s v="BUs"/>
    <s v="Symptome"/>
    <n v="240"/>
    <s v="Schmelze"/>
    <n v="29600002"/>
    <n v="12"/>
  </r>
  <r>
    <x v="0"/>
    <n v="130"/>
    <x v="35"/>
    <x v="7"/>
    <s v="ABS 45-48% OGT"/>
    <x v="0"/>
    <x v="0"/>
    <s v="-"/>
    <x v="5"/>
    <s v="Produkte"/>
    <s v="BUs"/>
    <s v="Symptome"/>
    <n v="266.721"/>
    <s v="RWV"/>
    <n v="29600003"/>
    <n v="12"/>
  </r>
  <r>
    <x v="0"/>
    <n v="195"/>
    <x v="28"/>
    <x v="7"/>
    <s v="ABS 45-48% Konventionel"/>
    <x v="0"/>
    <x v="14"/>
    <s v="Aufgrund Konsistenz nicht genommen. Zu wenig VOS verarbeitet. Vom Warmen ins Kalte -&gt; Schimmel"/>
    <x v="9"/>
    <s v="Produkte"/>
    <s v="BUs"/>
    <s v="Symptome"/>
    <n v="393.43199999999996"/>
    <s v="Schmelze"/>
    <n v="29600004"/>
    <n v="12"/>
  </r>
  <r>
    <x v="0"/>
    <n v="160"/>
    <x v="37"/>
    <x v="7"/>
    <s v="ABS 45-48% Konventionel"/>
    <x v="4"/>
    <x v="13"/>
    <s v="-"/>
    <x v="0"/>
    <s v="Produkte"/>
    <s v="BUs"/>
    <s v="Symptome"/>
    <n v="322.81599999999997"/>
    <s v="Schmelze"/>
    <n v="29600004"/>
    <n v="43"/>
  </r>
  <r>
    <x v="0"/>
    <n v="207"/>
    <x v="13"/>
    <x v="7"/>
    <s v="ABS 45-48% Konventionel"/>
    <x v="0"/>
    <x v="14"/>
    <s v="-"/>
    <x v="2"/>
    <s v="Produkte"/>
    <s v="BUs"/>
    <s v="Symptome"/>
    <n v="417.64319999999998"/>
    <s v="Schmelze"/>
    <n v="29600004"/>
    <n v="12"/>
  </r>
  <r>
    <x v="0"/>
    <n v="22"/>
    <x v="5"/>
    <x v="4"/>
    <s v="VS GRS Natur OGT"/>
    <x v="0"/>
    <x v="14"/>
    <s v="Aufgrund Konsistenz nicht genommen. Zu wenig VOS verarbeitet. Vom Warmen ins Kalte -&gt; Schimmel"/>
    <x v="4"/>
    <s v="Produkte"/>
    <s v="BUs"/>
    <s v="Symptome"/>
    <n v="21.769000000000002"/>
    <s v="Schmelze"/>
    <n v="29600009"/>
    <n v="12"/>
  </r>
  <r>
    <x v="0"/>
    <n v="212"/>
    <x v="10"/>
    <x v="4"/>
    <s v="VS GRS Schinken mit Rin"/>
    <x v="0"/>
    <x v="14"/>
    <s v="Aufgrund Konsistenz nicht genommen. Zu wenig VOS verarbeitet. Vom Warmen ins Kalte -&gt; Schimmel"/>
    <x v="4"/>
    <s v="Produkte"/>
    <s v="BUs"/>
    <s v="Symptome"/>
    <n v="106"/>
    <s v="Schmelze"/>
    <n v="29600011"/>
    <n v="12"/>
  </r>
  <r>
    <x v="0"/>
    <n v="184"/>
    <x v="46"/>
    <x v="4"/>
    <s v="VS GRS Chili mit Rinde"/>
    <x v="0"/>
    <x v="14"/>
    <s v="Aufgrund Konsistenz nicht genommen. Zu wenig VOS verarbeitet. Vom Warmen ins Kalte -&gt; Schimmel"/>
    <x v="6"/>
    <s v="Produkte"/>
    <s v="BUs"/>
    <s v="Symptome"/>
    <n v="649.86959999999999"/>
    <s v="Schmelze"/>
    <n v="29600013"/>
    <n v="12"/>
  </r>
  <r>
    <x v="0"/>
    <n v="223"/>
    <x v="10"/>
    <x v="4"/>
    <s v="VS GRS Chili mit Rinde"/>
    <x v="0"/>
    <x v="14"/>
    <s v="Aufgrund Konsistenz nicht genommen. Zu wenig VOS verarbeitet. Vom Warmen ins Kalte -&gt; Schimmel"/>
    <x v="4"/>
    <s v="Produkte"/>
    <s v="BUs"/>
    <s v="Symptome"/>
    <n v="787.61370000000011"/>
    <s v="Schmelze"/>
    <n v="29600013"/>
    <n v="12"/>
  </r>
  <r>
    <x v="0"/>
    <n v="66.8"/>
    <x v="28"/>
    <x v="4"/>
    <s v="VS RW Schinken mit Rind"/>
    <x v="0"/>
    <x v="14"/>
    <s v="Aufgrund Konsistenz nicht genommen. Zu wenig VOS verarbeitet. Vom Warmen ins Kalte -&gt; Schimmel"/>
    <x v="9"/>
    <s v="Produkte"/>
    <s v="BUs"/>
    <s v="Symptome"/>
    <n v="33.4"/>
    <s v="Schmelze"/>
    <n v="29600017"/>
    <n v="12"/>
  </r>
  <r>
    <x v="1"/>
    <n v="72"/>
    <x v="28"/>
    <x v="4"/>
    <s v="VS RW Schinken mit Rind"/>
    <x v="0"/>
    <x v="4"/>
    <s v="wurde nicht eingesetzt"/>
    <x v="9"/>
    <s v="Produkte"/>
    <s v="BUs"/>
    <s v="Symptome"/>
    <n v="36"/>
    <s v="Bu3"/>
    <n v="29600017"/>
    <n v="12"/>
  </r>
  <r>
    <x v="0"/>
    <n v="60"/>
    <x v="12"/>
    <x v="4"/>
    <s v="VS RW Schinken mit Rind"/>
    <x v="0"/>
    <x v="14"/>
    <s v="-"/>
    <x v="2"/>
    <s v="Produkte"/>
    <s v="BUs"/>
    <s v="Symptome"/>
    <n v="30"/>
    <s v="Schmelze"/>
    <n v="29600017"/>
    <n v="12"/>
  </r>
  <r>
    <x v="0"/>
    <n v="7"/>
    <x v="27"/>
    <x v="4"/>
    <s v="VS Natur geschält"/>
    <x v="0"/>
    <x v="14"/>
    <s v="Aufgrund Konsistenz nicht genommen. Zu wenig VOS verarbeitet. Vom Warmen ins Kalte -&gt; Schimmel"/>
    <x v="9"/>
    <s v="Produkte"/>
    <s v="BUs"/>
    <s v="Symptome"/>
    <n v="6.8599999999999994"/>
    <s v="Schmelze"/>
    <n v="29600023"/>
    <n v="12"/>
  </r>
  <r>
    <x v="0"/>
    <n v="79"/>
    <x v="16"/>
    <x v="4"/>
    <s v="VS Schinken geschält"/>
    <x v="0"/>
    <x v="14"/>
    <s v="Aufgrund Konsistenz nicht genommen. Zu wenig VOS verarbeitet. Vom Warmen ins Kalte -&gt; Schimmel"/>
    <x v="7"/>
    <s v="Produkte"/>
    <s v="BUs"/>
    <s v="Symptome"/>
    <n v="74.244199999999992"/>
    <s v="Schmelze"/>
    <n v="29600025"/>
    <n v="12"/>
  </r>
  <r>
    <x v="0"/>
    <n v="26"/>
    <x v="27"/>
    <x v="4"/>
    <s v="VS Schinken geschält"/>
    <x v="0"/>
    <x v="14"/>
    <s v="Aufgrund Konsistenz nicht genommen. Zu wenig VOS verarbeitet. Vom Warmen ins Kalte -&gt; Schimmel"/>
    <x v="9"/>
    <s v="Produkte"/>
    <s v="BUs"/>
    <s v="Symptome"/>
    <n v="24.434799999999999"/>
    <s v="Schmelze"/>
    <n v="29600025"/>
    <n v="12"/>
  </r>
  <r>
    <x v="0"/>
    <n v="77.599999999999994"/>
    <x v="34"/>
    <x v="4"/>
    <s v="VS Schinken geschält"/>
    <x v="0"/>
    <x v="14"/>
    <s v="-"/>
    <x v="5"/>
    <s v="Produkte"/>
    <s v="BUs"/>
    <s v="Symptome"/>
    <n v="72.928479999999993"/>
    <s v="Schmelze"/>
    <n v="29600025"/>
    <n v="12"/>
  </r>
  <r>
    <x v="0"/>
    <n v="259"/>
    <x v="0"/>
    <x v="4"/>
    <s v="VS Schinken mit Rinde"/>
    <x v="6"/>
    <x v="36"/>
    <s v="-"/>
    <x v="0"/>
    <s v="Produkte"/>
    <s v="BUs"/>
    <s v="Symptome"/>
    <n v="129.5"/>
    <s v="RWV"/>
    <n v="29600026"/>
    <n v="83"/>
  </r>
  <r>
    <x v="0"/>
    <n v="35.4"/>
    <x v="15"/>
    <x v="4"/>
    <s v="VS Chili geschält"/>
    <x v="0"/>
    <x v="14"/>
    <s v="Aufgrund Konsistenz nicht genommen. Zu wenig VOS verarbeitet. Vom Warmen ins Kalte -&gt; Schimmel"/>
    <x v="6"/>
    <s v="Produkte"/>
    <s v="BUs"/>
    <s v="Symptome"/>
    <n v="32.996340000000004"/>
    <s v="Schmelze"/>
    <n v="29600027"/>
    <n v="12"/>
  </r>
  <r>
    <x v="0"/>
    <n v="162"/>
    <x v="39"/>
    <x v="4"/>
    <s v="VS Chili geschält"/>
    <x v="0"/>
    <x v="14"/>
    <s v="Aufgrund Konsistenz nicht genommen. Zu wenig VOS verarbeitet. Vom Warmen ins Kalte -&gt; Schimmel"/>
    <x v="4"/>
    <s v="Produkte"/>
    <s v="BUs"/>
    <s v="Symptome"/>
    <n v="151.00020000000001"/>
    <s v="Schmelze"/>
    <n v="29600027"/>
    <n v="12"/>
  </r>
  <r>
    <x v="0"/>
    <n v="23"/>
    <x v="34"/>
    <x v="4"/>
    <s v="VS Chili geschält"/>
    <x v="0"/>
    <x v="14"/>
    <s v="-"/>
    <x v="5"/>
    <s v="Produkte"/>
    <s v="BUs"/>
    <s v="Symptome"/>
    <n v="21.438300000000002"/>
    <s v="Schmelze"/>
    <n v="29600027"/>
    <n v="12"/>
  </r>
  <r>
    <x v="0"/>
    <n v="127"/>
    <x v="0"/>
    <x v="4"/>
    <s v="VS Chili geschält"/>
    <x v="0"/>
    <x v="14"/>
    <s v="-"/>
    <x v="0"/>
    <s v="Produkte"/>
    <s v="BUs"/>
    <s v="Symptome"/>
    <n v="118.3767"/>
    <s v="Schmelze"/>
    <n v="29600027"/>
    <n v="12"/>
  </r>
  <r>
    <x v="0"/>
    <n v="20"/>
    <x v="12"/>
    <x v="4"/>
    <s v="VS Chili geschält"/>
    <x v="0"/>
    <x v="15"/>
    <s v="-"/>
    <x v="2"/>
    <s v="Produkte"/>
    <s v="BUs"/>
    <s v="Symptome"/>
    <n v="18.641999999999999"/>
    <s v="Abfüllung"/>
    <n v="29600027"/>
    <n v="12"/>
  </r>
  <r>
    <x v="0"/>
    <n v="115"/>
    <x v="30"/>
    <x v="7"/>
    <s v="ABS 40-60% WSCH"/>
    <x v="0"/>
    <x v="14"/>
    <s v="Auftrag abgeschlossen, Reste stehen gelassen"/>
    <x v="1"/>
    <s v="Produkte"/>
    <s v="BUs"/>
    <s v="Symptome"/>
    <n v="287.5"/>
    <s v="Schmelze"/>
    <n v="29600029"/>
    <n v="12"/>
  </r>
  <r>
    <x v="0"/>
    <n v="701"/>
    <x v="13"/>
    <x v="4"/>
    <s v="VS SKZ Premium Würfel"/>
    <x v="0"/>
    <x v="0"/>
    <s v="-"/>
    <x v="2"/>
    <s v="Produkte"/>
    <s v="BUs"/>
    <s v="Symptome"/>
    <n v="402.37399999999997"/>
    <s v="RWV"/>
    <n v="29600030"/>
    <n v="12"/>
  </r>
  <r>
    <x v="1"/>
    <n v="72.5"/>
    <x v="24"/>
    <x v="10"/>
    <s v="VOS VEG-SCH MILD"/>
    <x v="0"/>
    <x v="15"/>
    <s v="-"/>
    <x v="7"/>
    <s v="Produkte"/>
    <s v="BUs"/>
    <s v="Symptome"/>
    <n v="36.25"/>
    <s v="L1"/>
    <n v="29900002"/>
    <n v="12"/>
  </r>
  <r>
    <x v="1"/>
    <n v="23"/>
    <x v="43"/>
    <x v="10"/>
    <s v="VOS VEG-SCH MILD"/>
    <x v="0"/>
    <x v="15"/>
    <s v="-"/>
    <x v="8"/>
    <s v="Produkte"/>
    <s v="BUs"/>
    <s v="Symptome"/>
    <n v="11.5"/>
    <s v="BU3"/>
    <n v="29900002"/>
    <n v="12"/>
  </r>
  <r>
    <x v="1"/>
    <n v="369"/>
    <x v="37"/>
    <x v="10"/>
    <s v="VOS VEG-SCH MILD"/>
    <x v="1"/>
    <x v="22"/>
    <s v="-"/>
    <x v="0"/>
    <s v="Produkte"/>
    <s v="BUs"/>
    <s v="Symptome"/>
    <n v="184.5"/>
    <s v="BU3"/>
    <n v="29900002"/>
    <n v="42"/>
  </r>
  <r>
    <x v="1"/>
    <n v="257"/>
    <x v="31"/>
    <x v="10"/>
    <s v="VOS VEG-SCH MILD"/>
    <x v="0"/>
    <x v="15"/>
    <s v="-"/>
    <x v="0"/>
    <s v="Produkte"/>
    <s v="BUs"/>
    <s v="Symptome"/>
    <n v="128.5"/>
    <s v="Bu3"/>
    <n v="29900002"/>
    <n v="12"/>
  </r>
  <r>
    <x v="1"/>
    <n v="283"/>
    <x v="9"/>
    <x v="10"/>
    <s v="VOS VEG-SCH MILD"/>
    <x v="5"/>
    <x v="15"/>
    <s v="-"/>
    <x v="2"/>
    <s v="Produkte"/>
    <s v="BUs"/>
    <s v="Symptome"/>
    <n v="141.5"/>
    <s v="BU3"/>
    <n v="29900002"/>
    <n v="61"/>
  </r>
  <r>
    <x v="1"/>
    <n v="303"/>
    <x v="13"/>
    <x v="10"/>
    <s v="VOS VEG-SCH MILD"/>
    <x v="5"/>
    <x v="17"/>
    <s v="-"/>
    <x v="2"/>
    <s v="Produkte"/>
    <s v="BUs"/>
    <s v="Symptome"/>
    <n v="151.5"/>
    <s v="BU3"/>
    <n v="29900002"/>
    <n v="61"/>
  </r>
  <r>
    <x v="1"/>
    <n v="74.400000000000006"/>
    <x v="13"/>
    <x v="10"/>
    <s v="VOS VEG-SCH MILD"/>
    <x v="1"/>
    <x v="32"/>
    <s v="-"/>
    <x v="2"/>
    <s v="Produkte"/>
    <s v="BUs"/>
    <s v="Symptome"/>
    <n v="37.200000000000003"/>
    <s v="BU3"/>
    <n v="29900002"/>
    <n v="22"/>
  </r>
  <r>
    <x v="1"/>
    <n v="138"/>
    <x v="2"/>
    <x v="10"/>
    <s v="VOS VEG-SCH MILD"/>
    <x v="5"/>
    <x v="17"/>
    <s v="-"/>
    <x v="2"/>
    <s v="Produkte"/>
    <s v="BUs"/>
    <s v="Symptome"/>
    <n v="69"/>
    <s v="BU3"/>
    <n v="29900002"/>
    <n v="61"/>
  </r>
  <r>
    <x v="0"/>
    <n v="184.2"/>
    <x v="40"/>
    <x v="10"/>
    <s v="VOS VEG-SCH MILD"/>
    <x v="5"/>
    <x v="15"/>
    <s v="-"/>
    <x v="10"/>
    <s v="Produkte"/>
    <s v="BUs"/>
    <s v="Symptome"/>
    <n v="92.1"/>
    <s v="Abfüllung"/>
    <n v="29900002"/>
    <n v="61"/>
  </r>
  <r>
    <x v="1"/>
    <n v="512"/>
    <x v="41"/>
    <x v="10"/>
    <s v="VOS VEG-SCH MILD"/>
    <x v="5"/>
    <x v="15"/>
    <s v="-"/>
    <x v="10"/>
    <s v="Produkte"/>
    <s v="BUs"/>
    <s v="Symptome"/>
    <n v="256"/>
    <s v="bu3"/>
    <n v="29900002"/>
    <n v="61"/>
  </r>
  <r>
    <x v="1"/>
    <n v="133"/>
    <x v="29"/>
    <x v="10"/>
    <s v="VOS VEG-SCH WÜRZIG"/>
    <x v="0"/>
    <x v="15"/>
    <s v="-"/>
    <x v="1"/>
    <s v="Produkte"/>
    <s v="BUs"/>
    <s v="Symptome"/>
    <n v="66.5"/>
    <s v="L1"/>
    <n v="29900003"/>
    <n v="12"/>
  </r>
  <r>
    <x v="1"/>
    <n v="54"/>
    <x v="5"/>
    <x v="10"/>
    <s v="VOS VEG-SCH WÜRZIG"/>
    <x v="5"/>
    <x v="15"/>
    <s v="-"/>
    <x v="4"/>
    <s v="Produkte"/>
    <s v="BUs"/>
    <s v="Symptome"/>
    <n v="27"/>
    <s v="L1"/>
    <n v="29900003"/>
    <n v="61"/>
  </r>
  <r>
    <x v="1"/>
    <n v="63"/>
    <x v="20"/>
    <x v="10"/>
    <s v="VOS VEG-SCH WÜRZIG"/>
    <x v="0"/>
    <x v="15"/>
    <s v="-"/>
    <x v="9"/>
    <s v="Produkte"/>
    <s v="BUs"/>
    <s v="Symptome"/>
    <n v="31.5"/>
    <s v="L1"/>
    <n v="29900003"/>
    <n v="12"/>
  </r>
  <r>
    <x v="1"/>
    <n v="24"/>
    <x v="28"/>
    <x v="10"/>
    <s v="VOS VEG-SCH WÜRZIG"/>
    <x v="0"/>
    <x v="15"/>
    <s v="-"/>
    <x v="9"/>
    <s v="Produkte"/>
    <s v="BUs"/>
    <s v="Symptome"/>
    <n v="12"/>
    <s v="BU3"/>
    <n v="29900003"/>
    <n v="12"/>
  </r>
  <r>
    <x v="1"/>
    <n v="240"/>
    <x v="31"/>
    <x v="10"/>
    <s v="VOS VEG-SCH WÜRZIG"/>
    <x v="0"/>
    <x v="15"/>
    <s v="-"/>
    <x v="0"/>
    <s v="Produkte"/>
    <s v="BUs"/>
    <s v="Symptome"/>
    <n v="120"/>
    <s v="Bu3"/>
    <n v="29900003"/>
    <n v="12"/>
  </r>
  <r>
    <x v="1"/>
    <n v="640"/>
    <x v="13"/>
    <x v="10"/>
    <s v="VOS VEG-SCH WÜRZIG"/>
    <x v="5"/>
    <x v="17"/>
    <s v="-"/>
    <x v="2"/>
    <s v="Produkte"/>
    <s v="BUs"/>
    <s v="Symptome"/>
    <n v="320"/>
    <s v="BU3"/>
    <n v="29900003"/>
    <n v="61"/>
  </r>
  <r>
    <x v="1"/>
    <n v="70"/>
    <x v="2"/>
    <x v="10"/>
    <s v="VOS VEG-SCH WÜRZIG"/>
    <x v="5"/>
    <x v="17"/>
    <s v="-"/>
    <x v="2"/>
    <s v="Produkte"/>
    <s v="BUs"/>
    <s v="Symptome"/>
    <n v="35"/>
    <s v="BU3"/>
    <n v="29900003"/>
    <n v="61"/>
  </r>
  <r>
    <x v="1"/>
    <n v="688"/>
    <x v="40"/>
    <x v="10"/>
    <s v="VOS VEG-SCH WÜRZIG"/>
    <x v="5"/>
    <x v="15"/>
    <s v="-"/>
    <x v="10"/>
    <s v="Produkte"/>
    <s v="BUs"/>
    <s v="Symptome"/>
    <n v="344"/>
    <s v="Bu3"/>
    <n v="29900003"/>
    <n v="61"/>
  </r>
  <r>
    <x v="0"/>
    <n v="10"/>
    <x v="41"/>
    <x v="10"/>
    <s v="VOS VEG-SCH WÜRZIG"/>
    <x v="5"/>
    <x v="15"/>
    <s v="-"/>
    <x v="10"/>
    <s v="Produkte"/>
    <s v="BUs"/>
    <s v="Symptome"/>
    <n v="5"/>
    <s v="Abfüllung"/>
    <n v="29900003"/>
    <n v="61"/>
  </r>
  <r>
    <x v="0"/>
    <n v="26.6"/>
    <x v="17"/>
    <x v="11"/>
    <s v="Würste 9100g USA- Räuch"/>
    <x v="2"/>
    <x v="12"/>
    <s v="Clip gerissen"/>
    <x v="3"/>
    <s v="Produkte"/>
    <s v="BUs"/>
    <s v="Symptome"/>
    <s v="0"/>
    <s v="Abfüllung"/>
    <n v="31000076"/>
    <n v="31"/>
  </r>
  <r>
    <x v="0"/>
    <n v="315.5"/>
    <x v="4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8.5"/>
    <x v="3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0.6"/>
    <x v="26"/>
    <x v="11"/>
    <s v="Würste 9300g Räucher na"/>
    <x v="2"/>
    <x v="12"/>
    <s v="Darm geplatzt"/>
    <x v="8"/>
    <s v="Produkte"/>
    <s v="BUs"/>
    <s v="Symptome"/>
    <s v="0"/>
    <s v="Abfüllung"/>
    <n v="31000083"/>
    <n v="34"/>
  </r>
  <r>
    <x v="0"/>
    <n v="47.5"/>
    <x v="38"/>
    <x v="11"/>
    <s v="Würste 9300g Räucher na"/>
    <x v="2"/>
    <x v="12"/>
    <s v="Schlaufe gerissen"/>
    <x v="3"/>
    <s v="Produkte"/>
    <s v="BUs"/>
    <s v="Symptome"/>
    <s v="0"/>
    <s v="Abfüllung"/>
    <n v="31000083"/>
    <n v="33"/>
  </r>
  <r>
    <x v="0"/>
    <n v="131.6"/>
    <x v="22"/>
    <x v="11"/>
    <s v="Würste 6700g Räucher na"/>
    <x v="2"/>
    <x v="12"/>
    <s v="Darm geplatzt"/>
    <x v="7"/>
    <s v="Produkte"/>
    <s v="BUs"/>
    <s v="Symptome"/>
    <s v="0"/>
    <s v="Abfüllung"/>
    <n v="31000084"/>
    <n v="34"/>
  </r>
  <r>
    <x v="0"/>
    <n v="41.6"/>
    <x v="10"/>
    <x v="11"/>
    <s v="Würste 6700g Räucher na"/>
    <x v="2"/>
    <x v="12"/>
    <s v="Schlaufe gerissen"/>
    <x v="4"/>
    <s v="Produkte"/>
    <s v="BUs"/>
    <s v="Symptome"/>
    <s v="0"/>
    <s v="Abfüllung"/>
    <n v="31000084"/>
    <n v="33"/>
  </r>
  <r>
    <x v="0"/>
    <n v="3.6"/>
    <x v="10"/>
    <x v="11"/>
    <s v="Würste 6700g Räucher na"/>
    <x v="2"/>
    <x v="11"/>
    <s v="-"/>
    <x v="4"/>
    <s v="Produkte"/>
    <s v="BUs"/>
    <s v="Symptome"/>
    <s v="0"/>
    <s v="Abfüllung"/>
    <n v="31000084"/>
    <n v="10"/>
  </r>
  <r>
    <x v="0"/>
    <n v="17.399999999999999"/>
    <x v="20"/>
    <x v="11"/>
    <s v="Würste 8400g Schinkenrä"/>
    <x v="2"/>
    <x v="11"/>
    <s v="-"/>
    <x v="9"/>
    <s v="Produkte"/>
    <s v="BUs"/>
    <s v="Symptome"/>
    <s v="0"/>
    <s v="Abfüllung"/>
    <n v="31000092"/>
    <n v="10"/>
  </r>
  <r>
    <x v="4"/>
    <n v="314.90000000000003"/>
    <x v="29"/>
    <x v="5"/>
    <s v="Vorschmelzwürste 6,7 kg"/>
    <x v="0"/>
    <x v="18"/>
    <s v="keinen Abnehmer/Schälen"/>
    <x v="1"/>
    <s v="Produkte"/>
    <s v="BUs"/>
    <s v="Symptome"/>
    <s v="0"/>
    <s v="Verkauf"/>
    <n v="31000094"/>
    <n v="12"/>
  </r>
  <r>
    <x v="0"/>
    <n v="20"/>
    <x v="14"/>
    <x v="11"/>
    <s v="Würste 9100g Natur aus"/>
    <x v="2"/>
    <x v="11"/>
    <s v="-"/>
    <x v="1"/>
    <s v="Produkte"/>
    <s v="BUs"/>
    <s v="Symptome"/>
    <s v="0"/>
    <s v="Abfüllung"/>
    <n v="31000097"/>
    <n v="10"/>
  </r>
  <r>
    <x v="0"/>
    <n v="276"/>
    <x v="5"/>
    <x v="11"/>
    <s v="Würste 6000g Räucher fü"/>
    <x v="0"/>
    <x v="37"/>
    <s v="unterfüllt"/>
    <x v="4"/>
    <s v="Produkte"/>
    <s v="BUs"/>
    <s v="Symptome"/>
    <s v="0"/>
    <s v="Abfüllung"/>
    <n v="31000098"/>
    <n v="120"/>
  </r>
  <r>
    <x v="0"/>
    <n v="292"/>
    <x v="18"/>
    <x v="11"/>
    <s v="Würste 6000g Räucher fü"/>
    <x v="0"/>
    <x v="4"/>
    <s v="Rohware zu weich"/>
    <x v="4"/>
    <s v="Produkte"/>
    <s v="BUs"/>
    <s v="Symptome"/>
    <s v="0"/>
    <s v="Abfüllung"/>
    <n v="31000098"/>
    <n v="12"/>
  </r>
  <r>
    <x v="0"/>
    <n v="306"/>
    <x v="24"/>
    <x v="12"/>
    <s v="Gouda RW mit Staubkäse"/>
    <x v="0"/>
    <x v="14"/>
    <s v="MHD abgelaufen"/>
    <x v="7"/>
    <s v="Produkte"/>
    <s v="BUs"/>
    <s v="Symptome"/>
    <s v="0"/>
    <s v="Schmelze"/>
    <n v="31000108"/>
    <n v="12"/>
  </r>
  <r>
    <x v="0"/>
    <n v="230"/>
    <x v="2"/>
    <x v="6"/>
    <s v="SKZ PF 10KG"/>
    <x v="4"/>
    <x v="38"/>
    <s v="-"/>
    <x v="2"/>
    <s v="Produkte"/>
    <s v="BUs"/>
    <s v="Symptome"/>
    <n v="5421.33"/>
    <s v="Schmelze"/>
    <n v="31000161"/>
    <n v="54"/>
  </r>
  <r>
    <x v="0"/>
    <n v="6"/>
    <x v="38"/>
    <x v="13"/>
    <s v="TORT WAL 1,93KG JER DE"/>
    <x v="0"/>
    <x v="39"/>
    <s v="Riss in Alufolie"/>
    <x v="3"/>
    <s v="Produkte"/>
    <s v="BUs"/>
    <s v="Symptome"/>
    <s v="0"/>
    <s v="Abfüllung"/>
    <n v="31000169"/>
    <n v="12"/>
  </r>
  <r>
    <x v="0"/>
    <n v="26"/>
    <x v="10"/>
    <x v="2"/>
    <s v="SKZ GOU 3,9KG WÜRSTE"/>
    <x v="2"/>
    <x v="12"/>
    <s v="Darm geplatzt"/>
    <x v="4"/>
    <s v="Produkte"/>
    <s v="BUs"/>
    <s v="Symptome"/>
    <s v="0"/>
    <s v="Abfüllung"/>
    <n v="31000207"/>
    <n v="34"/>
  </r>
  <r>
    <x v="1"/>
    <n v="245"/>
    <x v="7"/>
    <x v="0"/>
    <s v="BLO FRUCHT 5KG * *"/>
    <x v="0"/>
    <x v="7"/>
    <s v="-"/>
    <x v="5"/>
    <s v="Produkte"/>
    <s v="BUs"/>
    <s v="Symptome"/>
    <s v="0"/>
    <s v="BU3"/>
    <n v="31000217"/>
    <n v="12"/>
  </r>
  <r>
    <x v="2"/>
    <n v="540"/>
    <x v="0"/>
    <x v="2"/>
    <s v="Frucht/Nuss Käse"/>
    <x v="0"/>
    <x v="40"/>
    <s v="-"/>
    <x v="0"/>
    <s v="Produkte"/>
    <s v="BUs"/>
    <s v="Symptome"/>
    <n v="22171.644"/>
    <s v="Entwicklung"/>
    <n v="31000234"/>
    <n v="12"/>
  </r>
  <r>
    <x v="0"/>
    <n v="29.2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9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4.6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10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51"/>
    <x v="20"/>
    <x v="10"/>
    <s v="VEG-SCH WÜRZIG  7,2KG"/>
    <x v="2"/>
    <x v="41"/>
    <s v="-"/>
    <x v="9"/>
    <s v="Produkte"/>
    <s v="BUs"/>
    <s v="Symptome"/>
    <n v="917.47979999999995"/>
    <s v="Abfüllung"/>
    <n v="31900002"/>
    <n v="20"/>
  </r>
  <r>
    <x v="0"/>
    <n v="25"/>
    <x v="11"/>
    <x v="11"/>
    <s v="Würste 6700g Schinken R"/>
    <x v="1"/>
    <x v="42"/>
    <s v="-"/>
    <x v="0"/>
    <s v="Produkte"/>
    <s v="BUs"/>
    <s v="Symptome"/>
    <s v="0"/>
    <s v="Abfüllung"/>
    <n v="32000022"/>
    <n v="40"/>
  </r>
  <r>
    <x v="0"/>
    <n v="25"/>
    <x v="11"/>
    <x v="11"/>
    <s v="Würste 9300g Räucher na"/>
    <x v="2"/>
    <x v="12"/>
    <s v="-"/>
    <x v="0"/>
    <s v="Produkte"/>
    <s v="BUs"/>
    <s v="Symptome"/>
    <s v="0"/>
    <s v="Abfüllung"/>
    <n v="32000027"/>
    <n v="34"/>
  </r>
  <r>
    <x v="0"/>
    <n v="24"/>
    <x v="11"/>
    <x v="11"/>
    <s v="Würste 8400g Schinkenrä"/>
    <x v="2"/>
    <x v="12"/>
    <s v="-"/>
    <x v="0"/>
    <s v="Produkte"/>
    <s v="BUs"/>
    <s v="Symptome"/>
    <s v="0"/>
    <s v="Abfüllung"/>
    <n v="32000036"/>
    <n v="31"/>
  </r>
  <r>
    <x v="0"/>
    <n v="52"/>
    <x v="32"/>
    <x v="12"/>
    <s v="GRW NATUR 7,2KG"/>
    <x v="2"/>
    <x v="12"/>
    <s v="aus der Hand gerutscht"/>
    <x v="4"/>
    <s v="Produkte"/>
    <s v="BUs"/>
    <s v="Symptome"/>
    <s v="0"/>
    <s v="Abfüllung"/>
    <n v="32000049"/>
    <n v="32"/>
  </r>
  <r>
    <x v="0"/>
    <n v="27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36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2"/>
    <x v="4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2"/>
    <x v="3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00"/>
    <x v="11"/>
    <x v="12"/>
    <s v="GRW NATUR 7,2KG"/>
    <x v="2"/>
    <x v="12"/>
    <s v="-"/>
    <x v="0"/>
    <s v="Produkte"/>
    <s v="BUs"/>
    <s v="Symptome"/>
    <s v="0"/>
    <s v="Abfüllung"/>
    <n v="32000049"/>
    <n v="31"/>
  </r>
  <r>
    <x v="0"/>
    <n v="26.5"/>
    <x v="21"/>
    <x v="12"/>
    <s v="GRW NATUR 7,2KG"/>
    <x v="2"/>
    <x v="12"/>
    <s v="-"/>
    <x v="10"/>
    <s v="Produkte"/>
    <s v="BUs"/>
    <s v="Symptome"/>
    <s v="0"/>
    <s v="Abfüllung"/>
    <n v="32000049"/>
    <n v="33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31.8"/>
    <x v="1"/>
    <x v="12"/>
    <s v="GRW NATUR 7,2KG"/>
    <x v="2"/>
    <x v="12"/>
    <s v="Darm geplatzt"/>
    <x v="1"/>
    <s v="Produkte"/>
    <s v="BUs"/>
    <s v="Symptome"/>
    <s v="0"/>
    <s v="Abfüllung"/>
    <n v="32000049"/>
    <n v="34"/>
  </r>
  <r>
    <x v="0"/>
    <n v="21"/>
    <x v="25"/>
    <x v="12"/>
    <s v="GRW NATUR 7,2KG"/>
    <x v="2"/>
    <x v="12"/>
    <s v="Schlaufe gerissen"/>
    <x v="9"/>
    <s v="Produkte"/>
    <s v="BUs"/>
    <s v="Symptome"/>
    <s v="0"/>
    <s v="Abfüllung"/>
    <n v="32000049"/>
    <n v="33"/>
  </r>
  <r>
    <x v="0"/>
    <n v="145.6"/>
    <x v="6"/>
    <x v="12"/>
    <s v="RW BERGK 9,1KG"/>
    <x v="0"/>
    <x v="16"/>
    <s v="Verformung"/>
    <x v="3"/>
    <s v="Produkte"/>
    <s v="BUs"/>
    <s v="Symptome"/>
    <n v="2676.18624"/>
    <s v="Abfüllung"/>
    <n v="32000059"/>
    <n v="120"/>
  </r>
  <r>
    <x v="0"/>
    <n v="20.3"/>
    <x v="41"/>
    <x v="6"/>
    <s v="GRW GARTK 7,2KG"/>
    <x v="1"/>
    <x v="42"/>
    <s v="-"/>
    <x v="10"/>
    <s v="Produkte"/>
    <s v="BUs"/>
    <s v="Symptome"/>
    <s v="0"/>
    <n v="3040"/>
    <n v="32000061"/>
    <n v="40"/>
  </r>
  <r>
    <x v="0"/>
    <n v="20.3"/>
    <x v="41"/>
    <x v="6"/>
    <s v="GRW GARTK 7,2KG"/>
    <x v="2"/>
    <x v="11"/>
    <s v="-"/>
    <x v="10"/>
    <s v="Produkte"/>
    <s v="BUs"/>
    <s v="Symptome"/>
    <s v="0"/>
    <n v="2030"/>
    <n v="32000061"/>
    <n v="10"/>
  </r>
  <r>
    <x v="0"/>
    <n v="42.6"/>
    <x v="10"/>
    <x v="12"/>
    <s v="RW SCHI-NAT 9,3KG ALD G"/>
    <x v="2"/>
    <x v="11"/>
    <s v="-"/>
    <x v="4"/>
    <s v="Produkte"/>
    <s v="BUs"/>
    <s v="Symptome"/>
    <s v="0"/>
    <s v="Abfüllung"/>
    <n v="32000065"/>
    <n v="10"/>
  </r>
  <r>
    <x v="0"/>
    <n v="45"/>
    <x v="42"/>
    <x v="12"/>
    <s v="RW JALA-NAT 9,3KG JER D"/>
    <x v="1"/>
    <x v="1"/>
    <s v="Metall"/>
    <x v="8"/>
    <s v="Produkte"/>
    <s v="BUs"/>
    <s v="Symptome"/>
    <s v="0"/>
    <s v="Abfüllung"/>
    <n v="32000066"/>
    <n v="22"/>
  </r>
  <r>
    <x v="0"/>
    <n v="22.2"/>
    <x v="1"/>
    <x v="12"/>
    <s v="RW JALA-NAT 9,3KG JER D"/>
    <x v="2"/>
    <x v="12"/>
    <s v="Darm geplatzt"/>
    <x v="1"/>
    <s v="Produkte"/>
    <s v="BUs"/>
    <s v="Symptome"/>
    <s v="0"/>
    <s v="Abfüllung"/>
    <n v="32000066"/>
    <n v="34"/>
  </r>
  <r>
    <x v="0"/>
    <n v="40"/>
    <x v="40"/>
    <x v="12"/>
    <s v="RW NATUR 9,3KG AN"/>
    <x v="1"/>
    <x v="42"/>
    <s v="-"/>
    <x v="10"/>
    <s v="Produkte"/>
    <s v="BUs"/>
    <s v="Symptome"/>
    <s v="0"/>
    <n v="3020"/>
    <n v="32000067"/>
    <n v="40"/>
  </r>
  <r>
    <x v="0"/>
    <n v="28.5"/>
    <x v="8"/>
    <x v="12"/>
    <s v="RW NATUR 9,3KG AN"/>
    <x v="2"/>
    <x v="12"/>
    <s v="Darm geplatzt"/>
    <x v="1"/>
    <s v="Produkte"/>
    <s v="BUs"/>
    <s v="Symptome"/>
    <s v="0"/>
    <s v="Abfüllung"/>
    <n v="32000067"/>
    <n v="34"/>
  </r>
  <r>
    <x v="0"/>
    <n v="39"/>
    <x v="3"/>
    <x v="12"/>
    <s v="RW SCHI 9,3KG AN"/>
    <x v="2"/>
    <x v="12"/>
    <s v="-"/>
    <x v="0"/>
    <s v="Produkte"/>
    <s v="BUs"/>
    <s v="Symptome"/>
    <s v="0"/>
    <n v="3020"/>
    <n v="32000068"/>
    <n v="32"/>
  </r>
  <r>
    <x v="0"/>
    <n v="9"/>
    <x v="8"/>
    <x v="12"/>
    <s v="RW SCHI 9,3KG AN"/>
    <x v="2"/>
    <x v="11"/>
    <s v="-"/>
    <x v="1"/>
    <s v="Produkte"/>
    <s v="BUs"/>
    <s v="Symptome"/>
    <s v="0"/>
    <s v="Abfüllung"/>
    <n v="32000068"/>
    <n v="10"/>
  </r>
  <r>
    <x v="0"/>
    <n v="20"/>
    <x v="40"/>
    <x v="12"/>
    <s v="RW CHILI 9,3KG AN"/>
    <x v="2"/>
    <x v="44"/>
    <s v="-"/>
    <x v="10"/>
    <s v="Produkte"/>
    <s v="BUs"/>
    <s v="Symptome"/>
    <s v="0"/>
    <n v="3020"/>
    <n v="32000069"/>
    <n v="34"/>
  </r>
  <r>
    <x v="0"/>
    <n v="95"/>
    <x v="14"/>
    <x v="12"/>
    <s v="RW CHILI 9,3KG AN"/>
    <x v="2"/>
    <x v="12"/>
    <s v="Darm geplatzt"/>
    <x v="1"/>
    <s v="Produkte"/>
    <s v="BUs"/>
    <s v="Symptome"/>
    <s v="0"/>
    <s v="Abfüllung"/>
    <n v="32000069"/>
    <n v="34"/>
  </r>
  <r>
    <x v="1"/>
    <n v="142"/>
    <x v="47"/>
    <x v="12"/>
    <s v="RW NUSS 9,3KG AN"/>
    <x v="0"/>
    <x v="15"/>
    <s v="-"/>
    <x v="7"/>
    <s v="Produkte"/>
    <s v="BUs"/>
    <s v="Symptome"/>
    <s v="0"/>
    <s v="Bu3"/>
    <n v="32000070"/>
    <n v="12"/>
  </r>
  <r>
    <x v="0"/>
    <n v="22"/>
    <x v="2"/>
    <x v="12"/>
    <s v="RW NUSS 9,3KG AN"/>
    <x v="1"/>
    <x v="42"/>
    <s v="-"/>
    <x v="2"/>
    <s v="Produkte"/>
    <s v="BUs"/>
    <s v="Symptome"/>
    <s v="0"/>
    <n v="3020"/>
    <n v="32000070"/>
    <n v="40"/>
  </r>
  <r>
    <x v="0"/>
    <n v="724"/>
    <x v="10"/>
    <x v="2"/>
    <s v="SKZ 2,5LB"/>
    <x v="0"/>
    <x v="45"/>
    <s v="zu heiß geräuchert"/>
    <x v="4"/>
    <s v="Produkte"/>
    <s v="BUs"/>
    <s v="Symptome"/>
    <s v="0"/>
    <s v="Räucherei"/>
    <n v="32000074"/>
    <n v="120"/>
  </r>
  <r>
    <x v="0"/>
    <n v="22"/>
    <x v="10"/>
    <x v="12"/>
    <s v="GRW SCHI-NAT 7,2GK NEUE"/>
    <x v="2"/>
    <x v="12"/>
    <s v="aus der Hand gerutscht"/>
    <x v="4"/>
    <s v="Produkte"/>
    <s v="BUs"/>
    <s v="Symptome"/>
    <s v="0"/>
    <s v="Abfüllung"/>
    <n v="32000106"/>
    <n v="32"/>
  </r>
  <r>
    <x v="0"/>
    <n v="22.4"/>
    <x v="20"/>
    <x v="12"/>
    <s v="GRW SCHI-NAT 7,2GK NEUE"/>
    <x v="2"/>
    <x v="12"/>
    <s v="Clip gerissen"/>
    <x v="9"/>
    <s v="Produkte"/>
    <s v="BUs"/>
    <s v="Symptome"/>
    <s v="0"/>
    <s v="Abfüllung"/>
    <n v="32000106"/>
    <n v="31"/>
  </r>
  <r>
    <x v="0"/>
    <n v="19"/>
    <x v="10"/>
    <x v="12"/>
    <s v="GRW SCHI-NAT 7,2GK NEUE"/>
    <x v="2"/>
    <x v="12"/>
    <s v="Darm geplatzt"/>
    <x v="4"/>
    <s v="Produkte"/>
    <s v="BUs"/>
    <s v="Symptome"/>
    <s v="0"/>
    <s v="Abfüllung"/>
    <n v="32000106"/>
    <n v="34"/>
  </r>
  <r>
    <x v="0"/>
    <n v="328"/>
    <x v="7"/>
    <x v="12"/>
    <s v="GRW SCHI-NAT 7,2GK NEUE"/>
    <x v="2"/>
    <x v="12"/>
    <s v="Clip gerissen"/>
    <x v="5"/>
    <s v="Produkte"/>
    <s v="BUs"/>
    <s v="Symptome"/>
    <s v="0"/>
    <s v="Abfüllung"/>
    <n v="32000106"/>
    <n v="31"/>
  </r>
  <r>
    <x v="0"/>
    <n v="50"/>
    <x v="11"/>
    <x v="12"/>
    <s v="GRW SCHI-NAT 7,2GK NEUE"/>
    <x v="2"/>
    <x v="12"/>
    <s v="-"/>
    <x v="0"/>
    <s v="Produkte"/>
    <s v="BUs"/>
    <s v="Symptome"/>
    <s v="0"/>
    <s v="Abfüllung"/>
    <n v="32000106"/>
    <n v="31"/>
  </r>
  <r>
    <x v="0"/>
    <n v="25"/>
    <x v="11"/>
    <x v="12"/>
    <s v="GRW SCHI-NAT 7,2GK NEUE"/>
    <x v="2"/>
    <x v="12"/>
    <s v="-"/>
    <x v="0"/>
    <s v="Produkte"/>
    <s v="BUs"/>
    <s v="Symptome"/>
    <s v="0"/>
    <s v="Abfüllung"/>
    <n v="32000106"/>
    <n v="34"/>
  </r>
  <r>
    <x v="0"/>
    <n v="29.5"/>
    <x v="12"/>
    <x v="12"/>
    <s v="GRW SCHI-NAT 7,2GK NEUE"/>
    <x v="2"/>
    <x v="2"/>
    <s v="-"/>
    <x v="2"/>
    <s v="Produkte"/>
    <s v="BUs"/>
    <s v="Symptome"/>
    <s v="0"/>
    <n v="3020"/>
    <n v="32000106"/>
    <n v="30"/>
  </r>
  <r>
    <x v="0"/>
    <n v="60"/>
    <x v="12"/>
    <x v="12"/>
    <s v="GRW SCHI-NAT 7,2GK NEUE"/>
    <x v="2"/>
    <x v="12"/>
    <s v="-"/>
    <x v="2"/>
    <s v="Produkte"/>
    <s v="BUs"/>
    <s v="Symptome"/>
    <s v="0"/>
    <n v="3020"/>
    <n v="32000106"/>
    <n v="34"/>
  </r>
  <r>
    <x v="0"/>
    <n v="27.6"/>
    <x v="6"/>
    <x v="12"/>
    <s v="GRW SCHI-NAT 7,2GK NEUE"/>
    <x v="2"/>
    <x v="2"/>
    <s v="-"/>
    <x v="3"/>
    <s v="Produkte"/>
    <s v="BUs"/>
    <s v="Symptome"/>
    <s v="0"/>
    <s v="Abfüllung"/>
    <n v="32000106"/>
    <n v="30"/>
  </r>
  <r>
    <x v="0"/>
    <n v="22"/>
    <x v="14"/>
    <x v="12"/>
    <s v="GRW SCHI-NAT 7,2GK NEUE"/>
    <x v="2"/>
    <x v="2"/>
    <s v="-"/>
    <x v="1"/>
    <s v="Produkte"/>
    <s v="BUs"/>
    <s v="Symptome"/>
    <s v="0"/>
    <s v="Abfüllung"/>
    <n v="32000106"/>
    <n v="30"/>
  </r>
  <r>
    <x v="0"/>
    <n v="97.199999999999989"/>
    <x v="5"/>
    <x v="12"/>
    <s v="GRW CHILI-NAT 7,2GK NEU"/>
    <x v="2"/>
    <x v="12"/>
    <s v="Darm geplatzt"/>
    <x v="4"/>
    <s v="Produkte"/>
    <s v="BUs"/>
    <s v="Symptome"/>
    <s v="0"/>
    <s v="Abfüllung"/>
    <n v="32000107"/>
    <n v="34"/>
  </r>
  <r>
    <x v="0"/>
    <n v="43.5"/>
    <x v="27"/>
    <x v="12"/>
    <s v="GRW CHILI-NAT 7,2GK NEU"/>
    <x v="2"/>
    <x v="12"/>
    <s v="Darm geplatzt"/>
    <x v="9"/>
    <s v="Produkte"/>
    <s v="BUs"/>
    <s v="Symptome"/>
    <s v="0"/>
    <s v="Abfüllung"/>
    <n v="32000107"/>
    <n v="34"/>
  </r>
  <r>
    <x v="0"/>
    <n v="27.6"/>
    <x v="32"/>
    <x v="12"/>
    <s v="GRW CHILI-NAT 7,2GK NEU"/>
    <x v="2"/>
    <x v="12"/>
    <s v="Schlaufe gerissen"/>
    <x v="4"/>
    <s v="Produkte"/>
    <s v="BUs"/>
    <s v="Symptome"/>
    <s v="0"/>
    <s v="Abfüllung"/>
    <n v="32000107"/>
    <n v="33"/>
  </r>
  <r>
    <x v="4"/>
    <n v="340"/>
    <x v="6"/>
    <x v="5"/>
    <s v="RW BLAUSCH 8,1KG SOPO E"/>
    <x v="0"/>
    <x v="18"/>
    <s v="keinen Abnehmer/Schälen"/>
    <x v="3"/>
    <s v="Produkte"/>
    <s v="BUs"/>
    <s v="Symptome"/>
    <n v="3622.6659999999997"/>
    <s v="Verkauf"/>
    <n v="32100108"/>
    <n v="12"/>
  </r>
  <r>
    <x v="0"/>
    <n v="13.5"/>
    <x v="8"/>
    <x v="13"/>
    <s v="REZ CN-SHRIMPS DK ALDI"/>
    <x v="1"/>
    <x v="17"/>
    <s v="keine weitere Verwendung"/>
    <x v="1"/>
    <s v="Produkte"/>
    <s v="BUs"/>
    <s v="Symptome"/>
    <s v="0"/>
    <s v="Abfüllung"/>
    <n v="35000343"/>
    <n v="22"/>
  </r>
  <r>
    <x v="0"/>
    <n v="75"/>
    <x v="5"/>
    <x v="2"/>
    <s v="Schmelzkäsezubereitung"/>
    <x v="0"/>
    <x v="3"/>
    <s v="Luftzieher"/>
    <x v="4"/>
    <s v="Produkte"/>
    <s v="BUs"/>
    <s v="Symptome"/>
    <n v="3091.9425000000001"/>
    <s v="RWV"/>
    <n v="47000175"/>
    <n v="12"/>
  </r>
  <r>
    <x v="0"/>
    <n v="20"/>
    <x v="21"/>
    <x v="6"/>
    <s v="Creme Noblesse 250g Cha"/>
    <x v="1"/>
    <x v="42"/>
    <s v="-"/>
    <x v="10"/>
    <s v="Produkte"/>
    <s v="BUs"/>
    <s v="Symptome"/>
    <s v="0"/>
    <n v="3110"/>
    <n v="47000260"/>
    <n v="40"/>
  </r>
  <r>
    <x v="1"/>
    <n v="82"/>
    <x v="26"/>
    <x v="7"/>
    <s v="ABS GOU VAKU-OGT"/>
    <x v="0"/>
    <x v="4"/>
    <s v="wurde nicht eingesetzt"/>
    <x v="8"/>
    <s v="Produkte"/>
    <s v="BUs"/>
    <s v="Symptome"/>
    <s v="0"/>
    <s v="Bu3"/>
    <n v="49500034"/>
    <n v="12"/>
  </r>
  <r>
    <x v="0"/>
    <n v="16"/>
    <x v="28"/>
    <x v="7"/>
    <s v="ABS GOU VAKU-OGT"/>
    <x v="1"/>
    <x v="25"/>
    <s v="Luftzieher, aber trotzdem guter Zustand"/>
    <x v="9"/>
    <s v="Produkte"/>
    <s v="BUs"/>
    <s v="Symptome"/>
    <s v="0"/>
    <s v="Schmelze"/>
    <n v="49500034"/>
    <n v="22"/>
  </r>
  <r>
    <x v="0"/>
    <n v="270"/>
    <x v="10"/>
    <x v="7"/>
    <s v="ABS TIL-45FIT VAKU-OGT"/>
    <x v="0"/>
    <x v="14"/>
    <s v="Keinen Einsatz"/>
    <x v="4"/>
    <s v="Produkte"/>
    <s v="BUs"/>
    <s v="Symptome"/>
    <n v="543.78"/>
    <s v="Abfüllung"/>
    <n v="49500039"/>
    <n v="12"/>
  </r>
  <r>
    <x v="1"/>
    <n v="305"/>
    <x v="15"/>
    <x v="7"/>
    <s v="ABS HAV-DILL-VAKU"/>
    <x v="0"/>
    <x v="19"/>
    <s v="seltene Verwendung / Abschnitte nur für Creme noblesse"/>
    <x v="6"/>
    <s v="Produkte"/>
    <s v="BUs"/>
    <s v="Symptome"/>
    <n v="309.27"/>
    <s v="L1"/>
    <n v="49500052"/>
    <n v="12"/>
  </r>
  <r>
    <x v="0"/>
    <n v="56"/>
    <x v="25"/>
    <x v="7"/>
    <s v="ABS HAV-DILL-VAKU"/>
    <x v="0"/>
    <x v="3"/>
    <s v="Luftzieher"/>
    <x v="9"/>
    <s v="Produkte"/>
    <s v="BUs"/>
    <s v="Symptome"/>
    <n v="56.783999999999999"/>
    <s v="RWV"/>
    <n v="49500052"/>
    <n v="12"/>
  </r>
  <r>
    <x v="1"/>
    <n v="72"/>
    <x v="1"/>
    <x v="7"/>
    <s v="ABS PROV-VAKU"/>
    <x v="0"/>
    <x v="4"/>
    <s v="gemischtes Produkt"/>
    <x v="1"/>
    <s v="Produkte"/>
    <s v="BUs"/>
    <s v="Symptome"/>
    <n v="37.008000000000003"/>
    <s v="L1"/>
    <n v="49500055"/>
    <n v="12"/>
  </r>
  <r>
    <x v="0"/>
    <n v="312"/>
    <x v="13"/>
    <x v="7"/>
    <s v="ABS PROV-VAKU"/>
    <x v="0"/>
    <x v="3"/>
    <s v="-"/>
    <x v="2"/>
    <s v="Produkte"/>
    <s v="BUs"/>
    <s v="Symptome"/>
    <n v="160.36799999999999"/>
    <s v="RWV"/>
    <n v="49500055"/>
    <n v="12"/>
  </r>
  <r>
    <x v="0"/>
    <n v="47"/>
    <x v="4"/>
    <x v="7"/>
    <s v="ABS GOU-MI-VAKU"/>
    <x v="0"/>
    <x v="19"/>
    <s v="nur bei bestimmten Produkten"/>
    <x v="3"/>
    <s v="Produkte"/>
    <s v="BUs"/>
    <s v="Symptome"/>
    <n v="104.05799999999999"/>
    <s v="RWV"/>
    <n v="49500056"/>
    <n v="12"/>
  </r>
  <r>
    <x v="0"/>
    <n v="106"/>
    <x v="4"/>
    <x v="7"/>
    <s v="ABS GOU-MI-VAKU"/>
    <x v="0"/>
    <x v="19"/>
    <s v="nur bei bestimmten Produkten"/>
    <x v="3"/>
    <s v="Produkte"/>
    <s v="BUs"/>
    <s v="Symptome"/>
    <n v="234.684"/>
    <s v="RWV"/>
    <n v="49500056"/>
    <n v="12"/>
  </r>
  <r>
    <x v="0"/>
    <n v="91"/>
    <x v="1"/>
    <x v="7"/>
    <s v="ABS GOU-MI-VAKU"/>
    <x v="0"/>
    <x v="14"/>
    <s v="MHD abgelaufen"/>
    <x v="1"/>
    <s v="Produkte"/>
    <s v="BUs"/>
    <s v="Symptome"/>
    <n v="201.47399999999999"/>
    <s v="RWV"/>
    <n v="49500056"/>
    <n v="12"/>
  </r>
  <r>
    <x v="4"/>
    <n v="284"/>
    <x v="26"/>
    <x v="5"/>
    <s v="VOS GRW-KRÄU-VAKU"/>
    <x v="0"/>
    <x v="18"/>
    <s v="keinen Abnehmer/Schälen"/>
    <x v="8"/>
    <s v="Produkte"/>
    <s v="BUs"/>
    <s v="Symptome"/>
    <n v="145.976"/>
    <s v="Verkauf"/>
    <n v="49500084"/>
    <n v="12"/>
  </r>
  <r>
    <x v="1"/>
    <n v="134"/>
    <x v="20"/>
    <x v="4"/>
    <s v="VOS RW-NUSS-VAKU"/>
    <x v="0"/>
    <x v="4"/>
    <s v="wurde nicht eingesetzt"/>
    <x v="9"/>
    <s v="Produkte"/>
    <s v="BUs"/>
    <s v="Symptome"/>
    <n v="68.876000000000005"/>
    <s v="L4"/>
    <n v="49500088"/>
    <n v="12"/>
  </r>
  <r>
    <x v="1"/>
    <n v="282"/>
    <x v="18"/>
    <x v="4"/>
    <s v="VOS RW-NATUR-NAT-VAKU"/>
    <x v="0"/>
    <x v="15"/>
    <s v="-"/>
    <x v="4"/>
    <s v="Produkte"/>
    <s v="BUs"/>
    <s v="Symptome"/>
    <n v="144.94800000000001"/>
    <s v="L16"/>
    <n v="49500089"/>
    <n v="12"/>
  </r>
  <r>
    <x v="1"/>
    <n v="171"/>
    <x v="26"/>
    <x v="4"/>
    <s v="VOS RW-NATUR-NAT-VAKU"/>
    <x v="0"/>
    <x v="15"/>
    <s v="-"/>
    <x v="8"/>
    <s v="Produkte"/>
    <s v="BUs"/>
    <s v="Symptome"/>
    <n v="87.894000000000005"/>
    <s v="L16"/>
    <n v="49500089"/>
    <n v="12"/>
  </r>
  <r>
    <x v="1"/>
    <n v="213"/>
    <x v="26"/>
    <x v="4"/>
    <s v="VOS RW-SCHI-NAT-VAKU"/>
    <x v="0"/>
    <x v="15"/>
    <s v="-"/>
    <x v="8"/>
    <s v="Produkte"/>
    <s v="BUs"/>
    <s v="Symptome"/>
    <n v="109.482"/>
    <s v="L16"/>
    <n v="49500090"/>
    <n v="12"/>
  </r>
  <r>
    <x v="1"/>
    <n v="402"/>
    <x v="18"/>
    <x v="4"/>
    <s v="VOS RW-JAL-NAT-VAKU"/>
    <x v="0"/>
    <x v="15"/>
    <s v="-"/>
    <x v="4"/>
    <s v="Produkte"/>
    <s v="BUs"/>
    <s v="Symptome"/>
    <n v="206.62800000000001"/>
    <s v="L11"/>
    <n v="49500091"/>
    <n v="12"/>
  </r>
  <r>
    <x v="1"/>
    <n v="345"/>
    <x v="26"/>
    <x v="4"/>
    <s v="VOS RW-JAL-NAT-VAKU"/>
    <x v="0"/>
    <x v="15"/>
    <s v="-"/>
    <x v="8"/>
    <s v="Produkte"/>
    <s v="BUs"/>
    <s v="Symptome"/>
    <n v="177.33"/>
    <s v="L11"/>
    <n v="49500091"/>
    <n v="12"/>
  </r>
  <r>
    <x v="4"/>
    <n v="267"/>
    <x v="18"/>
    <x v="5"/>
    <s v="VOS RW-NATUR-EXTRA-VAKU"/>
    <x v="0"/>
    <x v="18"/>
    <s v="keinen Abnehmer/Schälen"/>
    <x v="4"/>
    <s v="Produkte"/>
    <s v="BUs"/>
    <s v="Symptome"/>
    <s v="0"/>
    <s v="Verkauf"/>
    <n v="49500092"/>
    <n v="12"/>
  </r>
  <r>
    <x v="4"/>
    <n v="243"/>
    <x v="26"/>
    <x v="5"/>
    <s v="VOS RW-NATUR-EXTRA-VAKU"/>
    <x v="0"/>
    <x v="18"/>
    <s v="keinen Abnehmer/Schälen"/>
    <x v="8"/>
    <s v="Produkte"/>
    <s v="BUs"/>
    <s v="Symptome"/>
    <s v="0"/>
    <s v="Verkauf"/>
    <n v="49500092"/>
    <n v="12"/>
  </r>
  <r>
    <x v="4"/>
    <n v="203"/>
    <x v="18"/>
    <x v="5"/>
    <s v="VOS GRW-NATUR-VAKU / Er"/>
    <x v="0"/>
    <x v="18"/>
    <s v="keinen Abnehmer/Schälen"/>
    <x v="4"/>
    <s v="Produkte"/>
    <s v="BUs"/>
    <s v="Symptome"/>
    <n v="104.342"/>
    <s v="Verkauf"/>
    <n v="49500143"/>
    <n v="12"/>
  </r>
  <r>
    <x v="1"/>
    <n v="289"/>
    <x v="23"/>
    <x v="4"/>
    <s v="VOS GRW-NATUR-VAKU / Er"/>
    <x v="0"/>
    <x v="15"/>
    <s v="-"/>
    <x v="5"/>
    <s v="Produkte"/>
    <s v="BUs"/>
    <s v="Symptome"/>
    <n v="148.54599999999999"/>
    <s v="BU3"/>
    <n v="49500143"/>
    <n v="12"/>
  </r>
  <r>
    <x v="1"/>
    <n v="299"/>
    <x v="9"/>
    <x v="4"/>
    <s v="VOS GRW-NATUR-VAKU / Er"/>
    <x v="0"/>
    <x v="15"/>
    <s v="-"/>
    <x v="2"/>
    <s v="Produkte"/>
    <s v="BUs"/>
    <s v="Symptome"/>
    <n v="153.68600000000001"/>
    <s v="BU3"/>
    <n v="49500143"/>
    <n v="12"/>
  </r>
  <r>
    <x v="1"/>
    <n v="292"/>
    <x v="9"/>
    <x v="4"/>
    <s v="VOS GRW-NATUR-VAKU / Er"/>
    <x v="0"/>
    <x v="0"/>
    <s v="-"/>
    <x v="2"/>
    <s v="Produkte"/>
    <s v="BUs"/>
    <s v="Symptome"/>
    <n v="150.08799999999999"/>
    <s v="BU3"/>
    <n v="49500143"/>
    <n v="12"/>
  </r>
  <r>
    <x v="4"/>
    <n v="102"/>
    <x v="26"/>
    <x v="5"/>
    <s v="VOS GRW-SCHI-VAKU /Ersa"/>
    <x v="0"/>
    <x v="18"/>
    <s v="keinen Abnehmer/Schälen"/>
    <x v="8"/>
    <s v="Produkte"/>
    <s v="BUs"/>
    <s v="Symptome"/>
    <n v="52.428000000000004"/>
    <s v="Verkauf"/>
    <n v="49500144"/>
    <n v="12"/>
  </r>
  <r>
    <x v="1"/>
    <n v="1266"/>
    <x v="23"/>
    <x v="4"/>
    <s v="VOS RW-NATUR-EXTRA-VAKU"/>
    <x v="0"/>
    <x v="15"/>
    <s v="-"/>
    <x v="5"/>
    <s v="Produkte"/>
    <s v="BUs"/>
    <s v="Symptome"/>
    <n v="650.72400000000005"/>
    <s v="BU3"/>
    <n v="49500147"/>
    <n v="12"/>
  </r>
  <r>
    <x v="1"/>
    <n v="257"/>
    <x v="9"/>
    <x v="4"/>
    <s v="VOS RW-NATUR-EXTRA-VAKU"/>
    <x v="0"/>
    <x v="15"/>
    <s v="-"/>
    <x v="2"/>
    <s v="Produkte"/>
    <s v="BUs"/>
    <s v="Symptome"/>
    <n v="132.09800000000001"/>
    <s v="BU3"/>
    <n v="49500147"/>
    <n v="12"/>
  </r>
  <r>
    <x v="0"/>
    <n v="285"/>
    <x v="10"/>
    <x v="4"/>
    <s v="VOS WAL-KONZ-vakuumiert"/>
    <x v="0"/>
    <x v="3"/>
    <s v="Luftzieher"/>
    <x v="4"/>
    <s v="Produkte"/>
    <s v="BUs"/>
    <s v="Symptome"/>
    <s v="0"/>
    <s v="RWV"/>
    <n v="49500154"/>
    <n v="12"/>
  </r>
  <r>
    <x v="1"/>
    <n v="42"/>
    <x v="1"/>
    <x v="7"/>
    <s v="ABS BUN-PF 50% L33 vaku"/>
    <x v="0"/>
    <x v="19"/>
    <s v="wurde nicht eingesetzt"/>
    <x v="1"/>
    <s v="Produkte"/>
    <s v="BUs"/>
    <s v="Symptome"/>
    <n v="42.588000000000001"/>
    <s v="L33"/>
    <n v="49500166"/>
    <n v="12"/>
  </r>
  <r>
    <x v="1"/>
    <n v="211"/>
    <x v="11"/>
    <x v="7"/>
    <s v="ABS BUN-PF 50% L33 vaku"/>
    <x v="0"/>
    <x v="19"/>
    <s v="-"/>
    <x v="0"/>
    <s v="Produkte"/>
    <s v="BUs"/>
    <s v="Symptome"/>
    <n v="213.95400000000001"/>
    <s v="bu3"/>
    <n v="49500166"/>
    <n v="12"/>
  </r>
  <r>
    <x v="1"/>
    <n v="495"/>
    <x v="11"/>
    <x v="7"/>
    <s v="ABS BUN-PF 50% L33 vaku"/>
    <x v="0"/>
    <x v="19"/>
    <s v="-"/>
    <x v="0"/>
    <s v="Produkte"/>
    <s v="BUs"/>
    <s v="Symptome"/>
    <n v="501.93"/>
    <s v="bu3"/>
    <n v="49500166"/>
    <n v="12"/>
  </r>
  <r>
    <x v="1"/>
    <n v="121"/>
    <x v="40"/>
    <x v="7"/>
    <s v="ABS BUN-PF 50% L33 vaku"/>
    <x v="0"/>
    <x v="19"/>
    <s v="-"/>
    <x v="10"/>
    <s v="Produkte"/>
    <s v="BUs"/>
    <s v="Symptome"/>
    <n v="122.694"/>
    <s v="bu3"/>
    <n v="49500166"/>
    <n v="12"/>
  </r>
  <r>
    <x v="0"/>
    <n v="130"/>
    <x v="36"/>
    <x v="4"/>
    <s v="VOS RW-NATUR-STAUBK-GES"/>
    <x v="0"/>
    <x v="19"/>
    <s v="-"/>
    <x v="5"/>
    <s v="Produkte"/>
    <s v="BUs"/>
    <s v="Symptome"/>
    <n v="152.63299999999998"/>
    <s v="Schmelze"/>
    <n v="49500171"/>
    <n v="12"/>
  </r>
  <r>
    <x v="0"/>
    <n v="13"/>
    <x v="30"/>
    <x v="7"/>
    <s v="ABS BERGBAU-MAAS-VAKU"/>
    <x v="1"/>
    <x v="1"/>
    <s v="Schmutz"/>
    <x v="1"/>
    <s v="Produkte"/>
    <s v="BUs"/>
    <s v="Symptome"/>
    <s v="0"/>
    <s v="Abfüllung"/>
    <n v="49500173"/>
    <n v="22"/>
  </r>
  <r>
    <x v="1"/>
    <n v="101"/>
    <x v="4"/>
    <x v="7"/>
    <s v="ABS PECO-TRE-VAKU"/>
    <x v="0"/>
    <x v="4"/>
    <s v="Abschnitte eingelagert, um Verwendung zu finden. Aber keine Verwendungsentscheidung gefunden"/>
    <x v="3"/>
    <s v="Produkte"/>
    <s v="BUs"/>
    <s v="Symptome"/>
    <n v="223.614"/>
    <s v="L1"/>
    <n v="49500174"/>
    <n v="12"/>
  </r>
  <r>
    <x v="4"/>
    <n v="57.8"/>
    <x v="10"/>
    <x v="13"/>
    <s v="RÄU-END SCHI ENDSTÜCK R"/>
    <x v="0"/>
    <x v="28"/>
    <s v="keinen Abnehmer"/>
    <x v="4"/>
    <s v="Produkte"/>
    <s v="BUs"/>
    <s v="Symptome"/>
    <n v="24.651699999999998"/>
    <s v="Verkauf"/>
    <n v="49500185"/>
    <n v="12"/>
  </r>
  <r>
    <x v="4"/>
    <n v="150"/>
    <x v="10"/>
    <x v="13"/>
    <s v="RÄU-END SCHI ENDSTÜCK R"/>
    <x v="0"/>
    <x v="28"/>
    <s v="keinen Abnehmer"/>
    <x v="4"/>
    <s v="Produkte"/>
    <s v="BUs"/>
    <s v="Symptome"/>
    <n v="63.975000000000001"/>
    <s v="Verkauf"/>
    <n v="49500185"/>
    <n v="12"/>
  </r>
  <r>
    <x v="4"/>
    <n v="758.6"/>
    <x v="14"/>
    <x v="13"/>
    <s v="RÄU-END GRW-SCHI-NAT EN"/>
    <x v="0"/>
    <x v="28"/>
    <s v="keinen Abnehmer"/>
    <x v="1"/>
    <s v="Produkte"/>
    <s v="BUs"/>
    <s v="Symptome"/>
    <n v="323.54289999999997"/>
    <s v="Verkauf"/>
    <n v="49500188"/>
    <n v="12"/>
  </r>
  <r>
    <x v="4"/>
    <n v="107.6"/>
    <x v="10"/>
    <x v="13"/>
    <s v="RÄU-END GRW-SCHI-NAT EN"/>
    <x v="0"/>
    <x v="28"/>
    <s v="keinen Abnehmer"/>
    <x v="4"/>
    <s v="Produkte"/>
    <s v="BUs"/>
    <s v="Symptome"/>
    <n v="45.891399999999997"/>
    <s v="Verkauf"/>
    <n v="49500188"/>
    <n v="12"/>
  </r>
  <r>
    <x v="4"/>
    <n v="270"/>
    <x v="9"/>
    <x v="13"/>
    <s v="RÄU-END NATUR-NAT ENDST"/>
    <x v="0"/>
    <x v="28"/>
    <s v="-"/>
    <x v="2"/>
    <s v="Produkte"/>
    <s v="BUs"/>
    <s v="Symptome"/>
    <s v="0"/>
    <s v="Verkauf"/>
    <n v="49500189"/>
    <n v="12"/>
  </r>
  <r>
    <x v="0"/>
    <n v="164"/>
    <x v="3"/>
    <x v="7"/>
    <s v="ABS ALL-EMM-VAKU"/>
    <x v="0"/>
    <x v="0"/>
    <s v="-"/>
    <x v="0"/>
    <s v="Produkte"/>
    <s v="BUs"/>
    <s v="Symptome"/>
    <n v="412.29599999999999"/>
    <s v="RWV"/>
    <n v="49500190"/>
    <n v="12"/>
  </r>
  <r>
    <x v="3"/>
    <n v="246"/>
    <x v="37"/>
    <x v="7"/>
    <s v="ABS JARLSBERG-VAKU"/>
    <x v="0"/>
    <x v="31"/>
    <s v="-"/>
    <x v="0"/>
    <s v="Produkte"/>
    <s v="BUs"/>
    <s v="Symptome"/>
    <s v="0"/>
    <s v="BU4"/>
    <n v="49500192"/>
    <n v="12"/>
  </r>
  <r>
    <x v="3"/>
    <n v="81.5"/>
    <x v="15"/>
    <x v="7"/>
    <s v="ABS CAMBOZOLA-VAKU"/>
    <x v="0"/>
    <x v="46"/>
    <s v="&lt;300kg/Monat"/>
    <x v="6"/>
    <s v="Produkte"/>
    <s v="BUs"/>
    <s v="Symptome"/>
    <n v="1.1491499999999999"/>
    <s v="L20"/>
    <n v="49500194"/>
    <n v="12"/>
  </r>
  <r>
    <x v="3"/>
    <n v="297"/>
    <x v="41"/>
    <x v="7"/>
    <s v="ABS CAMBOZOLA-VAKU"/>
    <x v="5"/>
    <x v="17"/>
    <s v="-"/>
    <x v="10"/>
    <s v="Produkte"/>
    <s v="BUs"/>
    <s v="Symptome"/>
    <n v="4.1876999999999995"/>
    <s v="bu4"/>
    <n v="49500194"/>
    <n v="61"/>
  </r>
  <r>
    <x v="3"/>
    <n v="325"/>
    <x v="34"/>
    <x v="7"/>
    <s v="ABS BLU-FOU-VAKU"/>
    <x v="0"/>
    <x v="15"/>
    <s v="-"/>
    <x v="5"/>
    <s v="Produkte"/>
    <s v="BUs"/>
    <s v="Symptome"/>
    <n v="7.8"/>
    <s v="BU4"/>
    <n v="49500196"/>
    <n v="12"/>
  </r>
  <r>
    <x v="1"/>
    <n v="328"/>
    <x v="18"/>
    <x v="4"/>
    <s v="VOS GRW-SCHI-NAT-VAKU"/>
    <x v="0"/>
    <x v="15"/>
    <s v="Da keine Aufträge für  weitere Verwendung"/>
    <x v="4"/>
    <s v="Produkte"/>
    <s v="BUs"/>
    <s v="Symptome"/>
    <n v="168.59200000000001"/>
    <s v="L33"/>
    <n v="49500204"/>
    <n v="12"/>
  </r>
  <r>
    <x v="1"/>
    <n v="32.5"/>
    <x v="43"/>
    <x v="4"/>
    <s v="VOS GRW-SCHI-NAT-VAKU"/>
    <x v="0"/>
    <x v="15"/>
    <s v="MHD abgelaufen, weils immer wieder verlängert wird. Mehr Abschnitte, als verbraucht wird"/>
    <x v="8"/>
    <s v="Produkte"/>
    <s v="BUs"/>
    <s v="Symptome"/>
    <n v="16.705000000000002"/>
    <s v="L33"/>
    <n v="49500204"/>
    <n v="12"/>
  </r>
  <r>
    <x v="1"/>
    <n v="188"/>
    <x v="21"/>
    <x v="4"/>
    <s v="VOS GRW-SCHI-NAT-VAKU"/>
    <x v="0"/>
    <x v="15"/>
    <s v="-"/>
    <x v="10"/>
    <s v="Produkte"/>
    <s v="BUs"/>
    <s v="Symptome"/>
    <n v="96.632000000000005"/>
    <s v="BU3"/>
    <n v="49500204"/>
    <n v="12"/>
  </r>
  <r>
    <x v="1"/>
    <n v="125"/>
    <x v="17"/>
    <x v="4"/>
    <s v="VOS GRW-CHILI-NAT-VAKU"/>
    <x v="0"/>
    <x v="4"/>
    <s v="Da keine Aufträge für  weitere Verwendung"/>
    <x v="3"/>
    <s v="Produkte"/>
    <s v="BUs"/>
    <s v="Symptome"/>
    <n v="64.25"/>
    <s v="L9"/>
    <n v="49500205"/>
    <n v="12"/>
  </r>
  <r>
    <x v="4"/>
    <n v="242.4"/>
    <x v="14"/>
    <x v="13"/>
    <s v="RÄU-END RW-CHILI 200G Z"/>
    <x v="0"/>
    <x v="28"/>
    <s v="keinen Abnehmer"/>
    <x v="1"/>
    <s v="Produkte"/>
    <s v="BUs"/>
    <s v="Symptome"/>
    <n v="88.863839999999996"/>
    <s v="Verkauf"/>
    <n v="49500213"/>
    <n v="12"/>
  </r>
  <r>
    <x v="4"/>
    <n v="66"/>
    <x v="10"/>
    <x v="13"/>
    <s v="RÄU-END RW-CHILI 200G Z"/>
    <x v="0"/>
    <x v="28"/>
    <s v="keinen Abnehmer"/>
    <x v="4"/>
    <s v="Produkte"/>
    <s v="BUs"/>
    <s v="Symptome"/>
    <n v="24.195599999999999"/>
    <s v="Verkauf"/>
    <n v="49500213"/>
    <n v="12"/>
  </r>
  <r>
    <x v="4"/>
    <n v="162"/>
    <x v="31"/>
    <x v="13"/>
    <s v="RÄU-END RW-CHILI 200G Z"/>
    <x v="0"/>
    <x v="28"/>
    <s v="-"/>
    <x v="0"/>
    <s v="Produkte"/>
    <s v="BUs"/>
    <s v="Symptome"/>
    <n v="59.389199999999995"/>
    <s v="Verkauf"/>
    <n v="49500213"/>
    <n v="62"/>
  </r>
  <r>
    <x v="4"/>
    <n v="166"/>
    <x v="10"/>
    <x v="13"/>
    <s v="RÄU-END RW-NUSS 200G ZI"/>
    <x v="0"/>
    <x v="28"/>
    <s v="keinen Abnehmer"/>
    <x v="4"/>
    <s v="Produkte"/>
    <s v="BUs"/>
    <s v="Symptome"/>
    <n v="60.855599999999995"/>
    <s v="Verkauf"/>
    <n v="49500214"/>
    <n v="12"/>
  </r>
  <r>
    <x v="4"/>
    <n v="38"/>
    <x v="10"/>
    <x v="13"/>
    <s v="RÄU-END GRW-KRÄU 200G Z"/>
    <x v="0"/>
    <x v="28"/>
    <s v="keinen Abnehmer"/>
    <x v="4"/>
    <s v="Produkte"/>
    <s v="BUs"/>
    <s v="Symptome"/>
    <n v="13.9308"/>
    <s v="Verkauf"/>
    <n v="49500215"/>
    <n v="12"/>
  </r>
  <r>
    <x v="4"/>
    <n v="79"/>
    <x v="10"/>
    <x v="13"/>
    <s v="RÄU-END GRW-KRÄU 200G Z"/>
    <x v="0"/>
    <x v="28"/>
    <s v="keinen Abnehmer"/>
    <x v="4"/>
    <s v="Produkte"/>
    <s v="BUs"/>
    <s v="Symptome"/>
    <n v="28.961399999999998"/>
    <s v="Verkauf"/>
    <n v="49500215"/>
    <n v="12"/>
  </r>
  <r>
    <x v="4"/>
    <n v="239"/>
    <x v="10"/>
    <x v="13"/>
    <s v="RÄU-END RW-CHILI 320G E"/>
    <x v="0"/>
    <x v="28"/>
    <s v="keinen Abnehmer"/>
    <x v="4"/>
    <s v="Produkte"/>
    <s v="BUs"/>
    <s v="Symptome"/>
    <n v="101.95739999999999"/>
    <s v="Verkauf"/>
    <n v="49500216"/>
    <n v="12"/>
  </r>
  <r>
    <x v="4"/>
    <n v="347"/>
    <x v="10"/>
    <x v="13"/>
    <s v="RÄU-END RW-CHILI 320G E"/>
    <x v="0"/>
    <x v="28"/>
    <s v="keinen Abnehmer"/>
    <x v="4"/>
    <s v="Produkte"/>
    <s v="BUs"/>
    <s v="Symptome"/>
    <n v="148.03019999999998"/>
    <s v="Verkauf"/>
    <n v="49500216"/>
    <n v="12"/>
  </r>
  <r>
    <x v="4"/>
    <n v="138"/>
    <x v="10"/>
    <x v="13"/>
    <s v="RÄU-END GRW-KRÄU 320G E"/>
    <x v="0"/>
    <x v="28"/>
    <s v="keinen Abnehmer"/>
    <x v="4"/>
    <s v="Produkte"/>
    <s v="BUs"/>
    <s v="Symptome"/>
    <n v="58.870799999999996"/>
    <s v="Verkauf"/>
    <n v="49500218"/>
    <n v="12"/>
  </r>
  <r>
    <x v="1"/>
    <n v="45"/>
    <x v="15"/>
    <x v="10"/>
    <s v="VOS VEG-SCH-MILD-VAKU"/>
    <x v="0"/>
    <x v="15"/>
    <s v="-"/>
    <x v="6"/>
    <s v="Produkte"/>
    <s v="BUs"/>
    <s v="Symptome"/>
    <n v="23.13"/>
    <s v="L1"/>
    <n v="49900001"/>
    <n v="12"/>
  </r>
  <r>
    <x v="1"/>
    <n v="606"/>
    <x v="30"/>
    <x v="10"/>
    <s v="VOS VEG-SCH-MILD-VAKU"/>
    <x v="5"/>
    <x v="15"/>
    <s v="-"/>
    <x v="1"/>
    <s v="Produkte"/>
    <s v="BUs"/>
    <s v="Symptome"/>
    <n v="311.48399999999998"/>
    <s v="L1"/>
    <n v="49900001"/>
    <n v="61"/>
  </r>
  <r>
    <x v="1"/>
    <n v="253"/>
    <x v="31"/>
    <x v="10"/>
    <s v="VOS VEG-SCH-MILD-VAKU"/>
    <x v="0"/>
    <x v="15"/>
    <s v="-"/>
    <x v="0"/>
    <s v="Produkte"/>
    <s v="BUs"/>
    <s v="Symptome"/>
    <n v="130.042"/>
    <s v="bu3"/>
    <n v="49900001"/>
    <n v="12"/>
  </r>
  <r>
    <x v="1"/>
    <n v="100"/>
    <x v="13"/>
    <x v="10"/>
    <s v="VOS VEG-SCH-MILD-VAKU"/>
    <x v="5"/>
    <x v="15"/>
    <s v="-"/>
    <x v="2"/>
    <s v="Produkte"/>
    <s v="BUs"/>
    <s v="Symptome"/>
    <n v="51.4"/>
    <s v="BU3"/>
    <n v="49900001"/>
    <n v="61"/>
  </r>
  <r>
    <x v="1"/>
    <n v="150"/>
    <x v="15"/>
    <x v="10"/>
    <s v="VOS VEG-SCH-WÜRZIG-VAKU"/>
    <x v="0"/>
    <x v="15"/>
    <s v="-"/>
    <x v="6"/>
    <s v="Produkte"/>
    <s v="BUs"/>
    <s v="Symptome"/>
    <n v="77.100000000000009"/>
    <s v="L1"/>
    <n v="49900002"/>
    <n v="12"/>
  </r>
  <r>
    <x v="1"/>
    <n v="290"/>
    <x v="45"/>
    <x v="10"/>
    <s v="VOS VEG-SCH-WÜRZIG-VAKU"/>
    <x v="0"/>
    <x v="15"/>
    <s v="-"/>
    <x v="7"/>
    <s v="Produkte"/>
    <s v="BUs"/>
    <s v="Symptome"/>
    <n v="149.06"/>
    <s v="L1"/>
    <n v="49900002"/>
    <n v="12"/>
  </r>
  <r>
    <x v="1"/>
    <n v="450"/>
    <x v="22"/>
    <x v="10"/>
    <s v="VOS VEG-SCH-WÜRZIG-VAKU"/>
    <x v="1"/>
    <x v="1"/>
    <s v="Schmutz"/>
    <x v="7"/>
    <s v="Produkte"/>
    <s v="BUs"/>
    <s v="Symptome"/>
    <n v="231.3"/>
    <s v="L1"/>
    <n v="49900002"/>
    <n v="22"/>
  </r>
  <r>
    <x v="1"/>
    <n v="11"/>
    <x v="22"/>
    <x v="10"/>
    <s v="VOS VEG-SCH-WÜRZIG-VAKU"/>
    <x v="1"/>
    <x v="1"/>
    <s v="Schmutz"/>
    <x v="7"/>
    <s v="Produkte"/>
    <s v="BUs"/>
    <s v="Symptome"/>
    <n v="5.6539999999999999"/>
    <s v="L1"/>
    <n v="49900002"/>
    <n v="22"/>
  </r>
  <r>
    <x v="1"/>
    <n v="2613"/>
    <x v="30"/>
    <x v="10"/>
    <s v="VOS VEG-SCH-WÜRZIG-VAKU"/>
    <x v="5"/>
    <x v="15"/>
    <s v="-"/>
    <x v="1"/>
    <s v="Produkte"/>
    <s v="BUs"/>
    <s v="Symptome"/>
    <n v="1343.0820000000001"/>
    <s v="L1"/>
    <n v="49900002"/>
    <n v="61"/>
  </r>
  <r>
    <x v="1"/>
    <n v="348"/>
    <x v="31"/>
    <x v="10"/>
    <s v="VOS VEG-SCH-WÜRZIG-VAKU"/>
    <x v="0"/>
    <x v="15"/>
    <s v="-"/>
    <x v="0"/>
    <s v="Produkte"/>
    <s v="BUs"/>
    <s v="Symptome"/>
    <n v="178.87200000000001"/>
    <s v="bu3"/>
    <n v="49900002"/>
    <n v="12"/>
  </r>
  <r>
    <x v="1"/>
    <n v="59"/>
    <x v="3"/>
    <x v="10"/>
    <s v="VOS VEG-SCH-WÜRZIG-VAKU"/>
    <x v="0"/>
    <x v="15"/>
    <s v="-"/>
    <x v="0"/>
    <s v="Produkte"/>
    <s v="BUs"/>
    <s v="Symptome"/>
    <n v="30.326000000000001"/>
    <s v="BU3"/>
    <n v="49900002"/>
    <n v="12"/>
  </r>
  <r>
    <x v="2"/>
    <n v="1780"/>
    <x v="46"/>
    <x v="14"/>
    <s v="AM FK-Röllchen England"/>
    <x v="1"/>
    <x v="32"/>
    <s v="Freigabe QM über Produktion Weisenhorn(Ethylinoxid)"/>
    <x v="6"/>
    <s v="Produkte"/>
    <s v="BUs"/>
    <s v="Symptome"/>
    <s v="0"/>
    <s v="Weisenhorn"/>
    <n v="50000011"/>
    <n v="22"/>
  </r>
  <r>
    <x v="2"/>
    <n v="525"/>
    <x v="12"/>
    <x v="13"/>
    <s v="Außenmasse FK-Röllchen"/>
    <x v="0"/>
    <x v="47"/>
    <s v="keine Verlängerung, da Ananas"/>
    <x v="2"/>
    <s v="Produkte"/>
    <s v="BUs"/>
    <s v="Symptome"/>
    <n v="1863.75"/>
    <s v="Weisenhorn"/>
    <n v="50000275"/>
    <n v="11"/>
  </r>
  <r>
    <x v="2"/>
    <n v="525"/>
    <x v="12"/>
    <x v="13"/>
    <s v="Außenmasse FK-Röllchen"/>
    <x v="0"/>
    <x v="8"/>
    <s v="-"/>
    <x v="2"/>
    <s v="Produkte"/>
    <s v="BUs"/>
    <s v="Symptome"/>
    <n v="1863.75"/>
    <s v="Weisenhorn"/>
    <n v="50000275"/>
    <n v="11"/>
  </r>
  <r>
    <x v="2"/>
    <n v="777.6"/>
    <x v="30"/>
    <x v="13"/>
    <s v="Black Forest Räucherkäs"/>
    <x v="1"/>
    <x v="32"/>
    <s v="Rückrufaktion"/>
    <x v="1"/>
    <s v="Produkte"/>
    <s v="BUs"/>
    <s v="Symptome"/>
    <s v="0"/>
    <s v="Logistik"/>
    <n v="57000277"/>
    <n v="22"/>
  </r>
  <r>
    <x v="2"/>
    <n v="3546"/>
    <x v="33"/>
    <x v="13"/>
    <s v="Black Forest Räucherkäs"/>
    <x v="1"/>
    <x v="32"/>
    <s v="Rückrufaktion"/>
    <x v="8"/>
    <s v="Produkte"/>
    <s v="BUs"/>
    <s v="Symptome"/>
    <s v="0"/>
    <s v="Externe"/>
    <n v="57000277"/>
    <n v="22"/>
  </r>
  <r>
    <x v="0"/>
    <n v="80"/>
    <x v="11"/>
    <x v="13"/>
    <s v="(AH) Meine Käserei, Whi"/>
    <x v="0"/>
    <x v="48"/>
    <s v="-"/>
    <x v="0"/>
    <s v="Produkte"/>
    <s v="BUs"/>
    <s v="Symptome"/>
    <s v="0"/>
    <s v="RWV"/>
    <n v="58000902"/>
    <n v="12"/>
  </r>
  <r>
    <x v="2"/>
    <n v="159.68"/>
    <x v="40"/>
    <x v="6"/>
    <s v="Emmentaler &quot;W&quot; 5.000g,"/>
    <x v="1"/>
    <x v="0"/>
    <s v="-"/>
    <x v="10"/>
    <s v="Produkte"/>
    <s v="BUs"/>
    <s v="Symptome"/>
    <s v="0"/>
    <s v="Rest"/>
    <n v="59000034"/>
    <n v="22"/>
  </r>
  <r>
    <x v="4"/>
    <n v="1500"/>
    <x v="13"/>
    <x v="13"/>
    <s v="Räucher-Endstücke 3kg S"/>
    <x v="0"/>
    <x v="28"/>
    <s v="hätte im Juni verkauft werden sollen"/>
    <x v="2"/>
    <s v="Produkte"/>
    <s v="BUs"/>
    <s v="Symptome"/>
    <n v="3952.65"/>
    <s v="Verkauf"/>
    <n v="59500021"/>
    <n v="11"/>
  </r>
  <r>
    <x v="4"/>
    <n v="684"/>
    <x v="23"/>
    <x v="7"/>
    <s v="Abschnitte Landkäse Ber"/>
    <x v="0"/>
    <x v="28"/>
    <s v="-"/>
    <x v="5"/>
    <s v="Produkte"/>
    <s v="BUs"/>
    <s v="Symptome"/>
    <n v="715.25880000000006"/>
    <s v="Verkauf"/>
    <n v="59500051"/>
    <n v="12"/>
  </r>
  <r>
    <x v="4"/>
    <n v="1831"/>
    <x v="31"/>
    <x v="7"/>
    <s v="Abschnitte Landkäse Ber"/>
    <x v="0"/>
    <x v="49"/>
    <s v="-"/>
    <x v="0"/>
    <s v="Produkte"/>
    <s v="BUs"/>
    <s v="Symptome"/>
    <n v="1914.6767000000002"/>
    <s v="Verkauf"/>
    <n v="59500051"/>
    <n v="12"/>
  </r>
  <r>
    <x v="0"/>
    <n v="28"/>
    <x v="13"/>
    <x v="6"/>
    <n v="295000913"/>
    <x v="0"/>
    <x v="0"/>
    <s v="-"/>
    <x v="2"/>
    <s v="Produkte"/>
    <s v="BUs"/>
    <s v="Symptome"/>
    <s v="0"/>
    <s v="RWV"/>
    <n v="295000913"/>
    <n v="12"/>
  </r>
  <r>
    <x v="0"/>
    <n v="163"/>
    <x v="13"/>
    <x v="2"/>
    <s v="-"/>
    <x v="0"/>
    <x v="15"/>
    <s v="-"/>
    <x v="2"/>
    <s v="Produkte"/>
    <s v="BUs"/>
    <s v="Symptome"/>
    <s v="0"/>
    <s v="RWV"/>
    <s v="-"/>
    <n v="12"/>
  </r>
  <r>
    <x v="0"/>
    <n v="346"/>
    <x v="13"/>
    <x v="2"/>
    <s v="-"/>
    <x v="0"/>
    <x v="15"/>
    <s v="-"/>
    <x v="2"/>
    <s v="Produkte"/>
    <s v="BUs"/>
    <s v="Symptome"/>
    <s v="0"/>
    <s v="RWV"/>
    <s v="-"/>
    <n v="12"/>
  </r>
  <r>
    <x v="0"/>
    <n v="24.8"/>
    <x v="2"/>
    <x v="2"/>
    <s v="-"/>
    <x v="0"/>
    <x v="15"/>
    <s v="-"/>
    <x v="2"/>
    <s v="Produkte"/>
    <s v="BUs"/>
    <s v="Symptome"/>
    <s v="0"/>
    <s v="RWV"/>
    <s v="-"/>
    <n v="12"/>
  </r>
  <r>
    <x v="0"/>
    <n v="123"/>
    <x v="2"/>
    <x v="2"/>
    <s v="-"/>
    <x v="0"/>
    <x v="15"/>
    <s v="-"/>
    <x v="2"/>
    <s v="Produkte"/>
    <s v="BUs"/>
    <s v="Symptome"/>
    <s v="0"/>
    <s v="RWV"/>
    <s v="-"/>
    <n v="12"/>
  </r>
  <r>
    <x v="0"/>
    <n v="84"/>
    <x v="2"/>
    <x v="2"/>
    <s v="-"/>
    <x v="0"/>
    <x v="15"/>
    <s v="-"/>
    <x v="2"/>
    <s v="Produkte"/>
    <s v="BUs"/>
    <s v="Symptome"/>
    <s v="0"/>
    <s v="RWV"/>
    <s v="-"/>
    <n v="12"/>
  </r>
  <r>
    <x v="2"/>
    <n v="129.4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25"/>
    <x v="0"/>
    <x v="2"/>
    <s v="-"/>
    <x v="2"/>
    <x v="2"/>
    <s v="-"/>
    <x v="0"/>
    <s v="Produkte"/>
    <s v="BUs"/>
    <s v="Symptome"/>
    <s v="0"/>
    <s v="L1"/>
    <s v="-"/>
    <n v="30"/>
  </r>
  <r>
    <x v="2"/>
    <n v="150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9.5"/>
    <x v="0"/>
    <x v="2"/>
    <s v="-"/>
    <x v="3"/>
    <x v="51"/>
    <s v="-"/>
    <x v="0"/>
    <s v="Produkte"/>
    <s v="BUs"/>
    <s v="Symptome"/>
    <s v="0"/>
    <s v="QM"/>
    <s v="-"/>
    <n v="74"/>
  </r>
  <r>
    <x v="2"/>
    <n v="86.6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4.5999999999999996"/>
    <x v="48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4.5"/>
    <x v="3"/>
    <x v="2"/>
    <s v="-"/>
    <x v="2"/>
    <x v="2"/>
    <s v="-"/>
    <x v="0"/>
    <s v="Produkte"/>
    <s v="BUs"/>
    <s v="Symptome"/>
    <s v="0"/>
    <s v="Bu3"/>
    <s v="-"/>
    <n v="30"/>
  </r>
  <r>
    <x v="1"/>
    <n v="40"/>
    <x v="3"/>
    <x v="2"/>
    <s v="-"/>
    <x v="2"/>
    <x v="2"/>
    <s v="-"/>
    <x v="0"/>
    <s v="Produkte"/>
    <s v="BUs"/>
    <s v="Symptome"/>
    <s v="0"/>
    <s v="L1"/>
    <s v="-"/>
    <n v="30"/>
  </r>
  <r>
    <x v="3"/>
    <n v="35"/>
    <x v="3"/>
    <x v="2"/>
    <s v="-"/>
    <x v="2"/>
    <x v="2"/>
    <s v="-"/>
    <x v="0"/>
    <s v="Produkte"/>
    <s v="BUs"/>
    <s v="Symptome"/>
    <s v="0"/>
    <s v="BU4"/>
    <s v="-"/>
    <n v="30"/>
  </r>
  <r>
    <x v="1"/>
    <n v="8"/>
    <x v="3"/>
    <x v="2"/>
    <s v="-"/>
    <x v="2"/>
    <x v="2"/>
    <s v="-"/>
    <x v="0"/>
    <s v="Produkte"/>
    <s v="BUs"/>
    <s v="Symptome"/>
    <s v="0"/>
    <s v="L35"/>
    <s v="-"/>
    <n v="30"/>
  </r>
  <r>
    <x v="5"/>
    <n v="39"/>
    <x v="3"/>
    <x v="2"/>
    <s v="-"/>
    <x v="2"/>
    <x v="2"/>
    <s v="-"/>
    <x v="0"/>
    <s v="Produkte"/>
    <s v="BUs"/>
    <s v="Symptome"/>
    <s v="0"/>
    <s v="Bu2"/>
    <s v="-"/>
    <n v="30"/>
  </r>
  <r>
    <x v="2"/>
    <n v="8.5"/>
    <x v="3"/>
    <x v="2"/>
    <s v="-"/>
    <x v="3"/>
    <x v="51"/>
    <s v="-"/>
    <x v="0"/>
    <s v="Produkte"/>
    <s v="BUs"/>
    <s v="Symptome"/>
    <s v="0"/>
    <s v="QM"/>
    <s v="-"/>
    <n v="74"/>
  </r>
  <r>
    <x v="2"/>
    <n v="175"/>
    <x v="24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0"/>
    <x v="24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0"/>
    <n v="54"/>
    <x v="9"/>
    <x v="2"/>
    <s v="-"/>
    <x v="2"/>
    <x v="2"/>
    <s v="-"/>
    <x v="2"/>
    <s v="Produkte"/>
    <s v="BUs"/>
    <s v="Symptome"/>
    <s v="0"/>
    <s v="Abfüllung"/>
    <s v="-"/>
    <n v="30"/>
  </r>
  <r>
    <x v="0"/>
    <n v="206"/>
    <x v="9"/>
    <x v="2"/>
    <s v="-"/>
    <x v="2"/>
    <x v="2"/>
    <s v="-"/>
    <x v="2"/>
    <s v="Produkte"/>
    <s v="BUs"/>
    <s v="Symptome"/>
    <s v="0"/>
    <s v="Abfüllung"/>
    <s v="-"/>
    <n v="30"/>
  </r>
  <r>
    <x v="1"/>
    <n v="79"/>
    <x v="9"/>
    <x v="2"/>
    <s v="-"/>
    <x v="2"/>
    <x v="2"/>
    <s v="-"/>
    <x v="2"/>
    <s v="Produkte"/>
    <s v="BUs"/>
    <s v="Symptome"/>
    <s v="0"/>
    <s v="BU3"/>
    <s v="-"/>
    <n v="30"/>
  </r>
  <r>
    <x v="0"/>
    <n v="60"/>
    <x v="9"/>
    <x v="2"/>
    <s v="-"/>
    <x v="0"/>
    <x v="15"/>
    <s v="-"/>
    <x v="2"/>
    <s v="Produkte"/>
    <s v="BUs"/>
    <s v="Symptome"/>
    <s v="0"/>
    <s v="Abfüllung"/>
    <s v="-"/>
    <n v="12"/>
  </r>
  <r>
    <x v="1"/>
    <n v="64"/>
    <x v="9"/>
    <x v="2"/>
    <s v="-"/>
    <x v="2"/>
    <x v="23"/>
    <s v="-"/>
    <x v="2"/>
    <s v="Produkte"/>
    <s v="BUs"/>
    <s v="Symptome"/>
    <s v="0"/>
    <s v="L35"/>
    <s v="-"/>
    <n v="81"/>
  </r>
  <r>
    <x v="2"/>
    <n v="19"/>
    <x v="9"/>
    <x v="2"/>
    <s v="-"/>
    <x v="3"/>
    <x v="51"/>
    <s v="-"/>
    <x v="2"/>
    <s v="Produkte"/>
    <s v="BUs"/>
    <s v="Symptome"/>
    <s v="0"/>
    <s v="QM"/>
    <s v="-"/>
    <n v="74"/>
  </r>
  <r>
    <x v="2"/>
    <n v="75"/>
    <x v="45"/>
    <x v="8"/>
    <s v="Laborproben"/>
    <x v="3"/>
    <x v="52"/>
    <s v="Einwaage Labor"/>
    <x v="7"/>
    <s v="Produkte"/>
    <s v="BUs"/>
    <s v="Symptome"/>
    <s v="0"/>
    <s v="Labor"/>
    <s v="Laborproben"/>
    <n v="71"/>
  </r>
  <r>
    <x v="0"/>
    <n v="28"/>
    <x v="13"/>
    <x v="2"/>
    <s v="-"/>
    <x v="1"/>
    <x v="42"/>
    <s v="-"/>
    <x v="2"/>
    <s v="Produkte"/>
    <s v="BUs"/>
    <s v="Symptome"/>
    <s v="0"/>
    <s v="Abfüllung"/>
    <s v="-"/>
    <n v="40"/>
  </r>
  <r>
    <x v="2"/>
    <n v="54"/>
    <x v="45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0"/>
    <x v="13"/>
    <x v="2"/>
    <s v="-"/>
    <x v="2"/>
    <x v="2"/>
    <s v="-"/>
    <x v="2"/>
    <s v="Produkte"/>
    <s v="BUs"/>
    <s v="Symptome"/>
    <s v="0"/>
    <s v="BU2"/>
    <s v="-"/>
    <n v="30"/>
  </r>
  <r>
    <x v="2"/>
    <n v="75"/>
    <x v="22"/>
    <x v="8"/>
    <s v="Laborproben"/>
    <x v="3"/>
    <x v="35"/>
    <s v="Laborprobe"/>
    <x v="7"/>
    <s v="Produkte"/>
    <s v="BUs"/>
    <s v="Symptome"/>
    <s v="0"/>
    <s v="Labor"/>
    <s v="Laborproben"/>
    <n v="73"/>
  </r>
  <r>
    <x v="1"/>
    <n v="24"/>
    <x v="13"/>
    <x v="2"/>
    <s v="-"/>
    <x v="5"/>
    <x v="17"/>
    <s v="-"/>
    <x v="2"/>
    <s v="Produkte"/>
    <s v="BUs"/>
    <s v="Symptome"/>
    <s v="0"/>
    <s v="L16"/>
    <s v="-"/>
    <n v="61"/>
  </r>
  <r>
    <x v="0"/>
    <n v="35"/>
    <x v="13"/>
    <x v="2"/>
    <s v="-"/>
    <x v="1"/>
    <x v="6"/>
    <s v="-"/>
    <x v="2"/>
    <s v="Produkte"/>
    <s v="BUs"/>
    <s v="Symptome"/>
    <s v="0"/>
    <s v="RWV"/>
    <s v="-"/>
    <n v="60"/>
  </r>
  <r>
    <x v="0"/>
    <n v="42"/>
    <x v="13"/>
    <x v="2"/>
    <s v="-"/>
    <x v="1"/>
    <x v="42"/>
    <s v="-"/>
    <x v="2"/>
    <s v="Produkte"/>
    <s v="BUs"/>
    <s v="Symptome"/>
    <s v="0"/>
    <s v="Abfüllung"/>
    <s v="-"/>
    <n v="40"/>
  </r>
  <r>
    <x v="1"/>
    <n v="184"/>
    <x v="13"/>
    <x v="2"/>
    <s v="-"/>
    <x v="3"/>
    <x v="53"/>
    <s v="-"/>
    <x v="2"/>
    <s v="Produkte"/>
    <s v="BUs"/>
    <s v="Symptome"/>
    <s v="0"/>
    <s v="WVP"/>
    <s v="-"/>
    <n v="72"/>
  </r>
  <r>
    <x v="2"/>
    <n v="4.2"/>
    <x v="14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2"/>
    <n v="4"/>
    <x v="13"/>
    <x v="2"/>
    <s v="-"/>
    <x v="3"/>
    <x v="51"/>
    <s v="-"/>
    <x v="2"/>
    <s v="Produkte"/>
    <s v="BUs"/>
    <s v="Symptome"/>
    <s v="0"/>
    <s v="QM"/>
    <s v="-"/>
    <n v="74"/>
  </r>
  <r>
    <x v="3"/>
    <n v="42"/>
    <x v="13"/>
    <x v="2"/>
    <s v="-"/>
    <x v="2"/>
    <x v="2"/>
    <s v="-"/>
    <x v="2"/>
    <s v="Produkte"/>
    <s v="BUs"/>
    <s v="Symptome"/>
    <s v="0"/>
    <s v="BU4"/>
    <s v="-"/>
    <n v="30"/>
  </r>
  <r>
    <x v="1"/>
    <n v="39"/>
    <x v="13"/>
    <x v="2"/>
    <s v="-"/>
    <x v="2"/>
    <x v="2"/>
    <s v="-"/>
    <x v="2"/>
    <s v="Produkte"/>
    <s v="BUs"/>
    <s v="Symptome"/>
    <s v="0"/>
    <s v="L35"/>
    <s v="-"/>
    <n v="30"/>
  </r>
  <r>
    <x v="5"/>
    <n v="117"/>
    <x v="13"/>
    <x v="2"/>
    <s v="-"/>
    <x v="2"/>
    <x v="2"/>
    <s v="-"/>
    <x v="2"/>
    <s v="Produkte"/>
    <s v="BUs"/>
    <s v="Symptome"/>
    <s v="0"/>
    <s v="BU2"/>
    <s v="-"/>
    <n v="30"/>
  </r>
  <r>
    <x v="1"/>
    <n v="418"/>
    <x v="13"/>
    <x v="2"/>
    <s v="-"/>
    <x v="1"/>
    <x v="32"/>
    <s v="-"/>
    <x v="2"/>
    <s v="Produkte"/>
    <s v="BUs"/>
    <s v="Symptome"/>
    <s v="0"/>
    <s v="L1"/>
    <s v="-"/>
    <n v="22"/>
  </r>
  <r>
    <x v="0"/>
    <n v="90"/>
    <x v="2"/>
    <x v="2"/>
    <s v="-"/>
    <x v="2"/>
    <x v="2"/>
    <s v="-"/>
    <x v="2"/>
    <s v="Produkte"/>
    <s v="BUs"/>
    <s v="Symptome"/>
    <s v="0"/>
    <s v="BU1"/>
    <s v="-"/>
    <n v="30"/>
  </r>
  <r>
    <x v="5"/>
    <n v="52"/>
    <x v="2"/>
    <x v="2"/>
    <s v="-"/>
    <x v="2"/>
    <x v="2"/>
    <s v="-"/>
    <x v="2"/>
    <s v="Produkte"/>
    <s v="BUs"/>
    <s v="Symptome"/>
    <s v="0"/>
    <s v="Bu2"/>
    <s v="-"/>
    <n v="30"/>
  </r>
  <r>
    <x v="0"/>
    <n v="29"/>
    <x v="2"/>
    <x v="2"/>
    <s v="-"/>
    <x v="2"/>
    <x v="12"/>
    <s v="-"/>
    <x v="2"/>
    <s v="Produkte"/>
    <s v="BUs"/>
    <s v="Symptome"/>
    <s v="0"/>
    <n v="3020"/>
    <s v="-"/>
    <n v="31"/>
  </r>
  <r>
    <x v="0"/>
    <n v="21.6"/>
    <x v="2"/>
    <x v="2"/>
    <s v="-"/>
    <x v="2"/>
    <x v="2"/>
    <s v="-"/>
    <x v="2"/>
    <s v="Produkte"/>
    <s v="BUs"/>
    <s v="Symptome"/>
    <s v="0"/>
    <n v="3020"/>
    <s v="-"/>
    <n v="30"/>
  </r>
  <r>
    <x v="0"/>
    <n v="58"/>
    <x v="2"/>
    <x v="2"/>
    <s v="-"/>
    <x v="2"/>
    <x v="2"/>
    <s v="-"/>
    <x v="2"/>
    <s v="Produkte"/>
    <s v="BUs"/>
    <s v="Symptome"/>
    <s v="0"/>
    <n v="3020"/>
    <s v="-"/>
    <n v="30"/>
  </r>
  <r>
    <x v="2"/>
    <n v="14.5"/>
    <x v="2"/>
    <x v="2"/>
    <s v="-"/>
    <x v="3"/>
    <x v="51"/>
    <s v="-"/>
    <x v="2"/>
    <s v="Produkte"/>
    <s v="BUs"/>
    <s v="Symptome"/>
    <s v="0"/>
    <s v="QM"/>
    <s v="-"/>
    <n v="74"/>
  </r>
  <r>
    <x v="2"/>
    <n v="40.4"/>
    <x v="22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1"/>
    <n v="2.2000000000000002"/>
    <x v="2"/>
    <x v="2"/>
    <s v="-"/>
    <x v="2"/>
    <x v="2"/>
    <s v="-"/>
    <x v="2"/>
    <s v="Produkte"/>
    <s v="BUs"/>
    <s v="Symptome"/>
    <s v="0"/>
    <s v="Spezialitäten"/>
    <s v="-"/>
    <n v="30"/>
  </r>
  <r>
    <x v="1"/>
    <n v="8"/>
    <x v="2"/>
    <x v="2"/>
    <s v="-"/>
    <x v="2"/>
    <x v="2"/>
    <s v="-"/>
    <x v="2"/>
    <s v="Produkte"/>
    <s v="BUs"/>
    <s v="Symptome"/>
    <s v="0"/>
    <s v="L33"/>
    <s v="-"/>
    <n v="30"/>
  </r>
  <r>
    <x v="1"/>
    <n v="7.6"/>
    <x v="2"/>
    <x v="2"/>
    <s v="-"/>
    <x v="2"/>
    <x v="2"/>
    <s v="-"/>
    <x v="2"/>
    <s v="Produkte"/>
    <s v="BUs"/>
    <s v="Symptome"/>
    <s v="0"/>
    <s v="Bu3"/>
    <s v="-"/>
    <n v="30"/>
  </r>
  <r>
    <x v="2"/>
    <n v="51"/>
    <x v="47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1"/>
    <x v="49"/>
    <x v="2"/>
    <s v="-"/>
    <x v="3"/>
    <x v="5"/>
    <s v="-"/>
    <x v="2"/>
    <s v="Produkte"/>
    <s v="BUs"/>
    <s v="Symptome"/>
    <s v="0"/>
    <s v="QM"/>
    <s v="-"/>
    <n v="73"/>
  </r>
  <r>
    <x v="2"/>
    <n v="28.8"/>
    <x v="47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7"/>
    <x v="12"/>
    <x v="2"/>
    <s v="-"/>
    <x v="2"/>
    <x v="2"/>
    <s v="-"/>
    <x v="2"/>
    <s v="Produkte"/>
    <s v="BUs"/>
    <s v="Symptome"/>
    <s v="0"/>
    <s v="BU2"/>
    <s v="-"/>
    <n v="30"/>
  </r>
  <r>
    <x v="3"/>
    <n v="29"/>
    <x v="12"/>
    <x v="2"/>
    <s v="-"/>
    <x v="2"/>
    <x v="2"/>
    <s v="-"/>
    <x v="2"/>
    <s v="Produkte"/>
    <s v="BUs"/>
    <s v="Symptome"/>
    <s v="0"/>
    <s v="BU4"/>
    <s v="-"/>
    <n v="30"/>
  </r>
  <r>
    <x v="1"/>
    <n v="30"/>
    <x v="12"/>
    <x v="2"/>
    <s v="-"/>
    <x v="2"/>
    <x v="2"/>
    <s v="-"/>
    <x v="2"/>
    <s v="Produkte"/>
    <s v="BUs"/>
    <s v="Symptome"/>
    <s v="0"/>
    <s v="BU3"/>
    <s v="-"/>
    <n v="30"/>
  </r>
  <r>
    <x v="0"/>
    <n v="80"/>
    <x v="12"/>
    <x v="2"/>
    <s v="-"/>
    <x v="0"/>
    <x v="15"/>
    <s v="-"/>
    <x v="2"/>
    <s v="Produkte"/>
    <s v="BUs"/>
    <s v="Symptome"/>
    <s v="0"/>
    <s v="Abfüllung"/>
    <s v="-"/>
    <n v="12"/>
  </r>
  <r>
    <x v="2"/>
    <n v="7.5"/>
    <x v="12"/>
    <x v="2"/>
    <s v="-"/>
    <x v="3"/>
    <x v="51"/>
    <s v="-"/>
    <x v="2"/>
    <s v="Produkte"/>
    <s v="BUs"/>
    <s v="Symptome"/>
    <s v="0"/>
    <s v="QM"/>
    <s v="-"/>
    <n v="74"/>
  </r>
  <r>
    <x v="2"/>
    <n v="10.4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70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0"/>
    <n v="39"/>
    <x v="12"/>
    <x v="2"/>
    <s v="-"/>
    <x v="2"/>
    <x v="2"/>
    <s v="-"/>
    <x v="2"/>
    <s v="Produkte"/>
    <s v="BUs"/>
    <s v="Symptome"/>
    <s v="0"/>
    <s v="Abfüllung"/>
    <s v="-"/>
    <n v="30"/>
  </r>
  <r>
    <x v="0"/>
    <n v="46"/>
    <x v="12"/>
    <x v="2"/>
    <s v="-"/>
    <x v="2"/>
    <x v="12"/>
    <s v="-"/>
    <x v="2"/>
    <s v="Produkte"/>
    <s v="BUs"/>
    <s v="Symptome"/>
    <s v="0"/>
    <n v="3020"/>
    <s v="-"/>
    <n v="34"/>
  </r>
  <r>
    <x v="3"/>
    <n v="35"/>
    <x v="12"/>
    <x v="2"/>
    <s v="-"/>
    <x v="2"/>
    <x v="2"/>
    <s v="-"/>
    <x v="2"/>
    <s v="Produkte"/>
    <s v="BUs"/>
    <s v="Symptome"/>
    <s v="0"/>
    <s v="Bu4"/>
    <s v="-"/>
    <n v="30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6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3"/>
    <x v="21"/>
    <x v="2"/>
    <s v="-"/>
    <x v="2"/>
    <x v="12"/>
    <s v="-"/>
    <x v="10"/>
    <s v="Produkte"/>
    <s v="BUs"/>
    <s v="Symptome"/>
    <s v="0"/>
    <n v="3010"/>
    <s v="-"/>
    <n v="31"/>
  </r>
  <r>
    <x v="0"/>
    <n v="227"/>
    <x v="21"/>
    <x v="2"/>
    <s v="-"/>
    <x v="2"/>
    <x v="2"/>
    <s v="-"/>
    <x v="10"/>
    <s v="Produkte"/>
    <s v="BUs"/>
    <s v="Symptome"/>
    <s v="0"/>
    <s v="Abfüllung"/>
    <s v="-"/>
    <n v="30"/>
  </r>
  <r>
    <x v="1"/>
    <n v="94.4"/>
    <x v="21"/>
    <x v="2"/>
    <s v="-"/>
    <x v="2"/>
    <x v="2"/>
    <s v="-"/>
    <x v="10"/>
    <s v="Produkte"/>
    <s v="BUs"/>
    <s v="Symptome"/>
    <s v="0"/>
    <s v="L33"/>
    <s v="-"/>
    <n v="30"/>
  </r>
  <r>
    <x v="3"/>
    <n v="15"/>
    <x v="21"/>
    <x v="2"/>
    <s v="-"/>
    <x v="2"/>
    <x v="2"/>
    <s v="-"/>
    <x v="10"/>
    <s v="Produkte"/>
    <s v="BUs"/>
    <s v="Symptome"/>
    <s v="0"/>
    <s v="Bu4"/>
    <s v="-"/>
    <n v="30"/>
  </r>
  <r>
    <x v="1"/>
    <n v="44"/>
    <x v="21"/>
    <x v="2"/>
    <s v="-"/>
    <x v="2"/>
    <x v="2"/>
    <s v="-"/>
    <x v="10"/>
    <s v="Produkte"/>
    <s v="BUs"/>
    <s v="Symptome"/>
    <s v="0"/>
    <s v="Spezialitäten"/>
    <s v="-"/>
    <n v="30"/>
  </r>
  <r>
    <x v="5"/>
    <n v="79"/>
    <x v="21"/>
    <x v="2"/>
    <s v="-"/>
    <x v="2"/>
    <x v="2"/>
    <s v="-"/>
    <x v="10"/>
    <s v="Produkte"/>
    <s v="BUs"/>
    <s v="Symptome"/>
    <s v="0"/>
    <s v="BU2"/>
    <s v="-"/>
    <n v="30"/>
  </r>
  <r>
    <x v="1"/>
    <n v="26.2"/>
    <x v="21"/>
    <x v="2"/>
    <s v="-"/>
    <x v="2"/>
    <x v="2"/>
    <s v="-"/>
    <x v="10"/>
    <s v="Produkte"/>
    <s v="BUs"/>
    <s v="Symptome"/>
    <s v="0"/>
    <s v="L35"/>
    <s v="-"/>
    <n v="30"/>
  </r>
  <r>
    <x v="1"/>
    <n v="33"/>
    <x v="40"/>
    <x v="2"/>
    <s v="-"/>
    <x v="2"/>
    <x v="2"/>
    <s v="-"/>
    <x v="10"/>
    <s v="Produkte"/>
    <s v="BUs"/>
    <s v="Symptome"/>
    <s v="0"/>
    <s v="bu3"/>
    <s v="-"/>
    <n v="30"/>
  </r>
  <r>
    <x v="3"/>
    <n v="26"/>
    <x v="40"/>
    <x v="2"/>
    <s v="-"/>
    <x v="2"/>
    <x v="2"/>
    <s v="-"/>
    <x v="10"/>
    <s v="Produkte"/>
    <s v="BUs"/>
    <s v="Symptome"/>
    <s v="0"/>
    <s v="bu4"/>
    <s v="-"/>
    <n v="30"/>
  </r>
  <r>
    <x v="0"/>
    <n v="60"/>
    <x v="40"/>
    <x v="2"/>
    <s v="-"/>
    <x v="2"/>
    <x v="2"/>
    <s v="-"/>
    <x v="10"/>
    <s v="Produkte"/>
    <s v="BUs"/>
    <s v="Symptome"/>
    <s v="0"/>
    <s v="Abfüllung"/>
    <s v="-"/>
    <n v="30"/>
  </r>
  <r>
    <x v="3"/>
    <n v="15.4"/>
    <x v="41"/>
    <x v="2"/>
    <s v="-"/>
    <x v="2"/>
    <x v="2"/>
    <s v="-"/>
    <x v="10"/>
    <s v="Produkte"/>
    <s v="BUs"/>
    <s v="Symptome"/>
    <s v="0"/>
    <s v="bu4"/>
    <s v="-"/>
    <n v="30"/>
  </r>
  <r>
    <x v="1"/>
    <n v="28.4"/>
    <x v="41"/>
    <x v="2"/>
    <s v="-"/>
    <x v="2"/>
    <x v="2"/>
    <s v="-"/>
    <x v="10"/>
    <s v="Produkte"/>
    <s v="BUs"/>
    <s v="Symptome"/>
    <s v="0"/>
    <s v="bu3"/>
    <s v="-"/>
    <n v="30"/>
  </r>
  <r>
    <x v="0"/>
    <n v="100"/>
    <x v="13"/>
    <x v="2"/>
    <s v="-"/>
    <x v="2"/>
    <x v="11"/>
    <s v="-"/>
    <x v="2"/>
    <s v="Produkte"/>
    <s v="BUs"/>
    <s v="Symptome"/>
    <s v="0"/>
    <s v="Abfüllung"/>
    <s v="-"/>
    <n v="10"/>
  </r>
  <r>
    <x v="0"/>
    <n v="80.400000000000006"/>
    <x v="2"/>
    <x v="2"/>
    <s v="-"/>
    <x v="2"/>
    <x v="11"/>
    <s v="-"/>
    <x v="2"/>
    <s v="Produkte"/>
    <s v="BUs"/>
    <s v="Symptome"/>
    <s v="0"/>
    <n v="3020"/>
    <s v="-"/>
    <n v="10"/>
  </r>
  <r>
    <x v="0"/>
    <n v="50"/>
    <x v="2"/>
    <x v="2"/>
    <s v="-"/>
    <x v="2"/>
    <x v="11"/>
    <s v="-"/>
    <x v="2"/>
    <s v="Produkte"/>
    <s v="BUs"/>
    <s v="Symptome"/>
    <s v="0"/>
    <n v="3020"/>
    <s v="-"/>
    <n v="10"/>
  </r>
  <r>
    <x v="0"/>
    <n v="173"/>
    <x v="2"/>
    <x v="2"/>
    <s v="-"/>
    <x v="2"/>
    <x v="11"/>
    <s v="-"/>
    <x v="2"/>
    <s v="Produkte"/>
    <s v="BUs"/>
    <s v="Symptome"/>
    <s v="0"/>
    <s v="Schmelze"/>
    <s v="-"/>
    <n v="10"/>
  </r>
  <r>
    <x v="0"/>
    <n v="345"/>
    <x v="21"/>
    <x v="2"/>
    <s v="-"/>
    <x v="2"/>
    <x v="11"/>
    <s v="-"/>
    <x v="10"/>
    <s v="Produkte"/>
    <s v="BUs"/>
    <s v="Symptome"/>
    <s v="0"/>
    <s v="Schmelze"/>
    <s v="-"/>
    <n v="10"/>
  </r>
  <r>
    <x v="0"/>
    <n v="60.900000000000006"/>
    <x v="41"/>
    <x v="2"/>
    <s v="-"/>
    <x v="2"/>
    <x v="11"/>
    <s v="-"/>
    <x v="10"/>
    <s v="Produkte"/>
    <s v="BUs"/>
    <s v="Symptome"/>
    <s v="0"/>
    <n v="3100"/>
    <s v="-"/>
    <n v="10"/>
  </r>
  <r>
    <x v="1"/>
    <n v="120"/>
    <x v="27"/>
    <x v="7"/>
    <s v="ABS Tilster"/>
    <x v="1"/>
    <x v="1"/>
    <s v="Kunststoff"/>
    <x v="9"/>
    <s v="Produkte"/>
    <s v="BUs"/>
    <s v="Symptome"/>
    <s v="0"/>
    <s v="L1"/>
    <s v="ABS Tilster"/>
    <n v="22"/>
  </r>
  <r>
    <x v="0"/>
    <n v="10.8"/>
    <x v="12"/>
    <x v="6"/>
    <s v="Becher"/>
    <x v="1"/>
    <x v="42"/>
    <s v="-"/>
    <x v="2"/>
    <s v="Produkte"/>
    <s v="BUs"/>
    <s v="Symptome"/>
    <s v="0"/>
    <s v="Abfüllung"/>
    <s v="Becher"/>
    <n v="40"/>
  </r>
  <r>
    <x v="0"/>
    <n v="90"/>
    <x v="40"/>
    <x v="6"/>
    <s v="Becher"/>
    <x v="1"/>
    <x v="42"/>
    <s v="-"/>
    <x v="10"/>
    <s v="Produkte"/>
    <s v="BUs"/>
    <s v="Symptome"/>
    <s v="0"/>
    <n v="3110"/>
    <s v="Becher"/>
    <n v="40"/>
  </r>
  <r>
    <x v="5"/>
    <n v="93.5"/>
    <x v="46"/>
    <x v="0"/>
    <s v="Blöcke"/>
    <x v="0"/>
    <x v="54"/>
    <s v="Luftzieher/Folienriss durch Transport"/>
    <x v="6"/>
    <s v="Produkte"/>
    <s v="BUs"/>
    <s v="Symptome"/>
    <s v="0"/>
    <s v="BU2"/>
    <s v="Blöcke"/>
    <n v="12"/>
  </r>
  <r>
    <x v="5"/>
    <n v="188"/>
    <x v="45"/>
    <x v="0"/>
    <s v="Blöcke"/>
    <x v="0"/>
    <x v="54"/>
    <s v="Luftzieher/Folienriss durch Transport"/>
    <x v="7"/>
    <s v="Produkte"/>
    <s v="BUs"/>
    <s v="Symptome"/>
    <s v="0"/>
    <s v="BU2"/>
    <s v="Blöcke"/>
    <n v="12"/>
  </r>
  <r>
    <x v="5"/>
    <n v="30.4"/>
    <x v="4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1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4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75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90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30"/>
    <x v="30"/>
    <x v="0"/>
    <s v="Blöcke"/>
    <x v="0"/>
    <x v="54"/>
    <s v="Luftzieher/Folienriss durch Transport"/>
    <x v="1"/>
    <s v="Produkte"/>
    <s v="BUs"/>
    <s v="Symptome"/>
    <s v="0"/>
    <s v="BU2"/>
    <s v="Blöcke"/>
    <n v="12"/>
  </r>
  <r>
    <x v="5"/>
    <n v="30"/>
    <x v="5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30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26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7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50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19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30"/>
    <x v="4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60"/>
    <x v="3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75"/>
    <x v="20"/>
    <x v="0"/>
    <s v="Blöcke"/>
    <x v="0"/>
    <x v="54"/>
    <s v="Luftzieher/Folienriss durch Transport"/>
    <x v="9"/>
    <s v="Produkte"/>
    <s v="BUs"/>
    <s v="Symptome"/>
    <s v="0"/>
    <s v="BU2"/>
    <s v="Blöcke"/>
    <n v="12"/>
  </r>
  <r>
    <x v="5"/>
    <n v="15"/>
    <x v="34"/>
    <x v="0"/>
    <s v="Blöcke"/>
    <x v="0"/>
    <x v="54"/>
    <s v="-"/>
    <x v="5"/>
    <s v="Produkte"/>
    <s v="BUs"/>
    <s v="Symptome"/>
    <s v="0"/>
    <s v="Bu2"/>
    <s v="Blöcke"/>
    <n v="12"/>
  </r>
  <r>
    <x v="5"/>
    <n v="15"/>
    <x v="36"/>
    <x v="0"/>
    <s v="Blöcke"/>
    <x v="0"/>
    <x v="54"/>
    <s v="-"/>
    <x v="5"/>
    <s v="Produkte"/>
    <s v="BUs"/>
    <s v="Symptome"/>
    <s v="0"/>
    <s v="BU2"/>
    <s v="Blöcke"/>
    <n v="12"/>
  </r>
  <r>
    <x v="5"/>
    <n v="49.5"/>
    <x v="7"/>
    <x v="0"/>
    <s v="Blöcke"/>
    <x v="0"/>
    <x v="54"/>
    <s v="-"/>
    <x v="5"/>
    <s v="Produkte"/>
    <s v="BUs"/>
    <s v="Symptome"/>
    <s v="0"/>
    <s v="BU2"/>
    <s v="Blöcke"/>
    <n v="12"/>
  </r>
  <r>
    <x v="5"/>
    <n v="60"/>
    <x v="37"/>
    <x v="0"/>
    <s v="Blöcke"/>
    <x v="0"/>
    <x v="54"/>
    <s v="-"/>
    <x v="0"/>
    <s v="Produkte"/>
    <s v="BUs"/>
    <s v="Symptome"/>
    <s v="0"/>
    <s v="BU2"/>
    <s v="Blöcke"/>
    <n v="12"/>
  </r>
  <r>
    <x v="5"/>
    <n v="15"/>
    <x v="37"/>
    <x v="0"/>
    <s v="Blöcke"/>
    <x v="2"/>
    <x v="2"/>
    <s v="-"/>
    <x v="0"/>
    <s v="Produkte"/>
    <s v="BUs"/>
    <s v="Symptome"/>
    <s v="0"/>
    <s v="BU2"/>
    <s v="Blöcke"/>
    <n v="30"/>
  </r>
  <r>
    <x v="5"/>
    <n v="15"/>
    <x v="3"/>
    <x v="0"/>
    <s v="Blöcke"/>
    <x v="0"/>
    <x v="54"/>
    <s v="-"/>
    <x v="0"/>
    <s v="Produkte"/>
    <s v="BUs"/>
    <s v="Symptome"/>
    <s v="0"/>
    <s v="Bu2"/>
    <s v="Blöcke"/>
    <n v="12"/>
  </r>
  <r>
    <x v="5"/>
    <n v="75"/>
    <x v="2"/>
    <x v="0"/>
    <s v="Blöcke"/>
    <x v="0"/>
    <x v="54"/>
    <s v="-"/>
    <x v="2"/>
    <s v="Produkte"/>
    <s v="BUs"/>
    <s v="Symptome"/>
    <s v="0"/>
    <s v="BU2"/>
    <s v="Blöcke"/>
    <n v="12"/>
  </r>
  <r>
    <x v="5"/>
    <n v="105"/>
    <x v="12"/>
    <x v="0"/>
    <s v="Blöcke"/>
    <x v="0"/>
    <x v="54"/>
    <s v="-"/>
    <x v="2"/>
    <s v="Produkte"/>
    <s v="BUs"/>
    <s v="Symptome"/>
    <s v="0"/>
    <s v="BU2"/>
    <s v="Blöcke"/>
    <n v="12"/>
  </r>
  <r>
    <x v="2"/>
    <n v="63"/>
    <x v="9"/>
    <x v="0"/>
    <s v="Brie"/>
    <x v="5"/>
    <x v="55"/>
    <s v="-"/>
    <x v="2"/>
    <s v="Produkte"/>
    <s v="BUs"/>
    <s v="Symptome"/>
    <s v="0"/>
    <s v="Muster"/>
    <s v="Brie"/>
    <n v="61"/>
  </r>
  <r>
    <x v="0"/>
    <n v="100"/>
    <x v="29"/>
    <x v="0"/>
    <s v="Cheddar Cheese 50% Block"/>
    <x v="0"/>
    <x v="3"/>
    <s v="Luftzieher"/>
    <x v="1"/>
    <s v="Produkte"/>
    <s v="BUs"/>
    <s v="Symptome"/>
    <s v="0"/>
    <s v="RWV"/>
    <s v="Cheddar Cheese 50% Block"/>
    <n v="12"/>
  </r>
  <r>
    <x v="2"/>
    <n v="15"/>
    <x v="11"/>
    <x v="0"/>
    <s v="Cheddar Deirygold"/>
    <x v="1"/>
    <x v="56"/>
    <s v="Reklamation erhalten"/>
    <x v="0"/>
    <s v="Produkte"/>
    <s v="BUs"/>
    <s v="Symptome"/>
    <s v="0"/>
    <s v="Einkauf"/>
    <s v="Cheddar Deirygold"/>
    <n v="84"/>
  </r>
  <r>
    <x v="2"/>
    <n v="193"/>
    <x v="11"/>
    <x v="0"/>
    <s v="Cheddar jung Eximo"/>
    <x v="1"/>
    <x v="56"/>
    <s v="-"/>
    <x v="0"/>
    <s v="Produkte"/>
    <s v="BUs"/>
    <s v="Symptome"/>
    <s v="0"/>
    <s v="Einkauf"/>
    <s v="Cheddar jung Eximo"/>
    <n v="84"/>
  </r>
  <r>
    <x v="0"/>
    <n v="18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304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56"/>
    <x v="34"/>
    <x v="13"/>
    <s v="Creme Noblesse"/>
    <x v="1"/>
    <x v="42"/>
    <s v="-"/>
    <x v="5"/>
    <s v="Produkte"/>
    <s v="BUs"/>
    <s v="Symptome"/>
    <s v="0"/>
    <s v="Abfüllung"/>
    <s v="Creme Noblesse"/>
    <n v="40"/>
  </r>
  <r>
    <x v="0"/>
    <n v="75.599999999999994"/>
    <x v="9"/>
    <x v="13"/>
    <s v="Creme Noblesse"/>
    <x v="1"/>
    <x v="42"/>
    <s v="-"/>
    <x v="2"/>
    <s v="Produkte"/>
    <s v="BUs"/>
    <s v="Symptome"/>
    <s v="0"/>
    <s v="Schmelze"/>
    <s v="Creme Noblesse"/>
    <n v="40"/>
  </r>
  <r>
    <x v="1"/>
    <n v="38"/>
    <x v="40"/>
    <x v="6"/>
    <s v="Div Zipfe, ES"/>
    <x v="0"/>
    <x v="0"/>
    <s v="-"/>
    <x v="10"/>
    <s v="Produkte"/>
    <s v="BUs"/>
    <s v="Symptome"/>
    <s v="0"/>
    <s v="bu3"/>
    <s v="Div Zipfe, ES"/>
    <n v="12"/>
  </r>
  <r>
    <x v="1"/>
    <n v="28"/>
    <x v="17"/>
    <x v="6"/>
    <s v="Div. Zipfel, Endstücke"/>
    <x v="2"/>
    <x v="2"/>
    <s v="-"/>
    <x v="3"/>
    <s v="Produkte"/>
    <s v="BUs"/>
    <s v="Symptome"/>
    <s v="0"/>
    <s v="L16"/>
    <s v="Div. Zipfel, Endstücke"/>
    <n v="30"/>
  </r>
  <r>
    <x v="1"/>
    <n v="1.6"/>
    <x v="10"/>
    <x v="6"/>
    <s v="Div. Zipfel, Endstücke"/>
    <x v="2"/>
    <x v="2"/>
    <s v="-"/>
    <x v="4"/>
    <s v="Produkte"/>
    <s v="BUs"/>
    <s v="Symptome"/>
    <s v="0"/>
    <s v="L16"/>
    <s v="Div. Zipfel, Endstücke"/>
    <n v="30"/>
  </r>
  <r>
    <x v="1"/>
    <n v="42"/>
    <x v="39"/>
    <x v="6"/>
    <s v="Div. Zipfel, Endstücke"/>
    <x v="2"/>
    <x v="2"/>
    <s v="-"/>
    <x v="4"/>
    <s v="Produkte"/>
    <s v="BUs"/>
    <s v="Symptome"/>
    <s v="0"/>
    <s v="L9"/>
    <s v="Div. Zipfel, Endstücke"/>
    <n v="30"/>
  </r>
  <r>
    <x v="4"/>
    <n v="15.2"/>
    <x v="15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01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1.5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97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0"/>
    <n v="5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0"/>
    <n v="20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1"/>
    <n v="25"/>
    <x v="46"/>
    <x v="6"/>
    <s v="Div. Zipfel, Endstücke"/>
    <x v="1"/>
    <x v="1"/>
    <s v="Schmutz"/>
    <x v="6"/>
    <s v="Produkte"/>
    <s v="BUs"/>
    <s v="Symptome"/>
    <s v="0"/>
    <s v="WVP"/>
    <s v="Div. Zipfel, Endstücke"/>
    <n v="22"/>
  </r>
  <r>
    <x v="4"/>
    <n v="45"/>
    <x v="24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2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3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5.2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4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5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260"/>
    <x v="47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8.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5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0"/>
    <x v="4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47.5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1048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10"/>
    <x v="28"/>
    <x v="6"/>
    <s v="Div. Zipfel, Endstücke"/>
    <x v="2"/>
    <x v="2"/>
    <s v="-"/>
    <x v="9"/>
    <s v="Produkte"/>
    <s v="BUs"/>
    <s v="Symptome"/>
    <s v="0"/>
    <s v="L3"/>
    <s v="Div. Zipfel, Endstücke"/>
    <n v="30"/>
  </r>
  <r>
    <x v="4"/>
    <n v="1770"/>
    <x v="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20"/>
    <x v="38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23.5"/>
    <x v="38"/>
    <x v="6"/>
    <s v="Div. Zipfel, Endstücke"/>
    <x v="2"/>
    <x v="2"/>
    <s v="nicht eindeutig"/>
    <x v="3"/>
    <s v="Produkte"/>
    <s v="BUs"/>
    <s v="Symptome"/>
    <s v="0"/>
    <s v="Bu3"/>
    <s v="Div. Zipfel, Endstücke"/>
    <n v="30"/>
  </r>
  <r>
    <x v="4"/>
    <n v="611.5"/>
    <x v="8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67"/>
    <x v="14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296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80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0"/>
    <n v="25"/>
    <x v="1"/>
    <x v="6"/>
    <s v="Div. Zipfel, Endstücke"/>
    <x v="0"/>
    <x v="15"/>
    <s v="VOS &gt; Einsatz"/>
    <x v="1"/>
    <s v="Produkte"/>
    <s v="BUs"/>
    <s v="Symptome"/>
    <s v="0"/>
    <s v="Abfüllung"/>
    <s v="Div. Zipfel, Endstücke"/>
    <n v="12"/>
  </r>
  <r>
    <x v="4"/>
    <n v="915"/>
    <x v="29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522"/>
    <x v="5"/>
    <x v="5"/>
    <s v="Div. Zipfel, Endstücke"/>
    <x v="0"/>
    <x v="18"/>
    <s v="keinen Abnehmer/Schälen"/>
    <x v="4"/>
    <s v="Produkte"/>
    <s v="BUs"/>
    <s v="Symptome"/>
    <s v="0"/>
    <s v="Verkauf"/>
    <s v="Div. Zipfel, Endstücke"/>
    <n v="12"/>
  </r>
  <r>
    <x v="0"/>
    <n v="7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52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9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5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0"/>
    <x v="39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4"/>
    <n v="470"/>
    <x v="42"/>
    <x v="5"/>
    <s v="Div. Zipfel, Endstücke"/>
    <x v="0"/>
    <x v="18"/>
    <s v="keinen Abnehmer/Schälen"/>
    <x v="8"/>
    <s v="Produkte"/>
    <s v="BUs"/>
    <s v="Symptome"/>
    <s v="0"/>
    <s v="Verkauf"/>
    <s v="Div. Zipfel, Endstücke"/>
    <n v="12"/>
  </r>
  <r>
    <x v="1"/>
    <n v="33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91.5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191"/>
    <x v="27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1"/>
    <n v="181"/>
    <x v="20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4"/>
    <n v="128"/>
    <x v="28"/>
    <x v="5"/>
    <s v="Div. Zipfel, Endstücke"/>
    <x v="0"/>
    <x v="18"/>
    <s v="keinen Abnehmer/Schälen"/>
    <x v="9"/>
    <s v="Produkte"/>
    <s v="BUs"/>
    <s v="Symptome"/>
    <s v="0"/>
    <s v="Verkauf"/>
    <s v="Div. Zipfel, Endstücke"/>
    <n v="12"/>
  </r>
  <r>
    <x v="1"/>
    <n v="22"/>
    <x v="28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0"/>
    <n v="36.200000000000003"/>
    <x v="34"/>
    <x v="6"/>
    <s v="Div. Zipfel, Endstücke"/>
    <x v="0"/>
    <x v="14"/>
    <s v="-"/>
    <x v="5"/>
    <s v="Produkte"/>
    <s v="BUs"/>
    <s v="Symptome"/>
    <s v="0"/>
    <s v="Schmelze"/>
    <s v="Div. Zipfel, Endstücke"/>
    <n v="12"/>
  </r>
  <r>
    <x v="1"/>
    <n v="12"/>
    <x v="34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1"/>
    <n v="16"/>
    <x v="7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0"/>
    <n v="136"/>
    <x v="37"/>
    <x v="2"/>
    <s v="Diverse Nüsse"/>
    <x v="5"/>
    <x v="57"/>
    <s v="-"/>
    <x v="0"/>
    <s v="Produkte"/>
    <s v="BUs"/>
    <s v="Symptome"/>
    <s v="0"/>
    <s v="Schmelze"/>
    <s v="Diverse Nüsse"/>
    <n v="63"/>
  </r>
  <r>
    <x v="0"/>
    <n v="18"/>
    <x v="14"/>
    <x v="15"/>
    <s v="Diverse Rinde"/>
    <x v="1"/>
    <x v="6"/>
    <s v="keine Verwendung möglich"/>
    <x v="1"/>
    <s v="Produkte"/>
    <s v="BUs"/>
    <s v="Symptome"/>
    <s v="0"/>
    <s v="RWV"/>
    <s v="Diverse Rinde"/>
    <n v="22"/>
  </r>
  <r>
    <x v="0"/>
    <n v="54"/>
    <x v="20"/>
    <x v="15"/>
    <s v="Diverse Rinde"/>
    <x v="1"/>
    <x v="6"/>
    <s v="keine Verwendung möglich"/>
    <x v="9"/>
    <s v="Produkte"/>
    <s v="BUs"/>
    <s v="Symptome"/>
    <s v="0"/>
    <s v="RWV"/>
    <s v="Diverse Rinde"/>
    <n v="22"/>
  </r>
  <r>
    <x v="1"/>
    <n v="75"/>
    <x v="46"/>
    <x v="15"/>
    <s v="Diverses"/>
    <x v="2"/>
    <x v="2"/>
    <s v="-"/>
    <x v="6"/>
    <s v="Produkte"/>
    <s v="BUs"/>
    <s v="Symptome"/>
    <s v="0"/>
    <s v="Bu3"/>
    <s v="Diverses"/>
    <n v="30"/>
  </r>
  <r>
    <x v="3"/>
    <n v="1"/>
    <x v="46"/>
    <x v="15"/>
    <s v="Diverses"/>
    <x v="2"/>
    <x v="2"/>
    <s v="-"/>
    <x v="6"/>
    <s v="Produkte"/>
    <s v="BUs"/>
    <s v="Symptome"/>
    <s v="0"/>
    <s v="BU4"/>
    <s v="Diverses"/>
    <n v="30"/>
  </r>
  <r>
    <x v="3"/>
    <n v="2"/>
    <x v="24"/>
    <x v="15"/>
    <s v="Diverses"/>
    <x v="2"/>
    <x v="2"/>
    <s v="-"/>
    <x v="7"/>
    <s v="Produkte"/>
    <s v="BUs"/>
    <s v="Symptome"/>
    <s v="0"/>
    <s v="BU4"/>
    <s v="Diverses"/>
    <n v="30"/>
  </r>
  <r>
    <x v="5"/>
    <n v="90.6"/>
    <x v="15"/>
    <x v="15"/>
    <s v="Diverses"/>
    <x v="2"/>
    <x v="2"/>
    <s v="-"/>
    <x v="6"/>
    <s v="Produkte"/>
    <s v="BUs"/>
    <s v="Symptome"/>
    <s v="0"/>
    <s v="BU2"/>
    <s v="Diverses"/>
    <n v="30"/>
  </r>
  <r>
    <x v="0"/>
    <n v="30"/>
    <x v="22"/>
    <x v="15"/>
    <s v="Diverses"/>
    <x v="2"/>
    <x v="2"/>
    <s v="-"/>
    <x v="7"/>
    <s v="Produkte"/>
    <s v="BUs"/>
    <s v="Symptome"/>
    <s v="0"/>
    <s v="Strudelline"/>
    <s v="Diverses"/>
    <n v="30"/>
  </r>
  <r>
    <x v="1"/>
    <n v="33"/>
    <x v="17"/>
    <x v="15"/>
    <s v="Diverses"/>
    <x v="2"/>
    <x v="2"/>
    <s v="-"/>
    <x v="3"/>
    <s v="Produkte"/>
    <s v="BUs"/>
    <s v="Symptome"/>
    <s v="0"/>
    <s v="Bu3"/>
    <s v="Diverses"/>
    <n v="30"/>
  </r>
  <r>
    <x v="3"/>
    <n v="34.4"/>
    <x v="4"/>
    <x v="15"/>
    <s v="Diverses"/>
    <x v="2"/>
    <x v="2"/>
    <s v="-"/>
    <x v="3"/>
    <s v="Produkte"/>
    <s v="BUs"/>
    <s v="Symptome"/>
    <s v="0"/>
    <s v="BU4"/>
    <s v="Diverses"/>
    <n v="30"/>
  </r>
  <r>
    <x v="0"/>
    <n v="30.4"/>
    <x v="4"/>
    <x v="15"/>
    <s v="Diverses"/>
    <x v="2"/>
    <x v="2"/>
    <s v="-"/>
    <x v="3"/>
    <s v="Produkte"/>
    <s v="BUs"/>
    <s v="Symptome"/>
    <s v="0"/>
    <s v="Strudelline"/>
    <s v="Diverses"/>
    <n v="30"/>
  </r>
  <r>
    <x v="0"/>
    <n v="30"/>
    <x v="16"/>
    <x v="15"/>
    <s v="Diverses"/>
    <x v="0"/>
    <x v="14"/>
    <s v="MHD abgelaufen"/>
    <x v="7"/>
    <s v="Produkte"/>
    <s v="BUs"/>
    <s v="Symptome"/>
    <s v="0"/>
    <s v="RWV"/>
    <s v="Diverses"/>
    <n v="12"/>
  </r>
  <r>
    <x v="5"/>
    <n v="200"/>
    <x v="16"/>
    <x v="15"/>
    <s v="Diverses"/>
    <x v="2"/>
    <x v="2"/>
    <s v="-"/>
    <x v="7"/>
    <s v="Produkte"/>
    <s v="BUs"/>
    <s v="Symptome"/>
    <s v="0"/>
    <s v="BU2"/>
    <s v="Diverses"/>
    <n v="30"/>
  </r>
  <r>
    <x v="5"/>
    <n v="101"/>
    <x v="44"/>
    <x v="15"/>
    <s v="Diverses"/>
    <x v="2"/>
    <x v="2"/>
    <s v="-"/>
    <x v="3"/>
    <s v="Produkte"/>
    <s v="BUs"/>
    <s v="Symptome"/>
    <s v="0"/>
    <s v="Bu2"/>
    <s v="Diverses"/>
    <n v="30"/>
  </r>
  <r>
    <x v="5"/>
    <n v="53"/>
    <x v="17"/>
    <x v="15"/>
    <s v="Diverses"/>
    <x v="2"/>
    <x v="2"/>
    <s v="-"/>
    <x v="3"/>
    <s v="Produkte"/>
    <s v="BUs"/>
    <s v="Symptome"/>
    <s v="0"/>
    <s v="BU2"/>
    <s v="Diverses"/>
    <n v="30"/>
  </r>
  <r>
    <x v="3"/>
    <n v="28"/>
    <x v="38"/>
    <x v="15"/>
    <s v="Diverses"/>
    <x v="2"/>
    <x v="2"/>
    <s v="-"/>
    <x v="3"/>
    <s v="Produkte"/>
    <s v="BUs"/>
    <s v="Symptome"/>
    <s v="0"/>
    <s v="BU4"/>
    <s v="Diverses"/>
    <n v="30"/>
  </r>
  <r>
    <x v="5"/>
    <n v="35.000000000000007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36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102"/>
    <x v="4"/>
    <x v="15"/>
    <s v="Diverses"/>
    <x v="2"/>
    <x v="2"/>
    <s v="-"/>
    <x v="3"/>
    <s v="Produkte"/>
    <s v="BUs"/>
    <s v="Symptome"/>
    <s v="0"/>
    <s v="BU2"/>
    <s v="Diverses"/>
    <n v="30"/>
  </r>
  <r>
    <x v="1"/>
    <n v="33.5"/>
    <x v="38"/>
    <x v="15"/>
    <s v="Diverses"/>
    <x v="2"/>
    <x v="2"/>
    <s v="-"/>
    <x v="3"/>
    <s v="Produkte"/>
    <s v="BUs"/>
    <s v="Symptome"/>
    <s v="0"/>
    <s v="Bu3"/>
    <s v="Diverses"/>
    <n v="30"/>
  </r>
  <r>
    <x v="3"/>
    <n v="23"/>
    <x v="6"/>
    <x v="15"/>
    <s v="Diverses"/>
    <x v="2"/>
    <x v="2"/>
    <s v="-"/>
    <x v="3"/>
    <s v="Produkte"/>
    <s v="BUs"/>
    <s v="Symptome"/>
    <s v="0"/>
    <s v="Bu4"/>
    <s v="Diverses"/>
    <n v="30"/>
  </r>
  <r>
    <x v="1"/>
    <n v="18"/>
    <x v="6"/>
    <x v="15"/>
    <s v="Diverses"/>
    <x v="2"/>
    <x v="2"/>
    <s v="-"/>
    <x v="3"/>
    <s v="Produkte"/>
    <s v="BUs"/>
    <s v="Symptome"/>
    <s v="0"/>
    <s v="WVP"/>
    <s v="Diverses"/>
    <n v="30"/>
  </r>
  <r>
    <x v="1"/>
    <n v="87.2"/>
    <x v="6"/>
    <x v="15"/>
    <s v="DIverses"/>
    <x v="2"/>
    <x v="2"/>
    <s v="-"/>
    <x v="3"/>
    <s v="Produkte"/>
    <s v="BUs"/>
    <s v="Symptome"/>
    <s v="0"/>
    <s v="Bu3"/>
    <s v="DIverses"/>
    <n v="30"/>
  </r>
  <r>
    <x v="5"/>
    <n v="39"/>
    <x v="6"/>
    <x v="15"/>
    <s v="Diverses"/>
    <x v="2"/>
    <x v="2"/>
    <s v="-"/>
    <x v="3"/>
    <s v="Produkte"/>
    <s v="BUs"/>
    <s v="Symptome"/>
    <s v="0"/>
    <s v="BU2"/>
    <s v="Diverses"/>
    <n v="30"/>
  </r>
  <r>
    <x v="5"/>
    <n v="65"/>
    <x v="6"/>
    <x v="15"/>
    <s v="Diverses"/>
    <x v="2"/>
    <x v="2"/>
    <s v="-"/>
    <x v="3"/>
    <s v="Produkte"/>
    <s v="BUs"/>
    <s v="Symptome"/>
    <s v="0"/>
    <s v="BU2"/>
    <s v="Diverses"/>
    <n v="30"/>
  </r>
  <r>
    <x v="1"/>
    <n v="47"/>
    <x v="8"/>
    <x v="15"/>
    <s v="Diverses"/>
    <x v="2"/>
    <x v="2"/>
    <s v="-"/>
    <x v="1"/>
    <s v="Produkte"/>
    <s v="BUs"/>
    <s v="Symptome"/>
    <s v="0"/>
    <s v="Bu3"/>
    <s v="Diverses"/>
    <n v="30"/>
  </r>
  <r>
    <x v="1"/>
    <n v="77.5"/>
    <x v="8"/>
    <x v="15"/>
    <s v="Diverses"/>
    <x v="2"/>
    <x v="2"/>
    <s v="-"/>
    <x v="1"/>
    <s v="Produkte"/>
    <s v="BUs"/>
    <s v="Symptome"/>
    <s v="0"/>
    <s v="L33"/>
    <s v="Diverses"/>
    <n v="30"/>
  </r>
  <r>
    <x v="1"/>
    <n v="201.6"/>
    <x v="14"/>
    <x v="15"/>
    <s v="Diverses"/>
    <x v="2"/>
    <x v="2"/>
    <s v="-"/>
    <x v="1"/>
    <s v="Produkte"/>
    <s v="BUs"/>
    <s v="Symptome"/>
    <s v="0"/>
    <s v="BU3"/>
    <s v="Diverses"/>
    <n v="30"/>
  </r>
  <r>
    <x v="5"/>
    <n v="29.5"/>
    <x v="8"/>
    <x v="15"/>
    <s v="Diverses"/>
    <x v="2"/>
    <x v="2"/>
    <s v="-"/>
    <x v="1"/>
    <s v="Produkte"/>
    <s v="BUs"/>
    <s v="Symptome"/>
    <s v="0"/>
    <s v="BU2"/>
    <s v="Diverses"/>
    <n v="30"/>
  </r>
  <r>
    <x v="0"/>
    <n v="32"/>
    <x v="5"/>
    <x v="15"/>
    <s v="Diverses"/>
    <x v="2"/>
    <x v="2"/>
    <s v="-"/>
    <x v="4"/>
    <s v="Produkte"/>
    <s v="BUs"/>
    <s v="Symptome"/>
    <s v="0"/>
    <s v="Abfüllung"/>
    <s v="Diverses"/>
    <n v="30"/>
  </r>
  <r>
    <x v="0"/>
    <n v="12.600000000000001"/>
    <x v="10"/>
    <x v="15"/>
    <s v="Diverses"/>
    <x v="2"/>
    <x v="2"/>
    <s v="-"/>
    <x v="4"/>
    <s v="Produkte"/>
    <s v="BUs"/>
    <s v="Symptome"/>
    <s v="0"/>
    <s v="Abfüllung"/>
    <s v="Diverses"/>
    <n v="30"/>
  </r>
  <r>
    <x v="0"/>
    <n v="160.5"/>
    <x v="10"/>
    <x v="15"/>
    <s v="Diverses"/>
    <x v="2"/>
    <x v="2"/>
    <s v="-"/>
    <x v="4"/>
    <s v="Produkte"/>
    <s v="BUs"/>
    <s v="Symptome"/>
    <s v="0"/>
    <s v="Strudelline"/>
    <s v="Diverses"/>
    <n v="30"/>
  </r>
  <r>
    <x v="1"/>
    <n v="24.400000000000006"/>
    <x v="32"/>
    <x v="15"/>
    <s v="Diverses"/>
    <x v="2"/>
    <x v="2"/>
    <s v="-"/>
    <x v="4"/>
    <s v="Produkte"/>
    <s v="BUs"/>
    <s v="Symptome"/>
    <s v="0"/>
    <s v="L16"/>
    <s v="Diverses"/>
    <n v="30"/>
  </r>
  <r>
    <x v="5"/>
    <n v="33"/>
    <x v="39"/>
    <x v="15"/>
    <s v="Diverses"/>
    <x v="2"/>
    <x v="2"/>
    <s v="-"/>
    <x v="4"/>
    <s v="Produkte"/>
    <s v="BUs"/>
    <s v="Symptome"/>
    <s v="0"/>
    <s v="L31"/>
    <s v="Diverses"/>
    <n v="30"/>
  </r>
  <r>
    <x v="1"/>
    <n v="1.4"/>
    <x v="39"/>
    <x v="15"/>
    <s v="DIverses"/>
    <x v="2"/>
    <x v="2"/>
    <s v="-"/>
    <x v="4"/>
    <s v="Produkte"/>
    <s v="BUs"/>
    <s v="Symptome"/>
    <s v="0"/>
    <s v="L16"/>
    <s v="DIverses"/>
    <n v="30"/>
  </r>
  <r>
    <x v="1"/>
    <n v="151.5"/>
    <x v="39"/>
    <x v="15"/>
    <s v="Diverses"/>
    <x v="2"/>
    <x v="2"/>
    <s v="-"/>
    <x v="4"/>
    <s v="Produkte"/>
    <s v="BUs"/>
    <s v="Symptome"/>
    <s v="0"/>
    <s v="Spezialitäten"/>
    <s v="Diverses"/>
    <n v="30"/>
  </r>
  <r>
    <x v="4"/>
    <n v="54.2"/>
    <x v="32"/>
    <x v="5"/>
    <s v="Diverses"/>
    <x v="0"/>
    <x v="18"/>
    <s v="keinen Abnehmer/Schälen"/>
    <x v="4"/>
    <s v="Produkte"/>
    <s v="BUs"/>
    <s v="Symptome"/>
    <s v="0"/>
    <s v="Verkauf"/>
    <s v="Diverses"/>
    <n v="12"/>
  </r>
  <r>
    <x v="0"/>
    <n v="28"/>
    <x v="32"/>
    <x v="15"/>
    <s v="Diverses"/>
    <x v="0"/>
    <x v="14"/>
    <s v="Keinen Einsatz"/>
    <x v="4"/>
    <s v="Produkte"/>
    <s v="BUs"/>
    <s v="Symptome"/>
    <s v="0"/>
    <s v="RWV"/>
    <s v="Diverses"/>
    <n v="12"/>
  </r>
  <r>
    <x v="3"/>
    <n v="1"/>
    <x v="39"/>
    <x v="15"/>
    <s v="Diverses"/>
    <x v="2"/>
    <x v="2"/>
    <s v="-"/>
    <x v="4"/>
    <s v="Produkte"/>
    <s v="BUs"/>
    <s v="Symptome"/>
    <s v="0"/>
    <s v="BU4"/>
    <s v="Diverses"/>
    <n v="30"/>
  </r>
  <r>
    <x v="3"/>
    <n v="70"/>
    <x v="42"/>
    <x v="15"/>
    <s v="Diverses"/>
    <x v="2"/>
    <x v="2"/>
    <s v="-"/>
    <x v="8"/>
    <s v="Produkte"/>
    <s v="BUs"/>
    <s v="Symptome"/>
    <s v="0"/>
    <s v="L21"/>
    <s v="Diverses"/>
    <n v="30"/>
  </r>
  <r>
    <x v="5"/>
    <n v="77"/>
    <x v="39"/>
    <x v="15"/>
    <s v="Diverses"/>
    <x v="2"/>
    <x v="2"/>
    <s v="-"/>
    <x v="4"/>
    <s v="Produkte"/>
    <s v="BUs"/>
    <s v="Symptome"/>
    <s v="0"/>
    <s v="BU2"/>
    <s v="Diverses"/>
    <n v="30"/>
  </r>
  <r>
    <x v="3"/>
    <n v="175"/>
    <x v="42"/>
    <x v="15"/>
    <s v="Diverses"/>
    <x v="2"/>
    <x v="2"/>
    <s v="-"/>
    <x v="8"/>
    <s v="Produkte"/>
    <s v="BUs"/>
    <s v="Symptome"/>
    <s v="0"/>
    <s v="L21"/>
    <s v="Diverses"/>
    <n v="30"/>
  </r>
  <r>
    <x v="1"/>
    <n v="12.1"/>
    <x v="42"/>
    <x v="15"/>
    <s v="Diverses"/>
    <x v="2"/>
    <x v="2"/>
    <s v="-"/>
    <x v="8"/>
    <s v="Produkte"/>
    <s v="BUs"/>
    <s v="Symptome"/>
    <s v="0"/>
    <s v="L11"/>
    <s v="Diverses"/>
    <n v="30"/>
  </r>
  <r>
    <x v="1"/>
    <n v="4.4000000000000004"/>
    <x v="19"/>
    <x v="15"/>
    <s v="Diverses"/>
    <x v="2"/>
    <x v="2"/>
    <s v="-"/>
    <x v="8"/>
    <s v="Produkte"/>
    <s v="BUs"/>
    <s v="Symptome"/>
    <s v="0"/>
    <s v="L1"/>
    <s v="Diverses"/>
    <n v="30"/>
  </r>
  <r>
    <x v="3"/>
    <n v="24"/>
    <x v="42"/>
    <x v="15"/>
    <s v="Diverses"/>
    <x v="1"/>
    <x v="1"/>
    <s v="Schmutz"/>
    <x v="8"/>
    <s v="Produkte"/>
    <s v="BUs"/>
    <s v="Symptome"/>
    <s v="0"/>
    <s v="L21"/>
    <s v="Diverses"/>
    <n v="22"/>
  </r>
  <r>
    <x v="1"/>
    <n v="11.2"/>
    <x v="19"/>
    <x v="15"/>
    <s v="Diverses"/>
    <x v="2"/>
    <x v="2"/>
    <s v="-"/>
    <x v="8"/>
    <s v="Produkte"/>
    <s v="BUs"/>
    <s v="Symptome"/>
    <s v="0"/>
    <s v="L33"/>
    <s v="Diverses"/>
    <n v="30"/>
  </r>
  <r>
    <x v="1"/>
    <n v="3.5"/>
    <x v="43"/>
    <x v="15"/>
    <s v="DIverses"/>
    <x v="2"/>
    <x v="2"/>
    <s v="-"/>
    <x v="8"/>
    <s v="Produkte"/>
    <s v="BUs"/>
    <s v="Symptome"/>
    <s v="0"/>
    <s v="L3"/>
    <s v="DIverses"/>
    <n v="30"/>
  </r>
  <r>
    <x v="1"/>
    <n v="18"/>
    <x v="43"/>
    <x v="15"/>
    <s v="Diverses"/>
    <x v="2"/>
    <x v="2"/>
    <s v="-"/>
    <x v="8"/>
    <s v="Produkte"/>
    <s v="BUs"/>
    <s v="Symptome"/>
    <s v="0"/>
    <s v="L36"/>
    <s v="Diverses"/>
    <n v="30"/>
  </r>
  <r>
    <x v="1"/>
    <n v="20.5"/>
    <x v="42"/>
    <x v="15"/>
    <s v="Diverses"/>
    <x v="1"/>
    <x v="37"/>
    <s v="wurde nicht eingesetzt"/>
    <x v="8"/>
    <s v="Produkte"/>
    <s v="BUs"/>
    <s v="Symptome"/>
    <s v="0"/>
    <s v="L33"/>
    <s v="Diverses"/>
    <n v="22"/>
  </r>
  <r>
    <x v="0"/>
    <n v="6.4"/>
    <x v="19"/>
    <x v="15"/>
    <s v="Diverses"/>
    <x v="1"/>
    <x v="58"/>
    <s v="offene Verpackung"/>
    <x v="8"/>
    <s v="Produkte"/>
    <s v="BUs"/>
    <s v="Symptome"/>
    <s v="0"/>
    <s v="Strudelline"/>
    <s v="Diverses"/>
    <n v="22"/>
  </r>
  <r>
    <x v="1"/>
    <n v="24"/>
    <x v="43"/>
    <x v="15"/>
    <s v="Diverses"/>
    <x v="2"/>
    <x v="2"/>
    <s v="-"/>
    <x v="8"/>
    <s v="Produkte"/>
    <s v="BUs"/>
    <s v="Symptome"/>
    <s v="0"/>
    <s v="L18"/>
    <s v="Diverses"/>
    <n v="30"/>
  </r>
  <r>
    <x v="3"/>
    <n v="46"/>
    <x v="26"/>
    <x v="15"/>
    <s v="Diverses"/>
    <x v="2"/>
    <x v="2"/>
    <s v="-"/>
    <x v="8"/>
    <s v="Produkte"/>
    <s v="BUs"/>
    <s v="Symptome"/>
    <s v="0"/>
    <s v="BU4"/>
    <s v="Diverses"/>
    <n v="30"/>
  </r>
  <r>
    <x v="0"/>
    <n v="12"/>
    <x v="43"/>
    <x v="15"/>
    <s v="Diverses"/>
    <x v="1"/>
    <x v="59"/>
    <s v="-"/>
    <x v="8"/>
    <s v="Produkte"/>
    <s v="BUs"/>
    <s v="Symptome"/>
    <s v="0"/>
    <s v="Strudelline"/>
    <s v="Diverses"/>
    <n v="22"/>
  </r>
  <r>
    <x v="5"/>
    <n v="38.5"/>
    <x v="43"/>
    <x v="15"/>
    <s v="Diverses"/>
    <x v="2"/>
    <x v="2"/>
    <s v="-"/>
    <x v="8"/>
    <s v="Produkte"/>
    <s v="BUs"/>
    <s v="Symptome"/>
    <s v="0"/>
    <s v="BU2"/>
    <s v="Diverses"/>
    <n v="30"/>
  </r>
  <r>
    <x v="5"/>
    <n v="33"/>
    <x v="43"/>
    <x v="15"/>
    <s v="Diverses"/>
    <x v="2"/>
    <x v="2"/>
    <s v="-"/>
    <x v="8"/>
    <s v="Produkte"/>
    <s v="BUs"/>
    <s v="Symptome"/>
    <s v="0"/>
    <s v="Bu2"/>
    <s v="Diverses"/>
    <n v="30"/>
  </r>
  <r>
    <x v="3"/>
    <n v="63.5"/>
    <x v="33"/>
    <x v="15"/>
    <s v="Diverses"/>
    <x v="2"/>
    <x v="2"/>
    <s v="-"/>
    <x v="8"/>
    <s v="Produkte"/>
    <s v="BUs"/>
    <s v="Symptome"/>
    <s v="0"/>
    <s v="BU4"/>
    <s v="Diverses"/>
    <n v="30"/>
  </r>
  <r>
    <x v="1"/>
    <n v="40"/>
    <x v="27"/>
    <x v="15"/>
    <s v="Diverses"/>
    <x v="2"/>
    <x v="2"/>
    <s v="-"/>
    <x v="9"/>
    <s v="Produkte"/>
    <s v="BUs"/>
    <s v="Symptome"/>
    <s v="0"/>
    <s v="Bu3"/>
    <s v="Diverses"/>
    <n v="30"/>
  </r>
  <r>
    <x v="3"/>
    <n v="19"/>
    <x v="20"/>
    <x v="15"/>
    <s v="Diverses"/>
    <x v="2"/>
    <x v="2"/>
    <s v="-"/>
    <x v="9"/>
    <s v="Produkte"/>
    <s v="BUs"/>
    <s v="Symptome"/>
    <s v="0"/>
    <s v="BU4"/>
    <s v="Diverses"/>
    <n v="30"/>
  </r>
  <r>
    <x v="1"/>
    <n v="20"/>
    <x v="20"/>
    <x v="15"/>
    <s v="Diverses"/>
    <x v="2"/>
    <x v="2"/>
    <s v="-"/>
    <x v="9"/>
    <s v="Produkte"/>
    <s v="BUs"/>
    <s v="Symptome"/>
    <s v="0"/>
    <s v="Bu3"/>
    <s v="Diverses"/>
    <n v="30"/>
  </r>
  <r>
    <x v="5"/>
    <n v="74"/>
    <x v="33"/>
    <x v="15"/>
    <s v="Diverses"/>
    <x v="2"/>
    <x v="2"/>
    <s v="-"/>
    <x v="8"/>
    <s v="Produkte"/>
    <s v="BUs"/>
    <s v="Symptome"/>
    <s v="0"/>
    <s v="BU2"/>
    <s v="Diverses"/>
    <n v="30"/>
  </r>
  <r>
    <x v="1"/>
    <n v="13"/>
    <x v="20"/>
    <x v="15"/>
    <s v="Diverses"/>
    <x v="2"/>
    <x v="2"/>
    <s v="-"/>
    <x v="9"/>
    <s v="Produkte"/>
    <s v="BUs"/>
    <s v="Symptome"/>
    <s v="0"/>
    <s v="L33"/>
    <s v="Diverses"/>
    <n v="30"/>
  </r>
  <r>
    <x v="5"/>
    <n v="130"/>
    <x v="27"/>
    <x v="15"/>
    <s v="Diverses"/>
    <x v="2"/>
    <x v="2"/>
    <s v="-"/>
    <x v="9"/>
    <s v="Produkte"/>
    <s v="BUs"/>
    <s v="Symptome"/>
    <s v="0"/>
    <s v="BU2"/>
    <s v="Diverses"/>
    <n v="30"/>
  </r>
  <r>
    <x v="0"/>
    <n v="85.8"/>
    <x v="25"/>
    <x v="15"/>
    <s v="Diverses"/>
    <x v="2"/>
    <x v="2"/>
    <s v="-"/>
    <x v="9"/>
    <s v="Produkte"/>
    <s v="BUs"/>
    <s v="Symptome"/>
    <s v="0"/>
    <s v="Strudelline"/>
    <s v="Diverses"/>
    <n v="30"/>
  </r>
  <r>
    <x v="5"/>
    <n v="69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85.5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12"/>
    <x v="28"/>
    <x v="15"/>
    <s v="Diverses"/>
    <x v="2"/>
    <x v="2"/>
    <s v="-"/>
    <x v="9"/>
    <s v="Produkte"/>
    <s v="BUs"/>
    <s v="Symptome"/>
    <s v="0"/>
    <s v="L2"/>
    <s v="Diverses"/>
    <n v="30"/>
  </r>
  <r>
    <x v="3"/>
    <n v="24"/>
    <x v="28"/>
    <x v="15"/>
    <s v="Diverses"/>
    <x v="2"/>
    <x v="2"/>
    <s v="-"/>
    <x v="9"/>
    <s v="Produkte"/>
    <s v="BUs"/>
    <s v="Symptome"/>
    <s v="0"/>
    <s v="Bu4"/>
    <s v="Diverses"/>
    <n v="30"/>
  </r>
  <r>
    <x v="1"/>
    <n v="11"/>
    <x v="28"/>
    <x v="15"/>
    <s v="Diverses"/>
    <x v="2"/>
    <x v="2"/>
    <s v="-"/>
    <x v="9"/>
    <s v="Produkte"/>
    <s v="BUs"/>
    <s v="Symptome"/>
    <s v="0"/>
    <s v="L33"/>
    <s v="Diverses"/>
    <n v="30"/>
  </r>
  <r>
    <x v="1"/>
    <n v="9"/>
    <x v="25"/>
    <x v="15"/>
    <s v="Diverses"/>
    <x v="0"/>
    <x v="15"/>
    <s v="-"/>
    <x v="9"/>
    <s v="Produkte"/>
    <s v="BUs"/>
    <s v="Symptome"/>
    <s v="0"/>
    <s v="L9"/>
    <s v="Diverses"/>
    <n v="12"/>
  </r>
  <r>
    <x v="1"/>
    <n v="47"/>
    <x v="23"/>
    <x v="15"/>
    <s v="Diverses"/>
    <x v="2"/>
    <x v="2"/>
    <s v="-"/>
    <x v="5"/>
    <s v="Produkte"/>
    <s v="BUs"/>
    <s v="Symptome"/>
    <s v="0"/>
    <s v="L16"/>
    <s v="Diverses"/>
    <n v="30"/>
  </r>
  <r>
    <x v="0"/>
    <n v="180"/>
    <x v="23"/>
    <x v="15"/>
    <s v="Diverses"/>
    <x v="2"/>
    <x v="2"/>
    <s v="-"/>
    <x v="5"/>
    <s v="Produkte"/>
    <s v="BUs"/>
    <s v="Symptome"/>
    <s v="0"/>
    <s v="Abfüllung"/>
    <s v="Diverses"/>
    <n v="30"/>
  </r>
  <r>
    <x v="5"/>
    <n v="78"/>
    <x v="28"/>
    <x v="15"/>
    <s v="Diverses"/>
    <x v="2"/>
    <x v="2"/>
    <s v="-"/>
    <x v="9"/>
    <s v="Produkte"/>
    <s v="BUs"/>
    <s v="Symptome"/>
    <s v="0"/>
    <s v="Bu2"/>
    <s v="Diverses"/>
    <n v="30"/>
  </r>
  <r>
    <x v="1"/>
    <n v="78.599999999999994"/>
    <x v="34"/>
    <x v="15"/>
    <s v="Diverses"/>
    <x v="2"/>
    <x v="2"/>
    <s v="-"/>
    <x v="5"/>
    <s v="Produkte"/>
    <s v="BUs"/>
    <s v="Symptome"/>
    <s v="0"/>
    <s v="L9"/>
    <s v="Diverses"/>
    <n v="30"/>
  </r>
  <r>
    <x v="1"/>
    <n v="10"/>
    <x v="34"/>
    <x v="15"/>
    <s v="Diverses"/>
    <x v="2"/>
    <x v="2"/>
    <s v="-"/>
    <x v="5"/>
    <s v="Produkte"/>
    <s v="BUs"/>
    <s v="Symptome"/>
    <s v="0"/>
    <s v="BU3"/>
    <s v="Diverses"/>
    <n v="30"/>
  </r>
  <r>
    <x v="2"/>
    <n v="14"/>
    <x v="23"/>
    <x v="15"/>
    <s v="Diverses"/>
    <x v="3"/>
    <x v="51"/>
    <s v="-"/>
    <x v="5"/>
    <s v="Produkte"/>
    <s v="BUs"/>
    <s v="Symptome"/>
    <s v="0"/>
    <s v="QM"/>
    <s v="Diverses"/>
    <n v="74"/>
  </r>
  <r>
    <x v="2"/>
    <n v="10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5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"/>
    <x v="17"/>
    <x v="8"/>
    <s v="Laborproben"/>
    <x v="3"/>
    <x v="51"/>
    <s v="Sensorik"/>
    <x v="3"/>
    <s v="Produkte"/>
    <s v="BUs"/>
    <s v="Symptome"/>
    <s v="0"/>
    <s v="Labor"/>
    <s v="Laborproben"/>
    <n v="74"/>
  </r>
  <r>
    <x v="0"/>
    <n v="20"/>
    <x v="23"/>
    <x v="15"/>
    <s v="Diverses"/>
    <x v="2"/>
    <x v="12"/>
    <s v="-"/>
    <x v="5"/>
    <s v="Produkte"/>
    <s v="BUs"/>
    <s v="Symptome"/>
    <s v="0"/>
    <s v="Abfüllung"/>
    <s v="Diverses"/>
    <n v="31"/>
  </r>
  <r>
    <x v="1"/>
    <n v="20"/>
    <x v="34"/>
    <x v="15"/>
    <s v="Diverses"/>
    <x v="2"/>
    <x v="2"/>
    <s v="-"/>
    <x v="5"/>
    <s v="Produkte"/>
    <s v="BUs"/>
    <s v="Symptome"/>
    <s v="0"/>
    <s v="L33"/>
    <s v="Diverses"/>
    <n v="30"/>
  </r>
  <r>
    <x v="0"/>
    <n v="122"/>
    <x v="34"/>
    <x v="15"/>
    <s v="Diverses"/>
    <x v="2"/>
    <x v="2"/>
    <s v="-"/>
    <x v="5"/>
    <s v="Produkte"/>
    <s v="BUs"/>
    <s v="Symptome"/>
    <s v="0"/>
    <s v="Strudelline"/>
    <s v="Diverses"/>
    <n v="30"/>
  </r>
  <r>
    <x v="5"/>
    <n v="86"/>
    <x v="23"/>
    <x v="15"/>
    <s v="Diverses"/>
    <x v="2"/>
    <x v="2"/>
    <s v="-"/>
    <x v="5"/>
    <s v="Produkte"/>
    <s v="BUs"/>
    <s v="Symptome"/>
    <s v="0"/>
    <s v="BU2"/>
    <s v="Diverses"/>
    <n v="30"/>
  </r>
  <r>
    <x v="0"/>
    <n v="405"/>
    <x v="36"/>
    <x v="15"/>
    <s v="Diverses"/>
    <x v="2"/>
    <x v="2"/>
    <s v="-"/>
    <x v="5"/>
    <s v="Produkte"/>
    <s v="BUs"/>
    <s v="Symptome"/>
    <s v="0"/>
    <s v="Abfüllung"/>
    <s v="Diverses"/>
    <n v="30"/>
  </r>
  <r>
    <x v="1"/>
    <n v="22"/>
    <x v="36"/>
    <x v="15"/>
    <s v="Diverses"/>
    <x v="2"/>
    <x v="2"/>
    <s v="-"/>
    <x v="5"/>
    <s v="Produkte"/>
    <s v="BUs"/>
    <s v="Symptome"/>
    <s v="0"/>
    <s v="L33"/>
    <s v="Diverses"/>
    <n v="30"/>
  </r>
  <r>
    <x v="2"/>
    <n v="9.8000000000000007"/>
    <x v="34"/>
    <x v="15"/>
    <s v="Diverses"/>
    <x v="3"/>
    <x v="51"/>
    <s v="-"/>
    <x v="5"/>
    <s v="Produkte"/>
    <s v="BUs"/>
    <s v="Symptome"/>
    <s v="0"/>
    <s v="QM"/>
    <s v="Diverses"/>
    <n v="74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3"/>
    <n v="19.399999999999999"/>
    <x v="36"/>
    <x v="15"/>
    <s v="Diverses"/>
    <x v="2"/>
    <x v="2"/>
    <s v="-"/>
    <x v="5"/>
    <s v="Produkte"/>
    <s v="BUs"/>
    <s v="Symptome"/>
    <s v="0"/>
    <s v="Bu4"/>
    <s v="Diverses"/>
    <n v="30"/>
  </r>
  <r>
    <x v="5"/>
    <n v="86"/>
    <x v="34"/>
    <x v="15"/>
    <s v="Diverses"/>
    <x v="2"/>
    <x v="2"/>
    <s v="-"/>
    <x v="5"/>
    <s v="Produkte"/>
    <s v="BUs"/>
    <s v="Symptome"/>
    <s v="0"/>
    <s v="BU2"/>
    <s v="Diverses"/>
    <n v="30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0"/>
    <x v="17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7.5"/>
    <x v="34"/>
    <x v="15"/>
    <s v="Diverses"/>
    <x v="3"/>
    <x v="51"/>
    <s v="-"/>
    <x v="5"/>
    <s v="Produkte"/>
    <s v="BUs"/>
    <s v="Symptome"/>
    <s v="0"/>
    <s v="QM"/>
    <s v="Diverses"/>
    <n v="74"/>
  </r>
  <r>
    <x v="0"/>
    <n v="328"/>
    <x v="7"/>
    <x v="15"/>
    <s v="Diverses"/>
    <x v="2"/>
    <x v="2"/>
    <s v="-"/>
    <x v="5"/>
    <s v="Produkte"/>
    <s v="BUs"/>
    <s v="Symptome"/>
    <s v="0"/>
    <s v="Abfüllung"/>
    <s v="Diverses"/>
    <n v="30"/>
  </r>
  <r>
    <x v="3"/>
    <n v="18"/>
    <x v="7"/>
    <x v="15"/>
    <s v="Diverses"/>
    <x v="2"/>
    <x v="2"/>
    <s v="-"/>
    <x v="5"/>
    <s v="Produkte"/>
    <s v="BUs"/>
    <s v="Symptome"/>
    <s v="0"/>
    <s v="BU4"/>
    <s v="Diverses"/>
    <n v="30"/>
  </r>
  <r>
    <x v="1"/>
    <n v="17"/>
    <x v="7"/>
    <x v="15"/>
    <s v="Diverses"/>
    <x v="2"/>
    <x v="2"/>
    <s v="-"/>
    <x v="5"/>
    <s v="Produkte"/>
    <s v="BUs"/>
    <s v="Symptome"/>
    <s v="0"/>
    <s v="L35"/>
    <s v="Diverses"/>
    <n v="30"/>
  </r>
  <r>
    <x v="5"/>
    <n v="70"/>
    <x v="34"/>
    <x v="15"/>
    <s v="Diverses"/>
    <x v="2"/>
    <x v="2"/>
    <s v="-"/>
    <x v="5"/>
    <s v="Produkte"/>
    <s v="BUs"/>
    <s v="Symptome"/>
    <s v="0"/>
    <s v="Bu2"/>
    <s v="Diverses"/>
    <n v="30"/>
  </r>
  <r>
    <x v="1"/>
    <n v="22"/>
    <x v="7"/>
    <x v="15"/>
    <s v="Diverses"/>
    <x v="2"/>
    <x v="2"/>
    <s v="-"/>
    <x v="5"/>
    <s v="Produkte"/>
    <s v="BUs"/>
    <s v="Symptome"/>
    <s v="0"/>
    <s v="L11"/>
    <s v="Diverses"/>
    <n v="30"/>
  </r>
  <r>
    <x v="1"/>
    <n v="14"/>
    <x v="7"/>
    <x v="15"/>
    <s v="Diverses"/>
    <x v="2"/>
    <x v="2"/>
    <s v="-"/>
    <x v="5"/>
    <s v="Produkte"/>
    <s v="BUs"/>
    <s v="Symptome"/>
    <s v="0"/>
    <s v="L33"/>
    <s v="Diverses"/>
    <n v="30"/>
  </r>
  <r>
    <x v="5"/>
    <n v="69.900000000000006"/>
    <x v="36"/>
    <x v="15"/>
    <s v="Diverses"/>
    <x v="2"/>
    <x v="2"/>
    <s v="-"/>
    <x v="5"/>
    <s v="Produkte"/>
    <s v="BUs"/>
    <s v="Symptome"/>
    <s v="0"/>
    <s v="BU2"/>
    <s v="Diverses"/>
    <n v="30"/>
  </r>
  <r>
    <x v="1"/>
    <n v="10"/>
    <x v="7"/>
    <x v="15"/>
    <s v="Diverses"/>
    <x v="2"/>
    <x v="2"/>
    <s v="-"/>
    <x v="5"/>
    <s v="Produkte"/>
    <s v="BUs"/>
    <s v="Symptome"/>
    <s v="0"/>
    <s v="L11"/>
    <s v="Diverses"/>
    <n v="30"/>
  </r>
  <r>
    <x v="2"/>
    <n v="130"/>
    <x v="17"/>
    <x v="2"/>
    <s v="Muster"/>
    <x v="3"/>
    <x v="53"/>
    <s v="Muster"/>
    <x v="3"/>
    <s v="Produkte"/>
    <s v="BUs"/>
    <s v="Symptome"/>
    <s v="0"/>
    <s v="Labor"/>
    <s v="Muster"/>
    <n v="72"/>
  </r>
  <r>
    <x v="2"/>
    <n v="11"/>
    <x v="36"/>
    <x v="15"/>
    <s v="Diverses"/>
    <x v="3"/>
    <x v="51"/>
    <s v="-"/>
    <x v="5"/>
    <s v="Produkte"/>
    <s v="BUs"/>
    <s v="Symptome"/>
    <s v="0"/>
    <s v="QM"/>
    <s v="Diverses"/>
    <n v="74"/>
  </r>
  <r>
    <x v="2"/>
    <n v="75"/>
    <x v="17"/>
    <x v="2"/>
    <s v="Muster"/>
    <x v="3"/>
    <x v="53"/>
    <s v="Muster"/>
    <x v="3"/>
    <s v="Produkte"/>
    <s v="BUs"/>
    <s v="Symptome"/>
    <s v="0"/>
    <s v="Labor"/>
    <s v="Muster"/>
    <n v="72"/>
  </r>
  <r>
    <x v="1"/>
    <n v="63"/>
    <x v="35"/>
    <x v="15"/>
    <s v="Diverses"/>
    <x v="2"/>
    <x v="2"/>
    <s v="-"/>
    <x v="5"/>
    <s v="Produkte"/>
    <s v="BUs"/>
    <s v="Symptome"/>
    <s v="0"/>
    <s v="WVP"/>
    <s v="Diverses"/>
    <n v="30"/>
  </r>
  <r>
    <x v="1"/>
    <n v="33"/>
    <x v="35"/>
    <x v="15"/>
    <s v="Diverses"/>
    <x v="2"/>
    <x v="2"/>
    <s v="-"/>
    <x v="5"/>
    <s v="Produkte"/>
    <s v="BUs"/>
    <s v="Symptome"/>
    <s v="0"/>
    <s v="L33"/>
    <s v="Diverses"/>
    <n v="30"/>
  </r>
  <r>
    <x v="2"/>
    <n v="45"/>
    <x v="7"/>
    <x v="15"/>
    <s v="Diverses"/>
    <x v="1"/>
    <x v="8"/>
    <s v="-"/>
    <x v="5"/>
    <s v="Produkte"/>
    <s v="BUs"/>
    <s v="Symptome"/>
    <s v="0"/>
    <s v="Kantine"/>
    <s v="Diverses"/>
    <n v="22"/>
  </r>
  <r>
    <x v="5"/>
    <n v="15"/>
    <x v="7"/>
    <x v="15"/>
    <s v="Diverses"/>
    <x v="0"/>
    <x v="54"/>
    <s v="-"/>
    <x v="5"/>
    <s v="Produkte"/>
    <s v="BUs"/>
    <s v="Symptome"/>
    <s v="0"/>
    <s v="BU2"/>
    <s v="Diverses"/>
    <n v="12"/>
  </r>
  <r>
    <x v="2"/>
    <n v="2"/>
    <x v="4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6"/>
    <x v="4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58"/>
    <x v="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.5"/>
    <x v="35"/>
    <x v="15"/>
    <s v="Diverses"/>
    <x v="1"/>
    <x v="51"/>
    <s v="-"/>
    <x v="5"/>
    <s v="Produkte"/>
    <s v="BUs"/>
    <s v="Symptome"/>
    <s v="0"/>
    <s v="QM"/>
    <s v="Diverses"/>
    <n v="22"/>
  </r>
  <r>
    <x v="2"/>
    <n v="7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1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10"/>
    <x v="38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73"/>
    <x v="35"/>
    <x v="15"/>
    <s v="diverses"/>
    <x v="3"/>
    <x v="51"/>
    <s v="-"/>
    <x v="5"/>
    <s v="Produkte"/>
    <s v="BUs"/>
    <s v="Symptome"/>
    <s v="0"/>
    <s v="QM"/>
    <s v="diverses"/>
    <n v="74"/>
  </r>
  <r>
    <x v="2"/>
    <n v="4.5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0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1"/>
    <n v="25"/>
    <x v="37"/>
    <x v="15"/>
    <s v="Diverses"/>
    <x v="2"/>
    <x v="2"/>
    <s v="-"/>
    <x v="0"/>
    <s v="Produkte"/>
    <s v="BUs"/>
    <s v="Symptome"/>
    <s v="0"/>
    <s v="WVP"/>
    <s v="Diverses"/>
    <n v="30"/>
  </r>
  <r>
    <x v="3"/>
    <n v="30"/>
    <x v="37"/>
    <x v="15"/>
    <s v="Diverses"/>
    <x v="2"/>
    <x v="2"/>
    <s v="-"/>
    <x v="0"/>
    <s v="Produkte"/>
    <s v="BUs"/>
    <s v="Symptome"/>
    <s v="0"/>
    <s v="BU4"/>
    <s v="Diverses"/>
    <n v="30"/>
  </r>
  <r>
    <x v="5"/>
    <n v="65"/>
    <x v="37"/>
    <x v="15"/>
    <s v="Diverses"/>
    <x v="2"/>
    <x v="2"/>
    <s v="-"/>
    <x v="0"/>
    <s v="Produkte"/>
    <s v="BUs"/>
    <s v="Symptome"/>
    <s v="0"/>
    <s v="BU2"/>
    <s v="Diverses"/>
    <n v="30"/>
  </r>
  <r>
    <x v="0"/>
    <n v="357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193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20.5"/>
    <x v="37"/>
    <x v="15"/>
    <s v="Diverses"/>
    <x v="6"/>
    <x v="36"/>
    <s v="-"/>
    <x v="0"/>
    <s v="Produkte"/>
    <s v="BUs"/>
    <s v="Symptome"/>
    <s v="0"/>
    <s v="Abfüllung"/>
    <s v="Diverses"/>
    <n v="13"/>
  </r>
  <r>
    <x v="5"/>
    <n v="98"/>
    <x v="37"/>
    <x v="15"/>
    <s v="Diverses"/>
    <x v="2"/>
    <x v="2"/>
    <s v="-"/>
    <x v="0"/>
    <s v="Produkte"/>
    <s v="BUs"/>
    <s v="Symptome"/>
    <s v="0"/>
    <s v="BU2"/>
    <s v="Diverses"/>
    <n v="30"/>
  </r>
  <r>
    <x v="1"/>
    <n v="32"/>
    <x v="37"/>
    <x v="15"/>
    <s v="Diverses"/>
    <x v="2"/>
    <x v="2"/>
    <s v="-"/>
    <x v="0"/>
    <s v="Produkte"/>
    <s v="BUs"/>
    <s v="Symptome"/>
    <s v="0"/>
    <s v="L35"/>
    <s v="Diverses"/>
    <n v="30"/>
  </r>
  <r>
    <x v="1"/>
    <n v="7"/>
    <x v="37"/>
    <x v="15"/>
    <s v="Diverses"/>
    <x v="2"/>
    <x v="2"/>
    <s v="-"/>
    <x v="0"/>
    <s v="Produkte"/>
    <s v="BUs"/>
    <s v="Symptome"/>
    <s v="0"/>
    <s v="L9"/>
    <s v="Diverses"/>
    <n v="30"/>
  </r>
  <r>
    <x v="3"/>
    <n v="28"/>
    <x v="37"/>
    <x v="15"/>
    <s v="Diverses"/>
    <x v="2"/>
    <x v="2"/>
    <s v="-"/>
    <x v="0"/>
    <s v="Produkte"/>
    <s v="BUs"/>
    <s v="Symptome"/>
    <s v="0"/>
    <s v="BU4"/>
    <s v="Diverses"/>
    <n v="30"/>
  </r>
  <r>
    <x v="2"/>
    <n v="74"/>
    <x v="6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14"/>
    <x v="37"/>
    <x v="15"/>
    <s v="Diverses"/>
    <x v="3"/>
    <x v="51"/>
    <s v="Rinde Extra"/>
    <x v="0"/>
    <s v="Produkte"/>
    <s v="BUs"/>
    <s v="Symptome"/>
    <s v="0"/>
    <s v="QM"/>
    <s v="Diverses"/>
    <n v="74"/>
  </r>
  <r>
    <x v="2"/>
    <n v="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58"/>
    <x v="31"/>
    <x v="15"/>
    <s v="Diverses"/>
    <x v="2"/>
    <x v="2"/>
    <s v="mehr VOS als Rework"/>
    <x v="0"/>
    <s v="Produkte"/>
    <s v="BUs"/>
    <s v="Symptome"/>
    <s v="0"/>
    <s v="Abfüllung"/>
    <s v="Diverses"/>
    <n v="30"/>
  </r>
  <r>
    <x v="3"/>
    <n v="20"/>
    <x v="31"/>
    <x v="15"/>
    <s v="Diverses"/>
    <x v="2"/>
    <x v="2"/>
    <s v="-"/>
    <x v="0"/>
    <s v="Produkte"/>
    <s v="BUs"/>
    <s v="Symptome"/>
    <s v="0"/>
    <s v="bu4"/>
    <s v="Diverses"/>
    <n v="30"/>
  </r>
  <r>
    <x v="1"/>
    <n v="26"/>
    <x v="31"/>
    <x v="15"/>
    <s v="Diverses"/>
    <x v="2"/>
    <x v="2"/>
    <s v="spezifischer Einsatz"/>
    <x v="0"/>
    <s v="Produkte"/>
    <s v="BUs"/>
    <s v="Symptome"/>
    <s v="0"/>
    <s v="l33"/>
    <s v="Diverses"/>
    <n v="30"/>
  </r>
  <r>
    <x v="3"/>
    <n v="82"/>
    <x v="11"/>
    <x v="15"/>
    <s v="Diverses"/>
    <x v="2"/>
    <x v="2"/>
    <s v="-"/>
    <x v="0"/>
    <s v="Produkte"/>
    <s v="BUs"/>
    <s v="Symptome"/>
    <s v="0"/>
    <s v="BU4"/>
    <s v="Diverses"/>
    <n v="30"/>
  </r>
  <r>
    <x v="5"/>
    <n v="125"/>
    <x v="11"/>
    <x v="15"/>
    <s v="Diverses"/>
    <x v="0"/>
    <x v="8"/>
    <s v="-"/>
    <x v="0"/>
    <s v="Produkte"/>
    <s v="BUs"/>
    <s v="Symptome"/>
    <s v="0"/>
    <s v="BU2"/>
    <s v="Diverses"/>
    <n v="11"/>
  </r>
  <r>
    <x v="2"/>
    <n v="24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1"/>
    <n v="25"/>
    <x v="11"/>
    <x v="15"/>
    <s v="Diverses"/>
    <x v="2"/>
    <x v="2"/>
    <s v="-"/>
    <x v="0"/>
    <s v="Produkte"/>
    <s v="BUs"/>
    <s v="Symptome"/>
    <s v="0"/>
    <s v="WVP"/>
    <s v="Diverses"/>
    <n v="30"/>
  </r>
  <r>
    <x v="2"/>
    <n v="10.3"/>
    <x v="11"/>
    <x v="15"/>
    <s v="Diverses"/>
    <x v="3"/>
    <x v="51"/>
    <s v="-"/>
    <x v="0"/>
    <s v="Produkte"/>
    <s v="BUs"/>
    <s v="Symptome"/>
    <s v="0"/>
    <s v="QM"/>
    <s v="Diverses"/>
    <n v="74"/>
  </r>
  <r>
    <x v="2"/>
    <n v="29.2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1"/>
    <n v="3"/>
    <x v="11"/>
    <x v="15"/>
    <s v="Diverses"/>
    <x v="2"/>
    <x v="2"/>
    <s v="-"/>
    <x v="0"/>
    <s v="Produkte"/>
    <s v="BUs"/>
    <s v="Symptome"/>
    <s v="0"/>
    <s v="L9"/>
    <s v="Diverses"/>
    <n v="30"/>
  </r>
  <r>
    <x v="3"/>
    <n v="15"/>
    <x v="0"/>
    <x v="15"/>
    <s v="Diverses"/>
    <x v="2"/>
    <x v="2"/>
    <s v="-"/>
    <x v="0"/>
    <s v="Produkte"/>
    <s v="BUs"/>
    <s v="Symptome"/>
    <s v="0"/>
    <s v="BU4"/>
    <s v="Diverses"/>
    <n v="30"/>
  </r>
  <r>
    <x v="1"/>
    <n v="35"/>
    <x v="0"/>
    <x v="15"/>
    <s v="Diverses"/>
    <x v="2"/>
    <x v="2"/>
    <s v="-"/>
    <x v="0"/>
    <s v="Produkte"/>
    <s v="BUs"/>
    <s v="Symptome"/>
    <s v="0"/>
    <s v="BU3"/>
    <s v="Diverses"/>
    <n v="30"/>
  </r>
  <r>
    <x v="0"/>
    <n v="267"/>
    <x v="0"/>
    <x v="15"/>
    <s v="Diverses"/>
    <x v="2"/>
    <x v="2"/>
    <s v="-"/>
    <x v="0"/>
    <s v="Produkte"/>
    <s v="BUs"/>
    <s v="Symptome"/>
    <s v="0"/>
    <s v="Abfüllung"/>
    <s v="Diverses"/>
    <n v="30"/>
  </r>
  <r>
    <x v="0"/>
    <n v="189"/>
    <x v="3"/>
    <x v="15"/>
    <s v="Diverses"/>
    <x v="2"/>
    <x v="2"/>
    <s v="-"/>
    <x v="0"/>
    <s v="Produkte"/>
    <s v="BUs"/>
    <s v="Symptome"/>
    <s v="0"/>
    <s v="Abfüllung"/>
    <s v="Diverses"/>
    <n v="30"/>
  </r>
  <r>
    <x v="1"/>
    <n v="65"/>
    <x v="23"/>
    <x v="15"/>
    <s v="Diverses"/>
    <x v="0"/>
    <x v="0"/>
    <s v="-"/>
    <x v="5"/>
    <s v="Produkte"/>
    <s v="BUs"/>
    <s v="Symptome"/>
    <s v="0"/>
    <s v="L16"/>
    <s v="Diverses"/>
    <n v="12"/>
  </r>
  <r>
    <x v="0"/>
    <n v="40"/>
    <x v="14"/>
    <x v="15"/>
    <s v="Diverses"/>
    <x v="2"/>
    <x v="11"/>
    <s v="-"/>
    <x v="1"/>
    <s v="Produkte"/>
    <s v="BUs"/>
    <s v="Symptome"/>
    <s v="0"/>
    <s v="Strudelline"/>
    <s v="Diverses"/>
    <n v="10"/>
  </r>
  <r>
    <x v="0"/>
    <n v="90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35.6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97"/>
    <x v="36"/>
    <x v="15"/>
    <s v="Diverses"/>
    <x v="2"/>
    <x v="11"/>
    <s v="-"/>
    <x v="5"/>
    <s v="Produkte"/>
    <s v="BUs"/>
    <s v="Symptome"/>
    <s v="0"/>
    <s v="Schmelze"/>
    <s v="Diverses"/>
    <n v="10"/>
  </r>
  <r>
    <x v="0"/>
    <n v="153"/>
    <x v="7"/>
    <x v="15"/>
    <s v="Diverses"/>
    <x v="2"/>
    <x v="11"/>
    <s v="-"/>
    <x v="5"/>
    <s v="Produkte"/>
    <s v="BUs"/>
    <s v="Symptome"/>
    <s v="0"/>
    <s v="Schmelze"/>
    <s v="Diverses"/>
    <n v="10"/>
  </r>
  <r>
    <x v="0"/>
    <n v="156"/>
    <x v="37"/>
    <x v="15"/>
    <s v="Diverses"/>
    <x v="2"/>
    <x v="11"/>
    <s v="-"/>
    <x v="0"/>
    <s v="Produkte"/>
    <s v="BUs"/>
    <s v="Symptome"/>
    <s v="0"/>
    <s v="Abfüllung"/>
    <s v="Diverses"/>
    <n v="10"/>
  </r>
  <r>
    <x v="0"/>
    <n v="167"/>
    <x v="11"/>
    <x v="15"/>
    <s v="Diverses"/>
    <x v="2"/>
    <x v="11"/>
    <s v="-"/>
    <x v="0"/>
    <s v="Produkte"/>
    <s v="BUs"/>
    <s v="Symptome"/>
    <s v="0"/>
    <s v="Abfüllung"/>
    <s v="Diverses"/>
    <n v="10"/>
  </r>
  <r>
    <x v="0"/>
    <n v="41.5"/>
    <x v="0"/>
    <x v="15"/>
    <s v="Diverses"/>
    <x v="2"/>
    <x v="11"/>
    <s v="-"/>
    <x v="0"/>
    <s v="Produkte"/>
    <s v="BUs"/>
    <s v="Symptome"/>
    <s v="0"/>
    <s v="Schmelze"/>
    <s v="Diverses"/>
    <n v="10"/>
  </r>
  <r>
    <x v="0"/>
    <n v="200"/>
    <x v="3"/>
    <x v="15"/>
    <s v="Diverses"/>
    <x v="2"/>
    <x v="2"/>
    <s v="-"/>
    <x v="0"/>
    <s v="Produkte"/>
    <s v="BUs"/>
    <s v="Symptome"/>
    <s v="0"/>
    <s v="Schmelze"/>
    <s v="Diverses"/>
    <n v="30"/>
  </r>
  <r>
    <x v="1"/>
    <n v="900"/>
    <x v="47"/>
    <x v="6"/>
    <s v="Diverses "/>
    <x v="2"/>
    <x v="11"/>
    <s v="-"/>
    <x v="7"/>
    <s v="Produkte"/>
    <s v="BUs"/>
    <s v="Symptome"/>
    <s v="0"/>
    <s v="Bu3"/>
    <s v="Diverses "/>
    <n v="10"/>
  </r>
  <r>
    <x v="3"/>
    <n v="110"/>
    <x v="27"/>
    <x v="6"/>
    <s v="Diverses "/>
    <x v="2"/>
    <x v="11"/>
    <s v="-"/>
    <x v="9"/>
    <s v="Produkte"/>
    <s v="BUs"/>
    <s v="Symptome"/>
    <s v="0"/>
    <s v="BU4"/>
    <s v="Diverses "/>
    <n v="10"/>
  </r>
  <r>
    <x v="1"/>
    <n v="90"/>
    <x v="27"/>
    <x v="6"/>
    <s v="Diverses "/>
    <x v="2"/>
    <x v="11"/>
    <s v="-"/>
    <x v="9"/>
    <s v="Produkte"/>
    <s v="BUs"/>
    <s v="Symptome"/>
    <s v="0"/>
    <s v="L33"/>
    <s v="Diverses "/>
    <n v="10"/>
  </r>
  <r>
    <x v="0"/>
    <n v="40.4"/>
    <x v="26"/>
    <x v="15"/>
    <s v="Diverses aus Abfüllung"/>
    <x v="2"/>
    <x v="12"/>
    <s v="aus der Hand gerutscht"/>
    <x v="8"/>
    <s v="Produkte"/>
    <s v="BUs"/>
    <s v="Symptome"/>
    <s v="0"/>
    <s v="Abfüllung"/>
    <s v="Diverses aus Abfüllung"/>
    <n v="32"/>
  </r>
  <r>
    <x v="0"/>
    <n v="77.400000000000006"/>
    <x v="32"/>
    <x v="15"/>
    <s v="Diverses aus Abfüllung"/>
    <x v="2"/>
    <x v="12"/>
    <s v="Clip gerissen"/>
    <x v="4"/>
    <s v="Produkte"/>
    <s v="BUs"/>
    <s v="Symptome"/>
    <s v="0"/>
    <s v="Abfüllung"/>
    <s v="Diverses aus Abfüllung"/>
    <n v="31"/>
  </r>
  <r>
    <x v="0"/>
    <n v="10"/>
    <x v="42"/>
    <x v="15"/>
    <s v="Diverses aus Abfüllung"/>
    <x v="2"/>
    <x v="12"/>
    <s v="Clip gerissen"/>
    <x v="8"/>
    <s v="Produkte"/>
    <s v="BUs"/>
    <s v="Symptome"/>
    <s v="0"/>
    <s v="Abfüllung"/>
    <s v="Diverses aus Abfüllung"/>
    <n v="31"/>
  </r>
  <r>
    <x v="0"/>
    <n v="55.6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91.2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143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42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80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279.5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320"/>
    <x v="22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526.6"/>
    <x v="4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23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5.4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0.5"/>
    <x v="38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326.8"/>
    <x v="6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8"/>
    <x v="15"/>
    <x v="15"/>
    <s v="Diverses aus Abfüllung"/>
    <x v="1"/>
    <x v="1"/>
    <s v="Metall"/>
    <x v="6"/>
    <s v="Produkte"/>
    <s v="BUs"/>
    <s v="Symptome"/>
    <s v="0"/>
    <s v="Abfüllung"/>
    <s v="Diverses aus Abfüllung"/>
    <n v="22"/>
  </r>
  <r>
    <x v="0"/>
    <n v="5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2.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70.6"/>
    <x v="14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.8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.2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5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0.6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08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9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81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0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41.4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4.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3.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4.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1.6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4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3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5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62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1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13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00"/>
    <x v="39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85"/>
    <x v="42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46.4"/>
    <x v="19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2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8.5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13"/>
    <x v="26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9.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9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32.5"/>
    <x v="27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41.19999999999999"/>
    <x v="20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00"/>
    <x v="25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97.5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484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203"/>
    <x v="45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46.4"/>
    <x v="22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5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39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23.2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15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66"/>
    <x v="38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40"/>
    <x v="1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210"/>
    <x v="30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160"/>
    <x v="39"/>
    <x v="15"/>
    <s v="Diverses aus Abfüllung"/>
    <x v="2"/>
    <x v="11"/>
    <s v="-"/>
    <x v="4"/>
    <s v="Produkte"/>
    <s v="BUs"/>
    <s v="Symptome"/>
    <s v="0"/>
    <s v="Abfüllung"/>
    <s v="Diverses aus Abfüllung"/>
    <n v="10"/>
  </r>
  <r>
    <x v="0"/>
    <n v="47"/>
    <x v="1"/>
    <x v="15"/>
    <s v="Diverses aus Abfüllung"/>
    <x v="2"/>
    <x v="12"/>
    <s v="Schlaufe gerissen"/>
    <x v="1"/>
    <s v="Produkte"/>
    <s v="BUs"/>
    <s v="Symptome"/>
    <s v="0"/>
    <s v="Abfüllung"/>
    <s v="Diverses aus Abfüllung"/>
    <n v="33"/>
  </r>
  <r>
    <x v="0"/>
    <n v="62"/>
    <x v="25"/>
    <x v="15"/>
    <s v="Diverses aus Schmelze"/>
    <x v="2"/>
    <x v="2"/>
    <s v="-"/>
    <x v="9"/>
    <s v="Produkte"/>
    <s v="BUs"/>
    <s v="Symptome"/>
    <s v="0"/>
    <s v="Schmelze"/>
    <s v="Diverses aus Schmelze"/>
    <n v="30"/>
  </r>
  <r>
    <x v="0"/>
    <n v="183"/>
    <x v="46"/>
    <x v="15"/>
    <s v="Diverses aus Schmelze"/>
    <x v="0"/>
    <x v="14"/>
    <s v="Aufgrund Konsistenz nicht genommen. Zu wenig VOS verarbeitet. Vom Warmen ins Kalte -&gt; Schimmel"/>
    <x v="6"/>
    <s v="Produkte"/>
    <s v="BUs"/>
    <s v="Symptome"/>
    <s v="0"/>
    <s v="Schmelze"/>
    <s v="Diverses aus Schmelze"/>
    <n v="12"/>
  </r>
  <r>
    <x v="0"/>
    <n v="19.5"/>
    <x v="43"/>
    <x v="15"/>
    <s v="Diverses aus Schmelze"/>
    <x v="1"/>
    <x v="1"/>
    <s v="Interleaver im Produkt von L34"/>
    <x v="8"/>
    <s v="Produkte"/>
    <s v="BUs"/>
    <s v="Symptome"/>
    <s v="0"/>
    <s v="Schmelze"/>
    <s v="Diverses aus Schmelze"/>
    <n v="22"/>
  </r>
  <r>
    <x v="0"/>
    <n v="229"/>
    <x v="24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0"/>
    <n v="10"/>
    <x v="22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2"/>
    <n v="84"/>
    <x v="26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75"/>
    <x v="33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15"/>
    <x v="15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0"/>
    <x v="46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8"/>
    <x v="24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5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47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8"/>
    <x v="4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0"/>
    <x v="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7.2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9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3.5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4.5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8"/>
    <x v="30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3"/>
    <x v="5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1.5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4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5.3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6.2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2.5"/>
    <x v="42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"/>
    <x v="4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6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.5"/>
    <x v="3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9.4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11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5"/>
    <x v="28"/>
    <x v="8"/>
    <s v="Diverses QM"/>
    <x v="3"/>
    <x v="51"/>
    <s v="Sensorik"/>
    <x v="9"/>
    <s v="Produkte"/>
    <s v="BUs"/>
    <s v="Symptome"/>
    <s v="0"/>
    <s v="QM"/>
    <s v="Diverses QM"/>
    <n v="74"/>
  </r>
  <r>
    <x v="3"/>
    <n v="23"/>
    <x v="43"/>
    <x v="15"/>
    <s v="Diverses Schimmel BU4"/>
    <x v="0"/>
    <x v="14"/>
    <s v="Keinen Einsatz"/>
    <x v="8"/>
    <s v="Produkte"/>
    <s v="BUs"/>
    <s v="Symptome"/>
    <s v="0"/>
    <s v="BU4"/>
    <s v="Diverses Schimmel BU4"/>
    <n v="12"/>
  </r>
  <r>
    <x v="5"/>
    <n v="162"/>
    <x v="9"/>
    <x v="13"/>
    <s v="Fertigpackung"/>
    <x v="0"/>
    <x v="3"/>
    <s v="-"/>
    <x v="2"/>
    <s v="Produkte"/>
    <s v="BUs"/>
    <s v="Symptome"/>
    <s v="0"/>
    <s v="BU2"/>
    <s v="Fertigpackung"/>
    <n v="12"/>
  </r>
  <r>
    <x v="1"/>
    <n v="20.2"/>
    <x v="35"/>
    <x v="7"/>
    <s v="Fruchtkäse"/>
    <x v="2"/>
    <x v="2"/>
    <s v="-"/>
    <x v="5"/>
    <s v="Produkte"/>
    <s v="BUs"/>
    <s v="Symptome"/>
    <s v="0"/>
    <s v="Spzialitäten"/>
    <s v="Fruchtkäse"/>
    <n v="30"/>
  </r>
  <r>
    <x v="1"/>
    <n v="20"/>
    <x v="37"/>
    <x v="11"/>
    <s v="ganze Wurst"/>
    <x v="2"/>
    <x v="12"/>
    <s v="-"/>
    <x v="0"/>
    <s v="Produkte"/>
    <s v="BUs"/>
    <s v="Symptome"/>
    <s v="0"/>
    <s v="BU3"/>
    <s v="ganze Wurst"/>
    <n v="32"/>
  </r>
  <r>
    <x v="0"/>
    <n v="10"/>
    <x v="50"/>
    <x v="11"/>
    <s v="ganze Wurst BDK"/>
    <x v="2"/>
    <x v="12"/>
    <s v="-"/>
    <x v="9"/>
    <s v="Produkte"/>
    <s v="BUs"/>
    <s v="Symptome"/>
    <s v="0"/>
    <s v="Räucherei"/>
    <s v="ganze Wurst BDK"/>
    <n v="34"/>
  </r>
  <r>
    <x v="0"/>
    <n v="10"/>
    <x v="34"/>
    <x v="11"/>
    <s v="ganze Wurst Gourme Kräuter"/>
    <x v="2"/>
    <x v="12"/>
    <s v="-"/>
    <x v="5"/>
    <s v="Produkte"/>
    <s v="BUs"/>
    <s v="Symptome"/>
    <s v="0"/>
    <s v="Räucherei"/>
    <s v="ganze Wurst Gourme Kräuter"/>
    <n v="31"/>
  </r>
  <r>
    <x v="0"/>
    <n v="2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1"/>
  </r>
  <r>
    <x v="0"/>
    <n v="1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3"/>
  </r>
  <r>
    <x v="0"/>
    <n v="30"/>
    <x v="37"/>
    <x v="11"/>
    <s v="ganze Wurst Gourme Natur"/>
    <x v="2"/>
    <x v="12"/>
    <s v="-"/>
    <x v="0"/>
    <s v="Produkte"/>
    <s v="BUs"/>
    <s v="Symptome"/>
    <s v="0"/>
    <s v="Räucherei"/>
    <s v="ganze Wurst Gourme Natur"/>
    <n v="31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1"/>
  </r>
  <r>
    <x v="0"/>
    <n v="60"/>
    <x v="36"/>
    <x v="6"/>
    <s v="ganze Wurst Gourme Schinken"/>
    <x v="2"/>
    <x v="12"/>
    <s v="-"/>
    <x v="5"/>
    <s v="Produkte"/>
    <s v="BUs"/>
    <s v="Symptome"/>
    <s v="0"/>
    <s v="Räucherei"/>
    <s v="ganze Wurst Gourme Schinken"/>
    <n v="31"/>
  </r>
  <r>
    <x v="0"/>
    <n v="20"/>
    <x v="37"/>
    <x v="6"/>
    <s v="ganze Wurst Gourme Schinken"/>
    <x v="2"/>
    <x v="12"/>
    <s v="-"/>
    <x v="0"/>
    <s v="Produkte"/>
    <s v="BUs"/>
    <s v="Symptome"/>
    <s v="0"/>
    <s v="Räucherei"/>
    <s v="ganze Wurst Gourme Schinken"/>
    <n v="34"/>
  </r>
  <r>
    <x v="0"/>
    <n v="10"/>
    <x v="36"/>
    <x v="11"/>
    <s v="ganze Wurst Gourmet Schinken"/>
    <x v="2"/>
    <x v="12"/>
    <s v="-"/>
    <x v="5"/>
    <s v="Produkte"/>
    <s v="BUs"/>
    <s v="Symptome"/>
    <s v="0"/>
    <s v="Räucherei"/>
    <s v="ganze Wurst Gourmet Schinken"/>
    <n v="31"/>
  </r>
  <r>
    <x v="0"/>
    <n v="10"/>
    <x v="36"/>
    <x v="11"/>
    <s v="ganze Wurst NA Extra"/>
    <x v="2"/>
    <x v="12"/>
    <s v="-"/>
    <x v="5"/>
    <s v="Produkte"/>
    <s v="BUs"/>
    <s v="Symptome"/>
    <s v="0"/>
    <s v="Räucherei"/>
    <s v="ganze Wurst NA Extra"/>
    <n v="34"/>
  </r>
  <r>
    <x v="0"/>
    <n v="10"/>
    <x v="50"/>
    <x v="11"/>
    <s v="ganze Wurst Räucher"/>
    <x v="2"/>
    <x v="12"/>
    <s v="-"/>
    <x v="9"/>
    <s v="Produkte"/>
    <s v="BUs"/>
    <s v="Symptome"/>
    <s v="0"/>
    <s v="Räucherei"/>
    <s v="ganze Wurst Räucher"/>
    <n v="34"/>
  </r>
  <r>
    <x v="0"/>
    <n v="20"/>
    <x v="25"/>
    <x v="11"/>
    <s v="ganze Wurst Schinken"/>
    <x v="2"/>
    <x v="12"/>
    <s v="-"/>
    <x v="9"/>
    <s v="Produkte"/>
    <s v="BUs"/>
    <s v="Symptome"/>
    <s v="0"/>
    <s v="Räucherei"/>
    <s v="ganze Wurst Schinken"/>
    <n v="31"/>
  </r>
  <r>
    <x v="0"/>
    <n v="10"/>
    <x v="28"/>
    <x v="11"/>
    <s v="ganze Wurst Schinken"/>
    <x v="2"/>
    <x v="12"/>
    <s v="-"/>
    <x v="9"/>
    <s v="Produkte"/>
    <s v="BUs"/>
    <s v="Symptome"/>
    <s v="0"/>
    <s v="Räucherei"/>
    <s v="ganze Wurst Schinken"/>
    <n v="34"/>
  </r>
  <r>
    <x v="1"/>
    <n v="345"/>
    <x v="4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206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70.599999999999994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392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148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62"/>
    <x v="27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57"/>
    <x v="20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322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61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2"/>
    <n v="450"/>
    <x v="29"/>
    <x v="13"/>
    <s v="Käsesnack"/>
    <x v="0"/>
    <x v="60"/>
    <s v="in Logistik stehen geblieben"/>
    <x v="1"/>
    <s v="Produkte"/>
    <s v="BUs"/>
    <s v="Symptome"/>
    <s v="0"/>
    <s v="Logistik"/>
    <s v="Käsesnack"/>
    <n v="120"/>
  </r>
  <r>
    <x v="2"/>
    <n v="31.5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8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0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42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60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25"/>
    <x v="29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7.2"/>
    <x v="30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35.80000000000001"/>
    <x v="30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36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3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7.8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3.5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20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32.5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66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41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9"/>
    <x v="18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5.9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0"/>
    <x v="44"/>
    <x v="8"/>
    <s v="Rückstellproben"/>
    <x v="3"/>
    <x v="35"/>
    <s v="Laborprobe"/>
    <x v="3"/>
    <s v="Produkte"/>
    <s v="BUs"/>
    <s v="Symptome"/>
    <s v="0"/>
    <s v="QM"/>
    <s v="Rückstellproben"/>
    <n v="70"/>
  </r>
  <r>
    <x v="2"/>
    <n v="39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8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8.900000000000006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0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1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6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8"/>
    <x v="32"/>
    <x v="2"/>
    <s v="Muster"/>
    <x v="3"/>
    <x v="53"/>
    <s v="Muster"/>
    <x v="4"/>
    <s v="Produkte"/>
    <s v="BUs"/>
    <s v="Symptome"/>
    <s v="0"/>
    <s v="Labor"/>
    <s v="Muster"/>
    <n v="72"/>
  </r>
  <r>
    <x v="2"/>
    <n v="3.4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43.7"/>
    <x v="39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05.5"/>
    <x v="39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5"/>
    <x v="42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19"/>
    <x v="42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4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5"/>
    <x v="19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7"/>
    <x v="19"/>
    <x v="8"/>
    <s v="Laborproben"/>
    <x v="3"/>
    <x v="52"/>
    <s v="Einwaage Labor"/>
    <x v="8"/>
    <s v="Produkte"/>
    <s v="BUs"/>
    <s v="Symptome"/>
    <s v="0"/>
    <s v="Labor"/>
    <s v="Laborproben"/>
    <n v="71"/>
  </r>
  <r>
    <x v="2"/>
    <n v="15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3.8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.0999999999999996"/>
    <x v="4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2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30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7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84"/>
    <x v="33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.5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3.8"/>
    <x v="27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.6"/>
    <x v="20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88.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"/>
    <x v="25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56.6"/>
    <x v="25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.1"/>
    <x v="28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70"/>
    <x v="28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0"/>
    <x v="5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49.7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20"/>
    <x v="50"/>
    <x v="2"/>
    <s v="SKZ Ammerland Block"/>
    <x v="3"/>
    <x v="35"/>
    <s v="Laborprobe"/>
    <x v="9"/>
    <s v="Produkte"/>
    <s v="BUs"/>
    <s v="Symptome"/>
    <s v="0"/>
    <s v="Labor"/>
    <s v="SKZ Ammerland Block"/>
    <n v="73"/>
  </r>
  <r>
    <x v="2"/>
    <n v="53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53"/>
    <x v="12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26"/>
    <x v="23"/>
    <x v="15"/>
    <s v="Diverses"/>
    <x v="3"/>
    <x v="52"/>
    <s v="Einwaage Labor"/>
    <x v="5"/>
    <s v="Produkte"/>
    <s v="BUs"/>
    <s v="Symptome"/>
    <s v="0"/>
    <s v="Labor"/>
    <s v="Diverses"/>
    <n v="71"/>
  </r>
  <r>
    <x v="2"/>
    <n v="53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"/>
    <x v="23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80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6.8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56"/>
    <x v="42"/>
    <x v="8"/>
    <s v="Rückstellproben"/>
    <x v="3"/>
    <x v="50"/>
    <s v="Rückstellproben"/>
    <x v="8"/>
    <s v="Produkte"/>
    <s v="BUs"/>
    <s v="Symptome"/>
    <s v="0"/>
    <s v="Labor"/>
    <s v="Rückstellproben"/>
    <n v="70"/>
  </r>
  <r>
    <x v="2"/>
    <n v="60"/>
    <x v="4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6"/>
    <x v="36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0"/>
    <x v="7"/>
    <x v="15"/>
    <s v="Diverses"/>
    <x v="3"/>
    <x v="35"/>
    <s v="-"/>
    <x v="5"/>
    <s v="Produkte"/>
    <s v="BUs"/>
    <s v="Symptome"/>
    <s v="0"/>
    <s v="Labor"/>
    <s v="Diverses"/>
    <n v="73"/>
  </r>
  <r>
    <x v="2"/>
    <n v="3"/>
    <x v="35"/>
    <x v="15"/>
    <s v="Diverses"/>
    <x v="3"/>
    <x v="5"/>
    <s v="-"/>
    <x v="5"/>
    <s v="Produkte"/>
    <s v="BUs"/>
    <s v="Symptome"/>
    <s v="0"/>
    <s v="Labor"/>
    <s v="Diverses"/>
    <n v="73"/>
  </r>
  <r>
    <x v="2"/>
    <n v="62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5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6.5"/>
    <x v="35"/>
    <x v="15"/>
    <s v="Diverses"/>
    <x v="3"/>
    <x v="51"/>
    <s v="-"/>
    <x v="5"/>
    <s v="Produkte"/>
    <s v="BUs"/>
    <s v="Symptome"/>
    <s v="0"/>
    <s v="Labor"/>
    <s v="Diverses"/>
    <n v="74"/>
  </r>
  <r>
    <x v="2"/>
    <n v="65.400000000000006"/>
    <x v="2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8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70"/>
    <x v="50"/>
    <x v="8"/>
    <s v="Rückstellproben"/>
    <x v="3"/>
    <x v="50"/>
    <s v="Rückstellproben"/>
    <x v="9"/>
    <s v="Produkte"/>
    <s v="BUs"/>
    <s v="Symptome"/>
    <s v="0"/>
    <s v="Labor"/>
    <s v="Rückstellproben"/>
    <n v="70"/>
  </r>
  <r>
    <x v="2"/>
    <n v="1"/>
    <x v="35"/>
    <x v="8"/>
    <s v="Laborproben"/>
    <x v="3"/>
    <x v="61"/>
    <s v="-"/>
    <x v="5"/>
    <s v="Produkte"/>
    <s v="BUs"/>
    <s v="Symptome"/>
    <s v="0"/>
    <s v="Labor"/>
    <s v="Laborproben"/>
    <n v="71"/>
  </r>
  <r>
    <x v="2"/>
    <n v="3.2"/>
    <x v="35"/>
    <x v="8"/>
    <s v="Laborproben"/>
    <x v="3"/>
    <x v="51"/>
    <s v="-"/>
    <x v="5"/>
    <s v="Produkte"/>
    <s v="BUs"/>
    <s v="Symptome"/>
    <s v="0"/>
    <s v="Labor"/>
    <s v="Laborproben"/>
    <n v="74"/>
  </r>
  <r>
    <x v="2"/>
    <n v="80"/>
    <x v="37"/>
    <x v="15"/>
    <s v="Diverses"/>
    <x v="3"/>
    <x v="5"/>
    <s v="-"/>
    <x v="0"/>
    <s v="Produkte"/>
    <s v="BUs"/>
    <s v="Symptome"/>
    <s v="0"/>
    <s v="Labor"/>
    <s v="Diverses"/>
    <n v="73"/>
  </r>
  <r>
    <x v="2"/>
    <n v="18"/>
    <x v="37"/>
    <x v="15"/>
    <s v="Diverses"/>
    <x v="3"/>
    <x v="61"/>
    <s v="-"/>
    <x v="0"/>
    <s v="Produkte"/>
    <s v="BUs"/>
    <s v="Symptome"/>
    <s v="0"/>
    <s v="LAbor"/>
    <s v="Diverses"/>
    <n v="71"/>
  </r>
  <r>
    <x v="2"/>
    <n v="1.5"/>
    <x v="37"/>
    <x v="15"/>
    <s v="Diverses"/>
    <x v="3"/>
    <x v="51"/>
    <s v="mehr VOS als Rework"/>
    <x v="0"/>
    <s v="Produkte"/>
    <s v="BUs"/>
    <s v="Symptome"/>
    <s v="0"/>
    <s v="Labor"/>
    <s v="Diverses"/>
    <n v="74"/>
  </r>
  <r>
    <x v="2"/>
    <n v="2"/>
    <x v="31"/>
    <x v="8"/>
    <s v="Laborproben"/>
    <x v="3"/>
    <x v="51"/>
    <s v="-"/>
    <x v="0"/>
    <s v="Produkte"/>
    <s v="BUs"/>
    <s v="Symptome"/>
    <s v="0"/>
    <s v="Labor"/>
    <s v="Laborproben"/>
    <n v="74"/>
  </r>
  <r>
    <x v="2"/>
    <n v="147"/>
    <x v="31"/>
    <x v="8"/>
    <s v="Laborproben"/>
    <x v="3"/>
    <x v="5"/>
    <s v="-"/>
    <x v="0"/>
    <s v="Produkte"/>
    <s v="BUs"/>
    <s v="Symptome"/>
    <s v="0"/>
    <s v="Labor"/>
    <s v="Laborproben"/>
    <n v="73"/>
  </r>
  <r>
    <x v="2"/>
    <n v="2"/>
    <x v="11"/>
    <x v="15"/>
    <s v="Diverses"/>
    <x v="0"/>
    <x v="8"/>
    <s v="-"/>
    <x v="0"/>
    <s v="Produkte"/>
    <s v="BUs"/>
    <s v="Symptome"/>
    <s v="0"/>
    <s v="Labor"/>
    <s v="Diverses"/>
    <n v="11"/>
  </r>
  <r>
    <x v="2"/>
    <n v="1.5"/>
    <x v="11"/>
    <x v="15"/>
    <s v="Diverses"/>
    <x v="3"/>
    <x v="51"/>
    <s v="-"/>
    <x v="0"/>
    <s v="Produkte"/>
    <s v="BUs"/>
    <s v="Symptome"/>
    <s v="0"/>
    <s v="LAbor"/>
    <s v="Diverses"/>
    <n v="74"/>
  </r>
  <r>
    <x v="2"/>
    <n v="57"/>
    <x v="0"/>
    <x v="2"/>
    <s v="-"/>
    <x v="3"/>
    <x v="61"/>
    <s v="-"/>
    <x v="0"/>
    <s v="Produkte"/>
    <s v="BUs"/>
    <s v="Symptome"/>
    <s v="0"/>
    <s v="Labor"/>
    <s v="-"/>
    <n v="71"/>
  </r>
  <r>
    <x v="2"/>
    <n v="2.2000000000000002"/>
    <x v="0"/>
    <x v="2"/>
    <s v="-"/>
    <x v="3"/>
    <x v="51"/>
    <s v="-"/>
    <x v="0"/>
    <s v="Produkte"/>
    <s v="BUs"/>
    <s v="Symptome"/>
    <s v="0"/>
    <s v="Labor"/>
    <s v="-"/>
    <n v="74"/>
  </r>
  <r>
    <x v="2"/>
    <n v="77"/>
    <x v="6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93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6.6"/>
    <x v="3"/>
    <x v="2"/>
    <s v="-"/>
    <x v="3"/>
    <x v="51"/>
    <s v="-"/>
    <x v="0"/>
    <s v="Produkte"/>
    <s v="BUs"/>
    <s v="Symptome"/>
    <s v="0"/>
    <s v="Labor"/>
    <s v="-"/>
    <n v="74"/>
  </r>
  <r>
    <x v="2"/>
    <n v="14.5"/>
    <x v="9"/>
    <x v="2"/>
    <s v="-"/>
    <x v="3"/>
    <x v="5"/>
    <s v="-"/>
    <x v="2"/>
    <s v="Produkte"/>
    <s v="BUs"/>
    <s v="Symptome"/>
    <s v="0"/>
    <s v="Labor"/>
    <s v="-"/>
    <n v="73"/>
  </r>
  <r>
    <x v="2"/>
    <n v="7.6"/>
    <x v="9"/>
    <x v="2"/>
    <s v="-"/>
    <x v="3"/>
    <x v="51"/>
    <s v="-"/>
    <x v="2"/>
    <s v="Produkte"/>
    <s v="BUs"/>
    <s v="Symptome"/>
    <s v="0"/>
    <s v="Labor"/>
    <s v="-"/>
    <n v="74"/>
  </r>
  <r>
    <x v="2"/>
    <n v="1.4"/>
    <x v="13"/>
    <x v="4"/>
    <s v="VOS-ABS ENTSORGUNG"/>
    <x v="3"/>
    <x v="51"/>
    <s v="-"/>
    <x v="2"/>
    <s v="Produkte"/>
    <s v="BUs"/>
    <s v="Symptome"/>
    <n v="1.3999999999999999E-2"/>
    <s v="Labor"/>
    <n v="29500917"/>
    <n v="74"/>
  </r>
  <r>
    <x v="2"/>
    <n v="97.5"/>
    <x v="26"/>
    <x v="8"/>
    <s v="Rückstellproben"/>
    <x v="3"/>
    <x v="50"/>
    <s v="-"/>
    <x v="8"/>
    <s v="Produkte"/>
    <s v="BUs"/>
    <s v="Symptome"/>
    <s v="0"/>
    <s v="Labor"/>
    <s v="Rückstellproben"/>
    <n v="70"/>
  </r>
  <r>
    <x v="2"/>
    <n v="127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.0999999999999996"/>
    <x v="2"/>
    <x v="2"/>
    <s v="-"/>
    <x v="3"/>
    <x v="51"/>
    <s v="-"/>
    <x v="2"/>
    <s v="Produkte"/>
    <s v="BUs"/>
    <s v="Symptome"/>
    <s v="0"/>
    <s v="Labor"/>
    <s v="-"/>
    <n v="74"/>
  </r>
  <r>
    <x v="2"/>
    <n v="150"/>
    <x v="49"/>
    <x v="2"/>
    <s v="-"/>
    <x v="3"/>
    <x v="5"/>
    <s v="-"/>
    <x v="2"/>
    <s v="Produkte"/>
    <s v="BUs"/>
    <s v="Symptome"/>
    <s v="0"/>
    <s v="Labor"/>
    <s v="-"/>
    <n v="73"/>
  </r>
  <r>
    <x v="0"/>
    <n v="31"/>
    <x v="34"/>
    <x v="0"/>
    <s v="Mozzarella"/>
    <x v="1"/>
    <x v="32"/>
    <s v="-"/>
    <x v="5"/>
    <s v="Produkte"/>
    <s v="BUs"/>
    <s v="Symptome"/>
    <s v="0"/>
    <s v="Schmelze"/>
    <s v="Mozzarella"/>
    <n v="22"/>
  </r>
  <r>
    <x v="2"/>
    <n v="2.5"/>
    <x v="49"/>
    <x v="2"/>
    <s v="-"/>
    <x v="3"/>
    <x v="51"/>
    <s v="-"/>
    <x v="2"/>
    <s v="Produkte"/>
    <s v="BUs"/>
    <s v="Symptome"/>
    <s v="0"/>
    <s v="Labor"/>
    <s v="-"/>
    <n v="74"/>
  </r>
  <r>
    <x v="2"/>
    <n v="170"/>
    <x v="12"/>
    <x v="2"/>
    <s v="-"/>
    <x v="3"/>
    <x v="5"/>
    <s v="-"/>
    <x v="2"/>
    <s v="Produkte"/>
    <s v="BUs"/>
    <s v="Symptome"/>
    <s v="0"/>
    <s v="Labor"/>
    <s v="-"/>
    <n v="73"/>
  </r>
  <r>
    <x v="2"/>
    <n v="128"/>
    <x v="5"/>
    <x v="8"/>
    <s v="Rückstellproben"/>
    <x v="3"/>
    <x v="50"/>
    <s v="Rückstellproben"/>
    <x v="4"/>
    <s v="Produkte"/>
    <s v="BUs"/>
    <s v="Symptome"/>
    <s v="0"/>
    <s v="Labor"/>
    <s v="Rückstellproben"/>
    <n v="70"/>
  </r>
  <r>
    <x v="0"/>
    <n v="382"/>
    <x v="27"/>
    <x v="12"/>
    <s v="Natur"/>
    <x v="2"/>
    <x v="2"/>
    <s v="-"/>
    <x v="9"/>
    <s v="Produkte"/>
    <s v="BUs"/>
    <s v="Symptome"/>
    <s v="0"/>
    <s v="Abfüllung"/>
    <s v="Natur"/>
    <n v="30"/>
  </r>
  <r>
    <x v="1"/>
    <n v="12"/>
    <x v="28"/>
    <x v="12"/>
    <s v="Natur"/>
    <x v="2"/>
    <x v="2"/>
    <s v="-"/>
    <x v="9"/>
    <s v="Produkte"/>
    <s v="BUs"/>
    <s v="Symptome"/>
    <s v="0"/>
    <s v="L1"/>
    <s v="Natur"/>
    <n v="30"/>
  </r>
  <r>
    <x v="1"/>
    <n v="40"/>
    <x v="13"/>
    <x v="6"/>
    <s v="Provolla Fertigware"/>
    <x v="2"/>
    <x v="2"/>
    <s v="-"/>
    <x v="2"/>
    <s v="Produkte"/>
    <s v="BUs"/>
    <s v="Symptome"/>
    <s v="0"/>
    <s v="L4"/>
    <s v="Provolla Fertigware"/>
    <n v="30"/>
  </r>
  <r>
    <x v="0"/>
    <n v="20"/>
    <x v="38"/>
    <x v="12"/>
    <s v="Rächer Natrium"/>
    <x v="1"/>
    <x v="6"/>
    <s v="keine Verwendung möglich"/>
    <x v="3"/>
    <s v="Produkte"/>
    <s v="BUs"/>
    <s v="Symptome"/>
    <s v="0"/>
    <s v="RWV"/>
    <s v="Rächer Natrium"/>
    <n v="22"/>
  </r>
  <r>
    <x v="0"/>
    <n v="54"/>
    <x v="15"/>
    <x v="12"/>
    <s v="Räucher Ammerland"/>
    <x v="1"/>
    <x v="6"/>
    <s v="keine Verwendung möglich"/>
    <x v="6"/>
    <s v="Produkte"/>
    <s v="BUs"/>
    <s v="Symptome"/>
    <s v="0"/>
    <s v="RWV"/>
    <s v="Räucher Ammerland"/>
    <n v="22"/>
  </r>
  <r>
    <x v="0"/>
    <n v="1401"/>
    <x v="47"/>
    <x v="12"/>
    <s v="Räucher Blauschimmel"/>
    <x v="0"/>
    <x v="62"/>
    <s v="ausgefettet"/>
    <x v="7"/>
    <s v="Produkte"/>
    <s v="BUs"/>
    <s v="Symptome"/>
    <s v="0"/>
    <s v="Abfüllung"/>
    <s v="Räucher Blauschimmel"/>
    <n v="120"/>
  </r>
  <r>
    <x v="1"/>
    <n v="78"/>
    <x v="6"/>
    <x v="12"/>
    <s v="Räucher Natur OGT"/>
    <x v="0"/>
    <x v="4"/>
    <s v="gemischt, weil mehrere Produkte in einen Auftrag einfließen. VOS Trennung erforderlich"/>
    <x v="3"/>
    <s v="Produkte"/>
    <s v="BUs"/>
    <s v="Symptome"/>
    <s v="0"/>
    <s v="L9"/>
    <s v="Räucher Natur OGT"/>
    <n v="12"/>
  </r>
  <r>
    <x v="2"/>
    <n v="21"/>
    <x v="13"/>
    <x v="12"/>
    <s v="Räucher Retoure"/>
    <x v="1"/>
    <x v="32"/>
    <s v="-"/>
    <x v="2"/>
    <s v="Produkte"/>
    <s v="BUs"/>
    <s v="Symptome"/>
    <s v="0"/>
    <s v="Externe"/>
    <s v="Räucher Retoure"/>
    <n v="22"/>
  </r>
  <r>
    <x v="1"/>
    <n v="19"/>
    <x v="0"/>
    <x v="13"/>
    <s v="Räucher Schinken Fertigware"/>
    <x v="6"/>
    <x v="63"/>
    <s v="-"/>
    <x v="0"/>
    <s v="Produkte"/>
    <s v="BUs"/>
    <s v="Symptome"/>
    <s v="0"/>
    <s v="L16"/>
    <s v="Räucher Schinken Fertigware"/>
    <n v="82"/>
  </r>
  <r>
    <x v="0"/>
    <n v="20"/>
    <x v="1"/>
    <x v="4"/>
    <s v="Räucher VS"/>
    <x v="2"/>
    <x v="2"/>
    <s v="-"/>
    <x v="1"/>
    <s v="Produkte"/>
    <s v="BUs"/>
    <s v="Symptome"/>
    <s v="0"/>
    <s v="Abfüllung"/>
    <s v="Räucher VS"/>
    <n v="30"/>
  </r>
  <r>
    <x v="4"/>
    <n v="20"/>
    <x v="34"/>
    <x v="13"/>
    <s v="Räu-End"/>
    <x v="0"/>
    <x v="28"/>
    <s v="-"/>
    <x v="5"/>
    <s v="Produkte"/>
    <s v="BUs"/>
    <s v="Symptome"/>
    <s v="0"/>
    <s v="Verkauf"/>
    <s v="Räu-End"/>
    <n v="12"/>
  </r>
  <r>
    <x v="4"/>
    <n v="9"/>
    <x v="12"/>
    <x v="13"/>
    <s v="Räu-End"/>
    <x v="0"/>
    <x v="64"/>
    <s v="-"/>
    <x v="2"/>
    <s v="Produkte"/>
    <s v="BUs"/>
    <s v="Symptome"/>
    <s v="0"/>
    <s v="Verkauf"/>
    <s v="Räu-End"/>
    <n v="99"/>
  </r>
  <r>
    <x v="1"/>
    <n v="10"/>
    <x v="1"/>
    <x v="2"/>
    <s v="Reste Zipfel"/>
    <x v="5"/>
    <x v="65"/>
    <s v="Reste von Würste beim Köpfen"/>
    <x v="1"/>
    <s v="Produkte"/>
    <s v="BUs"/>
    <s v="Symptome"/>
    <s v="0"/>
    <s v="WVP"/>
    <s v="Reste Zipfel"/>
    <n v="61"/>
  </r>
  <r>
    <x v="1"/>
    <n v="35"/>
    <x v="39"/>
    <x v="2"/>
    <s v="Reste Zipfel"/>
    <x v="5"/>
    <x v="65"/>
    <s v="Reste von Würste beim Köpfen"/>
    <x v="4"/>
    <s v="Produkte"/>
    <s v="BUs"/>
    <s v="Symptome"/>
    <s v="0"/>
    <s v="WVP"/>
    <s v="Reste Zipfel"/>
    <n v="61"/>
  </r>
  <r>
    <x v="1"/>
    <n v="80"/>
    <x v="42"/>
    <x v="2"/>
    <s v="Reste Zipfel"/>
    <x v="5"/>
    <x v="65"/>
    <s v="Reste von Würste beim Köpfen"/>
    <x v="8"/>
    <s v="Produkte"/>
    <s v="BUs"/>
    <s v="Symptome"/>
    <s v="0"/>
    <s v="WVP"/>
    <s v="Reste Zipfel"/>
    <n v="61"/>
  </r>
  <r>
    <x v="1"/>
    <n v="80"/>
    <x v="27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20"/>
    <x v="25"/>
    <x v="2"/>
    <s v="Reste Zipfel"/>
    <x v="0"/>
    <x v="4"/>
    <s v="Reste von Würste beim Köpfen"/>
    <x v="9"/>
    <s v="Produkte"/>
    <s v="BUs"/>
    <s v="Symptome"/>
    <s v="0"/>
    <s v="WVP"/>
    <s v="Reste Zipfel"/>
    <n v="12"/>
  </r>
  <r>
    <x v="1"/>
    <n v="18"/>
    <x v="28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8"/>
    <x v="23"/>
    <x v="2"/>
    <s v="Reste Zipfel"/>
    <x v="5"/>
    <x v="65"/>
    <s v="-"/>
    <x v="5"/>
    <s v="Produkte"/>
    <s v="BUs"/>
    <s v="Symptome"/>
    <s v="0"/>
    <s v="WVP"/>
    <s v="Reste Zipfel"/>
    <n v="61"/>
  </r>
  <r>
    <x v="0"/>
    <n v="2.6"/>
    <x v="2"/>
    <x v="2"/>
    <s v="Reste Zipfel"/>
    <x v="2"/>
    <x v="2"/>
    <s v="-"/>
    <x v="2"/>
    <s v="Produkte"/>
    <s v="BUs"/>
    <s v="Symptome"/>
    <s v="0"/>
    <n v="3020"/>
    <s v="Reste Zipfel"/>
    <n v="30"/>
  </r>
  <r>
    <x v="0"/>
    <n v="44.7"/>
    <x v="24"/>
    <x v="2"/>
    <s v="Rinde"/>
    <x v="1"/>
    <x v="6"/>
    <s v="keine Verwendung möglich"/>
    <x v="7"/>
    <s v="Produkte"/>
    <s v="BUs"/>
    <s v="Symptome"/>
    <s v="0"/>
    <s v="RWV"/>
    <s v="Rinde"/>
    <n v="22"/>
  </r>
  <r>
    <x v="0"/>
    <n v="80"/>
    <x v="35"/>
    <x v="2"/>
    <s v="Rinde"/>
    <x v="1"/>
    <x v="24"/>
    <s v="-"/>
    <x v="5"/>
    <s v="Produkte"/>
    <s v="BUs"/>
    <s v="Symptome"/>
    <s v="0"/>
    <s v="RWV"/>
    <s v="Rinde"/>
    <n v="60"/>
  </r>
  <r>
    <x v="0"/>
    <n v="29"/>
    <x v="13"/>
    <x v="2"/>
    <s v="Rinde"/>
    <x v="2"/>
    <x v="2"/>
    <s v="-"/>
    <x v="2"/>
    <s v="Produkte"/>
    <s v="BUs"/>
    <s v="Symptome"/>
    <s v="0"/>
    <s v="Strudelline"/>
    <s v="Rinde"/>
    <n v="30"/>
  </r>
  <r>
    <x v="1"/>
    <n v="275"/>
    <x v="28"/>
    <x v="12"/>
    <s v="RS natur gourmet"/>
    <x v="0"/>
    <x v="4"/>
    <s v="wurde nicht eingesetzt"/>
    <x v="9"/>
    <s v="Produkte"/>
    <s v="BUs"/>
    <s v="Symptome"/>
    <s v="0"/>
    <s v="Bu3"/>
    <s v="RS natur gourmet"/>
    <n v="12"/>
  </r>
  <r>
    <x v="2"/>
    <n v="3.5"/>
    <x v="21"/>
    <x v="2"/>
    <s v="-"/>
    <x v="3"/>
    <x v="51"/>
    <s v="-"/>
    <x v="10"/>
    <s v="Produkte"/>
    <s v="BUs"/>
    <s v="Symptome"/>
    <s v="0"/>
    <s v="Labor"/>
    <s v="-"/>
    <n v="74"/>
  </r>
  <r>
    <x v="1"/>
    <n v="18"/>
    <x v="22"/>
    <x v="12"/>
    <s v="RW"/>
    <x v="2"/>
    <x v="2"/>
    <s v="-"/>
    <x v="7"/>
    <s v="Produkte"/>
    <s v="BUs"/>
    <s v="Symptome"/>
    <s v="0"/>
    <s v="WVP"/>
    <s v="RW"/>
    <n v="30"/>
  </r>
  <r>
    <x v="1"/>
    <n v="46"/>
    <x v="35"/>
    <x v="12"/>
    <s v="RW"/>
    <x v="2"/>
    <x v="2"/>
    <s v="-"/>
    <x v="5"/>
    <s v="Produkte"/>
    <s v="BUs"/>
    <s v="Symptome"/>
    <s v="0"/>
    <s v="L9"/>
    <s v="RW"/>
    <n v="30"/>
  </r>
  <r>
    <x v="0"/>
    <n v="21"/>
    <x v="23"/>
    <x v="12"/>
    <s v="RW"/>
    <x v="1"/>
    <x v="6"/>
    <s v="-"/>
    <x v="5"/>
    <s v="Produkte"/>
    <s v="BUs"/>
    <s v="Symptome"/>
    <s v="0"/>
    <s v="RWV"/>
    <s v="RW"/>
    <n v="22"/>
  </r>
  <r>
    <x v="1"/>
    <n v="30"/>
    <x v="17"/>
    <x v="12"/>
    <s v="RW Natrium"/>
    <x v="2"/>
    <x v="2"/>
    <s v="-"/>
    <x v="3"/>
    <s v="Produkte"/>
    <s v="BUs"/>
    <s v="Symptome"/>
    <s v="0"/>
    <s v="WVP"/>
    <s v="RW Natrium"/>
    <n v="30"/>
  </r>
  <r>
    <x v="0"/>
    <n v="20"/>
    <x v="4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8"/>
    <x v="38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9"/>
    <x v="17"/>
    <x v="2"/>
    <s v="RW Natriumarm Rinde"/>
    <x v="1"/>
    <x v="6"/>
    <s v="keine Verwendung möglich"/>
    <x v="3"/>
    <s v="Produkte"/>
    <s v="BUs"/>
    <s v="Symptome"/>
    <s v="0"/>
    <s v="RWV"/>
    <s v="RW Natriumarm Rinde"/>
    <n v="22"/>
  </r>
  <r>
    <x v="1"/>
    <n v="52"/>
    <x v="23"/>
    <x v="12"/>
    <s v="RW Natur"/>
    <x v="2"/>
    <x v="23"/>
    <s v="-"/>
    <x v="5"/>
    <s v="Produkte"/>
    <s v="BUs"/>
    <s v="Symptome"/>
    <s v="0"/>
    <s v="L9"/>
    <s v="RW Natur"/>
    <n v="81"/>
  </r>
  <r>
    <x v="1"/>
    <n v="248"/>
    <x v="22"/>
    <x v="12"/>
    <s v="RW Natur"/>
    <x v="2"/>
    <x v="2"/>
    <s v="-"/>
    <x v="7"/>
    <s v="Produkte"/>
    <s v="BUs"/>
    <s v="Symptome"/>
    <s v="0"/>
    <s v="L9"/>
    <s v="RW Natur"/>
    <n v="30"/>
  </r>
  <r>
    <x v="1"/>
    <n v="21"/>
    <x v="10"/>
    <x v="12"/>
    <s v="RW Natur"/>
    <x v="2"/>
    <x v="2"/>
    <s v="-"/>
    <x v="4"/>
    <s v="Produkte"/>
    <s v="BUs"/>
    <s v="Symptome"/>
    <s v="0"/>
    <s v="L16"/>
    <s v="RW Natur"/>
    <n v="30"/>
  </r>
  <r>
    <x v="1"/>
    <n v="82"/>
    <x v="23"/>
    <x v="12"/>
    <s v="RW Natur"/>
    <x v="2"/>
    <x v="2"/>
    <s v="-"/>
    <x v="5"/>
    <s v="Produkte"/>
    <s v="BUs"/>
    <s v="Symptome"/>
    <s v="0"/>
    <s v="L9"/>
    <s v="RW Natur"/>
    <n v="30"/>
  </r>
  <r>
    <x v="1"/>
    <n v="270"/>
    <x v="22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42"/>
    <x v="47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96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320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9"/>
    <x v="23"/>
    <x v="12"/>
    <s v="RW natur"/>
    <x v="0"/>
    <x v="15"/>
    <s v="VOS &gt; Einsatz"/>
    <x v="5"/>
    <s v="Produkte"/>
    <s v="BUs"/>
    <s v="Symptome"/>
    <s v="0"/>
    <s v="WVP"/>
    <s v="RW natur"/>
    <n v="12"/>
  </r>
  <r>
    <x v="1"/>
    <n v="21"/>
    <x v="9"/>
    <x v="12"/>
    <s v="RW Natur"/>
    <x v="2"/>
    <x v="2"/>
    <s v="-"/>
    <x v="2"/>
    <s v="Produkte"/>
    <s v="BUs"/>
    <s v="Symptome"/>
    <s v="0"/>
    <s v="L18"/>
    <s v="RW Natur"/>
    <n v="30"/>
  </r>
  <r>
    <x v="1"/>
    <n v="126"/>
    <x v="21"/>
    <x v="12"/>
    <s v="RW Natur"/>
    <x v="2"/>
    <x v="2"/>
    <s v="-"/>
    <x v="10"/>
    <s v="Produkte"/>
    <s v="BUs"/>
    <s v="Symptome"/>
    <s v="0"/>
    <s v="L9"/>
    <s v="RW Natur"/>
    <n v="30"/>
  </r>
  <r>
    <x v="1"/>
    <n v="256"/>
    <x v="6"/>
    <x v="12"/>
    <s v="RW Natur diverse"/>
    <x v="2"/>
    <x v="2"/>
    <s v="-"/>
    <x v="3"/>
    <s v="Produkte"/>
    <s v="BUs"/>
    <s v="Symptome"/>
    <s v="0"/>
    <s v="L9"/>
    <s v="RW Natur diverse"/>
    <n v="30"/>
  </r>
  <r>
    <x v="0"/>
    <n v="20"/>
    <x v="1"/>
    <x v="12"/>
    <s v="RW Schinken "/>
    <x v="2"/>
    <x v="12"/>
    <s v="Darm geplatzt"/>
    <x v="1"/>
    <s v="Produkte"/>
    <s v="BUs"/>
    <s v="Symptome"/>
    <s v="0"/>
    <s v="Abfüllung"/>
    <s v="RW Schinken "/>
    <n v="34"/>
  </r>
  <r>
    <x v="4"/>
    <n v="12"/>
    <x v="22"/>
    <x v="5"/>
    <s v="RW Schinken Endstücke"/>
    <x v="0"/>
    <x v="18"/>
    <s v="keinen Abnehmer/Schälen"/>
    <x v="7"/>
    <s v="Produkte"/>
    <s v="BUs"/>
    <s v="Symptome"/>
    <s v="0"/>
    <s v="Verkauf"/>
    <s v="RW Schinken Endstücke"/>
    <n v="12"/>
  </r>
  <r>
    <x v="0"/>
    <n v="8"/>
    <x v="43"/>
    <x v="2"/>
    <s v="Schinken Stange"/>
    <x v="0"/>
    <x v="4"/>
    <s v="Schimmel, Reklamation QM"/>
    <x v="8"/>
    <s v="Produkte"/>
    <s v="BUs"/>
    <s v="Symptome"/>
    <s v="0"/>
    <s v="Abfüllung"/>
    <s v="Schinken Stange"/>
    <n v="12"/>
  </r>
  <r>
    <x v="0"/>
    <n v="11.4"/>
    <x v="6"/>
    <x v="13"/>
    <s v="Skinkeost 250g"/>
    <x v="1"/>
    <x v="1"/>
    <s v="Metall"/>
    <x v="3"/>
    <s v="Produkte"/>
    <s v="BUs"/>
    <s v="Symptome"/>
    <s v="0"/>
    <s v="Abfüllung"/>
    <s v="Skinkeost 250g"/>
    <n v="22"/>
  </r>
  <r>
    <x v="2"/>
    <n v="20"/>
    <x v="21"/>
    <x v="2"/>
    <s v="-"/>
    <x v="3"/>
    <x v="53"/>
    <s v="-"/>
    <x v="10"/>
    <s v="Produkte"/>
    <s v="BUs"/>
    <s v="Symptome"/>
    <s v="0"/>
    <s v="Labor"/>
    <s v="-"/>
    <n v="72"/>
  </r>
  <r>
    <x v="0"/>
    <n v="21"/>
    <x v="34"/>
    <x v="10"/>
    <s v="vegan"/>
    <x v="2"/>
    <x v="11"/>
    <s v="-"/>
    <x v="5"/>
    <s v="Produkte"/>
    <s v="BUs"/>
    <s v="Symptome"/>
    <s v="0"/>
    <s v="Schmelze"/>
    <s v="vegan"/>
    <n v="10"/>
  </r>
  <r>
    <x v="5"/>
    <n v="85"/>
    <x v="0"/>
    <x v="13"/>
    <s v="verschiedene Fertigware"/>
    <x v="0"/>
    <x v="3"/>
    <s v="-"/>
    <x v="0"/>
    <s v="Produkte"/>
    <s v="BUs"/>
    <s v="Symptome"/>
    <s v="0"/>
    <s v="BU2"/>
    <s v="verschiedene Fertigware"/>
    <n v="12"/>
  </r>
  <r>
    <x v="1"/>
    <n v="306"/>
    <x v="24"/>
    <x v="4"/>
    <s v="VOR RW staubk"/>
    <x v="0"/>
    <x v="4"/>
    <s v="nur bestimmter Einsatz möglich"/>
    <x v="7"/>
    <s v="Produkte"/>
    <s v="BUs"/>
    <s v="Symptome"/>
    <s v="0"/>
    <s v="WVP"/>
    <s v="VOR RW staubk"/>
    <n v="12"/>
  </r>
  <r>
    <x v="1"/>
    <n v="333"/>
    <x v="31"/>
    <x v="4"/>
    <s v="Vorschmelz Diverses"/>
    <x v="0"/>
    <x v="0"/>
    <s v="mehr VOS als Rework"/>
    <x v="0"/>
    <s v="Produkte"/>
    <s v="BUs"/>
    <s v="Symptome"/>
    <s v="0"/>
    <s v="bu3"/>
    <s v="Vorschmelz Diverses"/>
    <n v="12"/>
  </r>
  <r>
    <x v="2"/>
    <n v="20"/>
    <x v="0"/>
    <x v="4"/>
    <s v="VOS Bergkäse"/>
    <x v="0"/>
    <x v="8"/>
    <s v="-"/>
    <x v="0"/>
    <s v="Produkte"/>
    <s v="BUs"/>
    <s v="Symptome"/>
    <s v="0"/>
    <s v="Außenlager"/>
    <s v="VOS Bergkäse"/>
    <n v="11"/>
  </r>
  <r>
    <x v="1"/>
    <n v="50"/>
    <x v="28"/>
    <x v="4"/>
    <s v="Wallnusstraum"/>
    <x v="2"/>
    <x v="2"/>
    <s v="-"/>
    <x v="9"/>
    <s v="Produkte"/>
    <s v="BUs"/>
    <s v="Symptome"/>
    <s v="0"/>
    <s v="Bu3"/>
    <s v="Wallnusstraum"/>
    <n v="30"/>
  </r>
  <r>
    <x v="0"/>
    <n v="10"/>
    <x v="0"/>
    <x v="13"/>
    <s v="Walnusstorten"/>
    <x v="1"/>
    <x v="22"/>
    <s v="-"/>
    <x v="0"/>
    <s v="Produkte"/>
    <s v="BUs"/>
    <s v="Symptome"/>
    <s v="0"/>
    <s v="Abfüllung"/>
    <s v="Walnusstorten"/>
    <n v="42"/>
  </r>
  <r>
    <x v="1"/>
    <n v="22"/>
    <x v="23"/>
    <x v="7"/>
    <s v="Walnusstraum"/>
    <x v="2"/>
    <x v="2"/>
    <s v="-"/>
    <x v="5"/>
    <s v="Produkte"/>
    <s v="BUs"/>
    <s v="Symptome"/>
    <s v="0"/>
    <s v="BU3"/>
    <s v="Walnusstraum"/>
    <n v="30"/>
  </r>
  <r>
    <x v="1"/>
    <n v="14.8"/>
    <x v="35"/>
    <x v="7"/>
    <s v="Würfel"/>
    <x v="2"/>
    <x v="2"/>
    <s v="-"/>
    <x v="5"/>
    <s v="Produkte"/>
    <s v="BUs"/>
    <s v="Symptome"/>
    <s v="0"/>
    <s v="L35"/>
    <s v="Würfel"/>
    <n v="30"/>
  </r>
  <r>
    <x v="1"/>
    <n v="25"/>
    <x v="12"/>
    <x v="7"/>
    <s v="Würfel"/>
    <x v="2"/>
    <x v="2"/>
    <s v="-"/>
    <x v="2"/>
    <s v="Produkte"/>
    <s v="BUs"/>
    <s v="Symptome"/>
    <s v="0"/>
    <s v="L35"/>
    <s v="Würfel"/>
    <n v="30"/>
  </r>
  <r>
    <x v="3"/>
    <n v="18"/>
    <x v="52"/>
    <x v="7"/>
    <s v="ABS HEUBL"/>
    <x v="5"/>
    <x v="17"/>
    <s v="-"/>
    <x v="10"/>
    <s v="Produkte"/>
    <s v="BUs"/>
    <s v="Symptome"/>
    <n v="0.18"/>
    <s v="BU4"/>
    <n v="29500885"/>
    <n v="61"/>
  </r>
  <r>
    <x v="3"/>
    <n v="20"/>
    <x v="52"/>
    <x v="7"/>
    <s v="ABS MEDI-KRÄUK"/>
    <x v="5"/>
    <x v="17"/>
    <s v="-"/>
    <x v="10"/>
    <s v="Produkte"/>
    <s v="BUs"/>
    <s v="Symptome"/>
    <n v="30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7"/>
    <x v="52"/>
    <x v="7"/>
    <s v="ABS PECO"/>
    <x v="5"/>
    <x v="17"/>
    <s v="-"/>
    <x v="10"/>
    <s v="Produkte"/>
    <s v="BUs"/>
    <s v="Symptome"/>
    <n v="10.294117647058824"/>
    <s v="BU4"/>
    <n v="29500891"/>
    <n v="61"/>
  </r>
  <r>
    <x v="3"/>
    <n v="25"/>
    <x v="52"/>
    <x v="7"/>
    <s v="ABS SCH-PAUL"/>
    <x v="5"/>
    <x v="17"/>
    <s v="-"/>
    <x v="10"/>
    <s v="Produkte"/>
    <s v="BUs"/>
    <s v="Symptome"/>
    <n v="0.25"/>
    <s v="BU4"/>
    <n v="29500906"/>
    <n v="61"/>
  </r>
  <r>
    <x v="3"/>
    <n v="11"/>
    <x v="52"/>
    <x v="7"/>
    <s v="ABS ZIEGENR"/>
    <x v="5"/>
    <x v="17"/>
    <s v="-"/>
    <x v="10"/>
    <s v="Produkte"/>
    <s v="BUs"/>
    <s v="Symptome"/>
    <n v="0.11"/>
    <s v="BU4"/>
    <n v="29500913"/>
    <n v="61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1"/>
    <n v="158"/>
    <x v="52"/>
    <x v="7"/>
    <s v="ABS CHED-PF-KRÄUK gemis"/>
    <x v="5"/>
    <x v="17"/>
    <s v="-"/>
    <x v="10"/>
    <s v="Produkte"/>
    <s v="BUs"/>
    <s v="Symptome"/>
    <n v="158"/>
    <s v="BU3"/>
    <n v="29501003"/>
    <n v="61"/>
  </r>
  <r>
    <x v="3"/>
    <n v="20"/>
    <x v="52"/>
    <x v="7"/>
    <s v="ABS BRUSCHETTA"/>
    <x v="5"/>
    <x v="17"/>
    <s v="-"/>
    <x v="10"/>
    <s v="Produkte"/>
    <s v="BUs"/>
    <s v="Symptome"/>
    <n v="30"/>
    <s v="BU4"/>
    <n v="29501029"/>
    <n v="61"/>
  </r>
  <r>
    <x v="1"/>
    <n v="38"/>
    <x v="52"/>
    <x v="7"/>
    <s v="ABS CHED-ROT MIT ß-CARO"/>
    <x v="5"/>
    <x v="17"/>
    <s v="-"/>
    <x v="10"/>
    <s v="Produkte"/>
    <s v="BUs"/>
    <s v="Symptome"/>
    <n v="38"/>
    <s v="Bu3"/>
    <n v="29501032"/>
    <n v="61"/>
  </r>
  <r>
    <x v="0"/>
    <n v="6"/>
    <x v="21"/>
    <x v="4"/>
    <s v="VOS-ABS ENTSORGUNG"/>
    <x v="1"/>
    <x v="6"/>
    <s v="-"/>
    <x v="10"/>
    <s v="Produkte"/>
    <s v="BUs"/>
    <s v="Symptome"/>
    <n v="0.06"/>
    <s v="RWV"/>
    <n v="29500917"/>
    <n v="60"/>
  </r>
  <r>
    <x v="0"/>
    <n v="13"/>
    <x v="21"/>
    <x v="4"/>
    <s v="VOS-ABS ENTSORGUNG"/>
    <x v="1"/>
    <x v="6"/>
    <s v="-"/>
    <x v="10"/>
    <s v="Produkte"/>
    <s v="BUs"/>
    <s v="Symptome"/>
    <n v="0.13"/>
    <s v="RWV"/>
    <n v="29500917"/>
    <n v="60"/>
  </r>
  <r>
    <x v="0"/>
    <n v="10"/>
    <x v="21"/>
    <x v="4"/>
    <s v="VOS-ABS ENTSORGUNG"/>
    <x v="1"/>
    <x v="6"/>
    <s v="-"/>
    <x v="10"/>
    <s v="Produkte"/>
    <s v="BUs"/>
    <s v="Symptome"/>
    <n v="0.1"/>
    <s v="RWV"/>
    <n v="29500917"/>
    <n v="60"/>
  </r>
  <r>
    <x v="0"/>
    <n v="66"/>
    <x v="21"/>
    <x v="10"/>
    <s v="VOS VEG-SCH-MILD-VAKU"/>
    <x v="1"/>
    <x v="22"/>
    <s v="-"/>
    <x v="10"/>
    <s v="Produkte"/>
    <s v="BUs"/>
    <s v="Symptome"/>
    <n v="33.923999999999999"/>
    <s v="RWV"/>
    <n v="49900001"/>
    <n v="42"/>
  </r>
  <r>
    <x v="0"/>
    <n v="250"/>
    <x v="21"/>
    <x v="7"/>
    <s v="ABS 45-48% Konventionel"/>
    <x v="0"/>
    <x v="0"/>
    <s v="-"/>
    <x v="10"/>
    <s v="Produkte"/>
    <s v="BUs"/>
    <s v="Symptome"/>
    <n v="504.4"/>
    <s v="Schmelze"/>
    <n v="29600004"/>
    <n v="12"/>
  </r>
  <r>
    <x v="0"/>
    <n v="39"/>
    <x v="40"/>
    <x v="4"/>
    <s v="VOS-ABS ENTSORGUNG"/>
    <x v="1"/>
    <x v="6"/>
    <s v="-"/>
    <x v="10"/>
    <s v="Produkte"/>
    <s v="BUs"/>
    <s v="Symptome"/>
    <n v="0.39"/>
    <s v="RWV"/>
    <n v="29500917"/>
    <n v="60"/>
  </r>
  <r>
    <x v="2"/>
    <n v="14"/>
    <x v="40"/>
    <x v="2"/>
    <s v="-"/>
    <x v="3"/>
    <x v="51"/>
    <s v="-"/>
    <x v="10"/>
    <s v="Produkte"/>
    <s v="BUs"/>
    <s v="Symptome"/>
    <s v="0"/>
    <s v="QM"/>
    <s v="-"/>
    <n v="74"/>
  </r>
  <r>
    <x v="0"/>
    <n v="45"/>
    <x v="40"/>
    <x v="4"/>
    <s v="VOS-ABS ENTSORGUNG"/>
    <x v="1"/>
    <x v="6"/>
    <s v="-"/>
    <x v="10"/>
    <s v="Produkte"/>
    <s v="BUs"/>
    <s v="Symptome"/>
    <n v="0.45"/>
    <s v="RWV"/>
    <n v="29500917"/>
    <n v="60"/>
  </r>
  <r>
    <x v="2"/>
    <n v="130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0"/>
    <n v="100"/>
    <x v="40"/>
    <x v="2"/>
    <s v="-"/>
    <x v="2"/>
    <x v="11"/>
    <s v="-"/>
    <x v="10"/>
    <s v="Produkte"/>
    <s v="BUs"/>
    <s v="Symptome"/>
    <s v="0"/>
    <s v="Schmelze"/>
    <s v="-"/>
    <n v="10"/>
  </r>
  <r>
    <x v="0"/>
    <n v="130"/>
    <x v="40"/>
    <x v="2"/>
    <s v="-"/>
    <x v="2"/>
    <x v="11"/>
    <s v="-"/>
    <x v="10"/>
    <s v="Produkte"/>
    <s v="BUs"/>
    <s v="Symptome"/>
    <s v="0"/>
    <s v="Strudelline"/>
    <s v="-"/>
    <n v="10"/>
  </r>
  <r>
    <x v="2"/>
    <n v="2"/>
    <x v="40"/>
    <x v="2"/>
    <s v="-"/>
    <x v="3"/>
    <x v="51"/>
    <s v="-"/>
    <x v="10"/>
    <s v="Produkte"/>
    <s v="BUs"/>
    <s v="Symptome"/>
    <s v="0"/>
    <s v="Labor"/>
    <s v="-"/>
    <n v="74"/>
  </r>
  <r>
    <x v="2"/>
    <n v="90"/>
    <x v="41"/>
    <x v="2"/>
    <s v="-"/>
    <x v="3"/>
    <x v="5"/>
    <s v="-"/>
    <x v="10"/>
    <s v="Produkte"/>
    <s v="BUs"/>
    <s v="Symptome"/>
    <s v="0"/>
    <s v="Labor"/>
    <s v="-"/>
    <n v="73"/>
  </r>
  <r>
    <x v="2"/>
    <n v="120"/>
    <x v="41"/>
    <x v="2"/>
    <s v="-"/>
    <x v="3"/>
    <x v="5"/>
    <s v="-"/>
    <x v="10"/>
    <s v="Produkte"/>
    <s v="BUs"/>
    <s v="Symptome"/>
    <s v="0"/>
    <s v="Labor"/>
    <s v="-"/>
    <n v="73"/>
  </r>
  <r>
    <x v="0"/>
    <n v="20"/>
    <x v="41"/>
    <x v="4"/>
    <s v="VOS-ABS ENTSORGUNG"/>
    <x v="1"/>
    <x v="6"/>
    <s v="-"/>
    <x v="10"/>
    <s v="Produkte"/>
    <s v="BUs"/>
    <s v="Symptome"/>
    <n v="0.2"/>
    <s v="RWV"/>
    <n v="29500917"/>
    <n v="60"/>
  </r>
  <r>
    <x v="2"/>
    <n v="163"/>
    <x v="50"/>
    <x v="8"/>
    <s v="Rückstellproben"/>
    <x v="3"/>
    <x v="50"/>
    <s v="-"/>
    <x v="9"/>
    <s v="Produkte"/>
    <s v="BUs"/>
    <s v="Symptome"/>
    <s v="0"/>
    <s v="Labor"/>
    <s v="Rückstellproben"/>
    <n v="70"/>
  </r>
  <r>
    <x v="2"/>
    <n v="47.6"/>
    <x v="41"/>
    <x v="2"/>
    <s v="-"/>
    <x v="3"/>
    <x v="5"/>
    <s v="-"/>
    <x v="10"/>
    <s v="Produkte"/>
    <s v="BUs"/>
    <s v="Symptome"/>
    <s v="0"/>
    <s v="Labor"/>
    <s v="-"/>
    <n v="73"/>
  </r>
  <r>
    <x v="2"/>
    <n v="17.399999999999999"/>
    <x v="41"/>
    <x v="2"/>
    <s v="-"/>
    <x v="3"/>
    <x v="51"/>
    <s v="-"/>
    <x v="10"/>
    <s v="Produkte"/>
    <s v="BUs"/>
    <s v="Symptome"/>
    <s v="0"/>
    <s v="QM"/>
    <s v="-"/>
    <n v="74"/>
  </r>
  <r>
    <x v="2"/>
    <n v="110"/>
    <x v="41"/>
    <x v="2"/>
    <s v="-"/>
    <x v="3"/>
    <x v="51"/>
    <s v="-"/>
    <x v="10"/>
    <s v="Produkte"/>
    <s v="BUs"/>
    <s v="Symptome"/>
    <s v="0"/>
    <s v="Labor"/>
    <s v="-"/>
    <n v="74"/>
  </r>
  <r>
    <x v="2"/>
    <n v="432"/>
    <x v="41"/>
    <x v="2"/>
    <s v="Schmelzkäsezubereitung"/>
    <x v="6"/>
    <x v="66"/>
    <s v="-"/>
    <x v="10"/>
    <s v="Produkte"/>
    <s v="BUs"/>
    <s v="Symptome"/>
    <s v="0"/>
    <s v="Retoure"/>
    <s v="Schmelzkäsezubereitung"/>
    <n v="82"/>
  </r>
  <r>
    <x v="0"/>
    <n v="80"/>
    <x v="41"/>
    <x v="6"/>
    <s v="Kapa EMM"/>
    <x v="0"/>
    <x v="8"/>
    <s v="-"/>
    <x v="10"/>
    <s v="Produkte"/>
    <s v="BUs"/>
    <s v="Symptome"/>
    <s v="0"/>
    <s v="Schmelze"/>
    <s v="Kapa EMM"/>
    <n v="11"/>
  </r>
  <r>
    <x v="2"/>
    <n v="1.4"/>
    <x v="41"/>
    <x v="2"/>
    <s v="-"/>
    <x v="3"/>
    <x v="51"/>
    <s v="-"/>
    <x v="10"/>
    <s v="Produkte"/>
    <s v="BUs"/>
    <s v="Symptome"/>
    <s v="0"/>
    <s v="Labor"/>
    <s v="-"/>
    <n v="74"/>
  </r>
  <r>
    <x v="2"/>
    <n v="175.5"/>
    <x v="30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2"/>
    <n v="23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9.8000000000000007"/>
    <x v="52"/>
    <x v="2"/>
    <s v="-"/>
    <x v="3"/>
    <x v="51"/>
    <s v="-"/>
    <x v="10"/>
    <s v="Produkte"/>
    <s v="BUs"/>
    <s v="Symptome"/>
    <s v="0"/>
    <s v="QM"/>
    <s v="-"/>
    <n v="74"/>
  </r>
  <r>
    <x v="1"/>
    <n v="22"/>
    <x v="52"/>
    <x v="12"/>
    <s v="RW natur"/>
    <x v="2"/>
    <x v="2"/>
    <s v="-"/>
    <x v="10"/>
    <s v="Produkte"/>
    <s v="BUs"/>
    <s v="Symptome"/>
    <s v="0"/>
    <s v="L9"/>
    <s v="RW natur"/>
    <n v="30"/>
  </r>
  <r>
    <x v="1"/>
    <n v="18"/>
    <x v="52"/>
    <x v="6"/>
    <s v="RW naur"/>
    <x v="2"/>
    <x v="2"/>
    <s v="-"/>
    <x v="10"/>
    <s v="Produkte"/>
    <s v="BUs"/>
    <s v="Symptome"/>
    <s v="0"/>
    <s v="L1"/>
    <s v="RW naur"/>
    <n v="30"/>
  </r>
  <r>
    <x v="2"/>
    <n v="20"/>
    <x v="52"/>
    <x v="2"/>
    <s v="-"/>
    <x v="3"/>
    <x v="53"/>
    <s v="-"/>
    <x v="10"/>
    <s v="Produkte"/>
    <s v="BUs"/>
    <s v="Symptome"/>
    <s v="0"/>
    <s v="Labor"/>
    <s v="-"/>
    <n v="72"/>
  </r>
  <r>
    <x v="1"/>
    <n v="24.5"/>
    <x v="52"/>
    <x v="7"/>
    <s v="Würfel"/>
    <x v="2"/>
    <x v="2"/>
    <s v="-"/>
    <x v="10"/>
    <s v="Produkte"/>
    <s v="BUs"/>
    <s v="Symptome"/>
    <s v="0"/>
    <s v="L35"/>
    <s v="Würfel"/>
    <n v="30"/>
  </r>
  <r>
    <x v="0"/>
    <n v="81.8"/>
    <x v="52"/>
    <x v="2"/>
    <s v="-"/>
    <x v="2"/>
    <x v="2"/>
    <s v="-"/>
    <x v="10"/>
    <s v="Produkte"/>
    <s v="BUs"/>
    <s v="Symptome"/>
    <s v="0"/>
    <s v="Abfüllung"/>
    <s v="-"/>
    <n v="30"/>
  </r>
  <r>
    <x v="0"/>
    <n v="20.399999999999999"/>
    <x v="52"/>
    <x v="6"/>
    <n v="31000022"/>
    <x v="1"/>
    <x v="42"/>
    <s v="-"/>
    <x v="10"/>
    <s v="Produkte"/>
    <s v="BUs"/>
    <s v="Symptome"/>
    <s v="0"/>
    <n v="3020"/>
    <n v="31000022"/>
    <n v="40"/>
  </r>
  <r>
    <x v="0"/>
    <n v="61.3"/>
    <x v="52"/>
    <x v="12"/>
    <s v="GRW SCHI-NAT 7,2GK NEUE"/>
    <x v="2"/>
    <x v="43"/>
    <s v="-"/>
    <x v="10"/>
    <s v="Produkte"/>
    <s v="BUs"/>
    <s v="Symptome"/>
    <s v="0"/>
    <n v="3020"/>
    <n v="32000106"/>
    <n v="31"/>
  </r>
  <r>
    <x v="0"/>
    <n v="20.399999999999999"/>
    <x v="52"/>
    <x v="10"/>
    <s v="VEG-SCH WÜRZIG  7,2KG"/>
    <x v="2"/>
    <x v="41"/>
    <s v="-"/>
    <x v="10"/>
    <s v="Produkte"/>
    <s v="BUs"/>
    <s v="Symptome"/>
    <n v="366.99191999999994"/>
    <n v="3010"/>
    <n v="31900002"/>
    <n v="20"/>
  </r>
  <r>
    <x v="0"/>
    <n v="60"/>
    <x v="52"/>
    <x v="4"/>
    <s v="VOS mit Walnusskonzentr"/>
    <x v="0"/>
    <x v="15"/>
    <s v="-"/>
    <x v="10"/>
    <s v="Produkte"/>
    <s v="BUs"/>
    <s v="Symptome"/>
    <s v="0"/>
    <n v="3020"/>
    <n v="29500531"/>
    <n v="12"/>
  </r>
  <r>
    <x v="1"/>
    <n v="14"/>
    <x v="52"/>
    <x v="10"/>
    <s v="VOS VEG-SCH WÜRZIG"/>
    <x v="5"/>
    <x v="17"/>
    <s v="-"/>
    <x v="10"/>
    <s v="Produkte"/>
    <s v="BUs"/>
    <s v="Symptome"/>
    <n v="7"/>
    <s v="BU3"/>
    <n v="29900003"/>
    <n v="61"/>
  </r>
  <r>
    <x v="1"/>
    <n v="38"/>
    <x v="52"/>
    <x v="7"/>
    <s v="ABS CHED-ROT MIT ß-CARO"/>
    <x v="1"/>
    <x v="22"/>
    <s v="-"/>
    <x v="10"/>
    <s v="Produkte"/>
    <s v="BUs"/>
    <s v="Symptome"/>
    <n v="38"/>
    <s v="L33"/>
    <n v="29501032"/>
    <n v="42"/>
  </r>
  <r>
    <x v="1"/>
    <n v="158"/>
    <x v="52"/>
    <x v="7"/>
    <s v="ABS CHED-PF-KRÄUK gemis"/>
    <x v="2"/>
    <x v="23"/>
    <s v="-"/>
    <x v="10"/>
    <s v="Produkte"/>
    <s v="BUs"/>
    <s v="Symptome"/>
    <n v="158"/>
    <s v="BU3"/>
    <n v="29501003"/>
    <n v="81"/>
  </r>
  <r>
    <x v="1"/>
    <n v="51.2"/>
    <x v="52"/>
    <x v="2"/>
    <s v="-"/>
    <x v="2"/>
    <x v="2"/>
    <s v="-"/>
    <x v="10"/>
    <s v="Produkte"/>
    <s v="BUs"/>
    <s v="Symptome"/>
    <s v="0"/>
    <s v="L33"/>
    <s v="-"/>
    <n v="30"/>
  </r>
  <r>
    <x v="1"/>
    <n v="556"/>
    <x v="52"/>
    <x v="10"/>
    <s v="VOS VEG-SCH-WÜRZIG-VAKU"/>
    <x v="0"/>
    <x v="15"/>
    <s v="-"/>
    <x v="10"/>
    <s v="Produkte"/>
    <s v="BUs"/>
    <s v="Symptome"/>
    <n v="285.78399999999999"/>
    <s v="BU3"/>
    <n v="49900002"/>
    <n v="12"/>
  </r>
  <r>
    <x v="5"/>
    <n v="70"/>
    <x v="51"/>
    <x v="2"/>
    <s v="-"/>
    <x v="2"/>
    <x v="2"/>
    <s v="-"/>
    <x v="10"/>
    <s v="Produkte"/>
    <s v="BUs"/>
    <s v="Symptome"/>
    <s v="0"/>
    <s v="BU2"/>
    <s v="-"/>
    <n v="30"/>
  </r>
  <r>
    <x v="5"/>
    <n v="15"/>
    <x v="51"/>
    <x v="0"/>
    <s v="Blöcke"/>
    <x v="0"/>
    <x v="0"/>
    <s v="-"/>
    <x v="10"/>
    <s v="Produkte"/>
    <s v="BUs"/>
    <s v="Symptome"/>
    <s v="0"/>
    <s v="BU2"/>
    <s v="Blöcke"/>
    <n v="12"/>
  </r>
  <r>
    <x v="1"/>
    <n v="306"/>
    <x v="51"/>
    <x v="9"/>
    <s v="Zipfel, Endstücke"/>
    <x v="0"/>
    <x v="0"/>
    <s v="-"/>
    <x v="10"/>
    <s v="Produkte"/>
    <s v="BUs"/>
    <s v="Symptome"/>
    <s v="0"/>
    <s v="BU3"/>
    <s v="Zipfel, Endstücke"/>
    <n v="12"/>
  </r>
  <r>
    <x v="3"/>
    <n v="642"/>
    <x v="51"/>
    <x v="7"/>
    <s v="ABS JARLSBERG-VAKU"/>
    <x v="0"/>
    <x v="0"/>
    <s v="-"/>
    <x v="10"/>
    <s v="Produkte"/>
    <s v="BUs"/>
    <s v="Symptome"/>
    <s v="0"/>
    <s v="BU4"/>
    <n v="49500192"/>
    <n v="12"/>
  </r>
  <r>
    <x v="2"/>
    <n v="70"/>
    <x v="51"/>
    <x v="4"/>
    <s v="VOS Bergkäse 10kg Beute"/>
    <x v="0"/>
    <x v="8"/>
    <s v="-"/>
    <x v="10"/>
    <s v="Produkte"/>
    <s v="BUs"/>
    <s v="Symptome"/>
    <n v="35"/>
    <s v="Außenlager"/>
    <n v="29500477"/>
    <n v="11"/>
  </r>
  <r>
    <x v="1"/>
    <n v="331"/>
    <x v="51"/>
    <x v="4"/>
    <s v="VOS GRW-SCHI-NAT ENDSTÜ"/>
    <x v="0"/>
    <x v="0"/>
    <s v="-"/>
    <x v="10"/>
    <s v="Produkte"/>
    <s v="BUs"/>
    <s v="Symptome"/>
    <n v="165.5"/>
    <s v="BU3"/>
    <n v="29501070"/>
    <n v="12"/>
  </r>
  <r>
    <x v="0"/>
    <n v="37"/>
    <x v="51"/>
    <x v="2"/>
    <s v="-"/>
    <x v="2"/>
    <x v="11"/>
    <s v="-"/>
    <x v="10"/>
    <s v="Produkte"/>
    <s v="BUs"/>
    <s v="Symptome"/>
    <s v="0"/>
    <s v="Schmelze"/>
    <s v="-"/>
    <n v="10"/>
  </r>
  <r>
    <x v="2"/>
    <n v="91"/>
    <x v="51"/>
    <x v="7"/>
    <s v="ABS ALL-EMM-VAKU"/>
    <x v="0"/>
    <x v="0"/>
    <s v="-"/>
    <x v="10"/>
    <s v="Produkte"/>
    <s v="BUs"/>
    <s v="Symptome"/>
    <n v="228.77399999999997"/>
    <s v="Retoure"/>
    <n v="49500190"/>
    <n v="12"/>
  </r>
  <r>
    <x v="0"/>
    <n v="107.6"/>
    <x v="51"/>
    <x v="2"/>
    <s v="-"/>
    <x v="2"/>
    <x v="11"/>
    <s v="-"/>
    <x v="10"/>
    <s v="Produkte"/>
    <s v="BUs"/>
    <s v="Symptome"/>
    <s v="0"/>
    <s v="Schmelze"/>
    <s v="-"/>
    <n v="10"/>
  </r>
  <r>
    <x v="1"/>
    <n v="14"/>
    <x v="51"/>
    <x v="7"/>
    <s v="Würfel"/>
    <x v="2"/>
    <x v="2"/>
    <s v="-"/>
    <x v="10"/>
    <s v="Produkte"/>
    <s v="BUs"/>
    <s v="Symptome"/>
    <s v="0"/>
    <s v="L35"/>
    <s v="Würfel"/>
    <n v="30"/>
  </r>
  <r>
    <x v="1"/>
    <n v="175"/>
    <x v="51"/>
    <x v="4"/>
    <s v="VOS RW-NATUR-EXTRA ENDS"/>
    <x v="0"/>
    <x v="0"/>
    <s v="-"/>
    <x v="10"/>
    <s v="Produkte"/>
    <s v="BUs"/>
    <s v="Symptome"/>
    <n v="87.5"/>
    <s v="BU3"/>
    <n v="29501083"/>
    <n v="12"/>
  </r>
  <r>
    <x v="2"/>
    <n v="2.4"/>
    <x v="52"/>
    <x v="2"/>
    <s v="-"/>
    <x v="3"/>
    <x v="51"/>
    <s v="-"/>
    <x v="10"/>
    <s v="Produkte"/>
    <s v="BUs"/>
    <s v="Symptome"/>
    <s v="0"/>
    <s v="Labor"/>
    <s v="-"/>
    <n v="74"/>
  </r>
  <r>
    <x v="1"/>
    <n v="284"/>
    <x v="52"/>
    <x v="10"/>
    <s v="VOS VEG-SCH-WÜRZIG-VAKU"/>
    <x v="1"/>
    <x v="22"/>
    <s v="-"/>
    <x v="10"/>
    <s v="Produkte"/>
    <s v="BUs"/>
    <s v="Symptome"/>
    <n v="145.976"/>
    <s v="BU3"/>
    <n v="49900002"/>
    <n v="42"/>
  </r>
  <r>
    <x v="2"/>
    <n v="16"/>
    <x v="52"/>
    <x v="2"/>
    <s v="-"/>
    <x v="3"/>
    <x v="51"/>
    <s v="-"/>
    <x v="10"/>
    <s v="Produkte"/>
    <s v="BUs"/>
    <s v="Symptome"/>
    <s v="0"/>
    <s v="QM"/>
    <s v="-"/>
    <n v="74"/>
  </r>
  <r>
    <x v="2"/>
    <n v="66"/>
    <x v="52"/>
    <x v="2"/>
    <s v="-"/>
    <x v="3"/>
    <x v="5"/>
    <s v="-"/>
    <x v="10"/>
    <s v="Produkte"/>
    <s v="BUs"/>
    <s v="Symptome"/>
    <s v="0"/>
    <s v="Labor"/>
    <s v="-"/>
    <n v="73"/>
  </r>
  <r>
    <x v="1"/>
    <n v="285"/>
    <x v="52"/>
    <x v="2"/>
    <s v="-"/>
    <x v="2"/>
    <x v="2"/>
    <s v="-"/>
    <x v="10"/>
    <s v="Produkte"/>
    <s v="BUs"/>
    <s v="Symptome"/>
    <s v="0"/>
    <s v="BU3"/>
    <s v="-"/>
    <n v="30"/>
  </r>
  <r>
    <x v="0"/>
    <n v="10"/>
    <x v="53"/>
    <x v="6"/>
    <s v="RW CHILI-ALD SCHÄLEN"/>
    <x v="1"/>
    <x v="6"/>
    <s v="-"/>
    <x v="11"/>
    <s v="Produkte"/>
    <s v="BUs"/>
    <s v="Symptome"/>
    <s v="0"/>
    <s v="RWV"/>
    <n v="23500374"/>
    <n v="60"/>
  </r>
  <r>
    <x v="0"/>
    <n v="25"/>
    <x v="53"/>
    <x v="6"/>
    <s v="RW NATUR-ALD-SCHÄLEN"/>
    <x v="1"/>
    <x v="6"/>
    <s v="-"/>
    <x v="11"/>
    <s v="Produkte"/>
    <s v="BUs"/>
    <s v="Symptome"/>
    <s v="0"/>
    <s v="RWV"/>
    <n v="23500368"/>
    <n v="60"/>
  </r>
  <r>
    <x v="0"/>
    <n v="30"/>
    <x v="54"/>
    <x v="2"/>
    <s v="-"/>
    <x v="2"/>
    <x v="2"/>
    <s v="-"/>
    <x v="10"/>
    <s v="Produkte"/>
    <s v="BUs"/>
    <s v="Symptome"/>
    <s v="0"/>
    <s v="RWV"/>
    <s v="-"/>
    <n v="30"/>
  </r>
  <r>
    <x v="1"/>
    <n v="90"/>
    <x v="53"/>
    <x v="7"/>
    <s v="ABS CHED-PF-KRÄUK gemis"/>
    <x v="2"/>
    <x v="23"/>
    <s v="-"/>
    <x v="11"/>
    <s v="Produkte"/>
    <s v="BUs"/>
    <s v="Symptome"/>
    <n v="90"/>
    <s v="BU3"/>
    <n v="29501003"/>
    <n v="81"/>
  </r>
  <r>
    <x v="1"/>
    <n v="150"/>
    <x v="53"/>
    <x v="7"/>
    <s v="ABS CHED-ROT MIT ß-CARO"/>
    <x v="1"/>
    <x v="22"/>
    <s v="-"/>
    <x v="11"/>
    <s v="Produkte"/>
    <s v="BUs"/>
    <s v="Symptome"/>
    <n v="150"/>
    <s v="BU3"/>
    <n v="29501032"/>
    <n v="42"/>
  </r>
  <r>
    <x v="0"/>
    <n v="90"/>
    <x v="53"/>
    <x v="2"/>
    <s v="-"/>
    <x v="0"/>
    <x v="0"/>
    <s v="-"/>
    <x v="11"/>
    <s v="Produkte"/>
    <s v="BUs"/>
    <s v="Symptome"/>
    <s v="0"/>
    <s v="Schmelze"/>
    <s v="-"/>
    <n v="12"/>
  </r>
  <r>
    <x v="0"/>
    <n v="156"/>
    <x v="53"/>
    <x v="2"/>
    <s v="-"/>
    <x v="0"/>
    <x v="0"/>
    <s v="-"/>
    <x v="11"/>
    <s v="Produkte"/>
    <s v="BUs"/>
    <s v="Symptome"/>
    <s v="0"/>
    <s v="Schmelze"/>
    <s v="-"/>
    <n v="12"/>
  </r>
  <r>
    <x v="0"/>
    <n v="20"/>
    <x v="53"/>
    <x v="6"/>
    <s v="RW EXTRA-NAT-FUTURA 5,7"/>
    <x v="2"/>
    <x v="44"/>
    <s v="-"/>
    <x v="11"/>
    <s v="Produkte"/>
    <s v="BUs"/>
    <s v="Symptome"/>
    <s v="0"/>
    <s v="HN848"/>
    <n v="32000053"/>
    <n v="34"/>
  </r>
  <r>
    <x v="0"/>
    <n v="20"/>
    <x v="53"/>
    <x v="10"/>
    <s v="VEG-SCH MILD 7,2KG"/>
    <x v="2"/>
    <x v="41"/>
    <s v="-"/>
    <x v="11"/>
    <s v="Produkte"/>
    <s v="BUs"/>
    <s v="Symptome"/>
    <s v="0"/>
    <n v="3100"/>
    <n v="31900001"/>
    <n v="20"/>
  </r>
  <r>
    <x v="0"/>
    <n v="40"/>
    <x v="53"/>
    <x v="2"/>
    <s v="-"/>
    <x v="2"/>
    <x v="11"/>
    <s v="-"/>
    <x v="11"/>
    <s v="Produkte"/>
    <s v="BUs"/>
    <s v="Symptome"/>
    <s v="0"/>
    <n v="3020"/>
    <s v="-"/>
    <n v="10"/>
  </r>
  <r>
    <x v="0"/>
    <n v="40"/>
    <x v="53"/>
    <x v="6"/>
    <s v="Becher"/>
    <x v="1"/>
    <x v="42"/>
    <s v="-"/>
    <x v="11"/>
    <s v="Produkte"/>
    <s v="BUs"/>
    <s v="Symptome"/>
    <s v="0"/>
    <s v="Abfüllung"/>
    <s v="Becher"/>
    <n v="40"/>
  </r>
  <r>
    <x v="5"/>
    <n v="70"/>
    <x v="53"/>
    <x v="2"/>
    <s v="-"/>
    <x v="2"/>
    <x v="2"/>
    <s v="-"/>
    <x v="11"/>
    <s v="Produkte"/>
    <s v="BUs"/>
    <s v="Symptome"/>
    <s v="0"/>
    <s v="BU2"/>
    <s v="-"/>
    <n v="30"/>
  </r>
  <r>
    <x v="3"/>
    <n v="17"/>
    <x v="53"/>
    <x v="2"/>
    <s v="-"/>
    <x v="2"/>
    <x v="2"/>
    <s v="-"/>
    <x v="11"/>
    <s v="Produkte"/>
    <s v="BUs"/>
    <s v="Symptome"/>
    <s v="0"/>
    <s v="BU4"/>
    <s v="-"/>
    <n v="30"/>
  </r>
  <r>
    <x v="0"/>
    <n v="20"/>
    <x v="53"/>
    <x v="2"/>
    <s v="-"/>
    <x v="2"/>
    <x v="43"/>
    <s v="-"/>
    <x v="11"/>
    <s v="Produkte"/>
    <s v="BUs"/>
    <s v="Symptome"/>
    <s v="0"/>
    <n v="3020"/>
    <s v="-"/>
    <n v="31"/>
  </r>
  <r>
    <x v="0"/>
    <n v="20"/>
    <x v="53"/>
    <x v="2"/>
    <s v="-"/>
    <x v="1"/>
    <x v="42"/>
    <s v="-"/>
    <x v="11"/>
    <s v="Produkte"/>
    <s v="BUs"/>
    <s v="Symptome"/>
    <s v="0"/>
    <n v="3020"/>
    <s v="-"/>
    <n v="40"/>
  </r>
  <r>
    <x v="0"/>
    <n v="80"/>
    <x v="53"/>
    <x v="2"/>
    <s v="-"/>
    <x v="2"/>
    <x v="2"/>
    <s v="-"/>
    <x v="11"/>
    <s v="Produkte"/>
    <s v="BUs"/>
    <s v="Symptome"/>
    <s v="0"/>
    <s v="Abfüllung"/>
    <s v="-"/>
    <n v="30"/>
  </r>
  <r>
    <x v="2"/>
    <n v="3.8"/>
    <x v="52"/>
    <x v="2"/>
    <s v="-"/>
    <x v="3"/>
    <x v="51"/>
    <s v="-"/>
    <x v="10"/>
    <s v="Produkte"/>
    <s v="BUs"/>
    <s v="Symptome"/>
    <s v="0"/>
    <s v="Labor"/>
    <s v="-"/>
    <n v="74"/>
  </r>
  <r>
    <x v="1"/>
    <n v="308"/>
    <x v="53"/>
    <x v="4"/>
    <s v="VOS RW BUN-PF"/>
    <x v="0"/>
    <x v="15"/>
    <s v="-"/>
    <x v="11"/>
    <s v="Produkte"/>
    <s v="BUs"/>
    <s v="Symptome"/>
    <n v="154"/>
    <s v="BU3"/>
    <n v="29501055"/>
    <n v="12"/>
  </r>
  <r>
    <x v="1"/>
    <n v="334"/>
    <x v="53"/>
    <x v="6"/>
    <s v="VOS GRW SCHI-NATRIUMARM"/>
    <x v="0"/>
    <x v="15"/>
    <s v="-"/>
    <x v="11"/>
    <s v="Produkte"/>
    <s v="BUs"/>
    <s v="Symptome"/>
    <n v="167"/>
    <s v="BU3"/>
    <n v="29501058"/>
    <n v="12"/>
  </r>
  <r>
    <x v="1"/>
    <n v="198"/>
    <x v="53"/>
    <x v="4"/>
    <s v="VOS GRW-KRÄU-ZIPFEL"/>
    <x v="0"/>
    <x v="15"/>
    <s v="-"/>
    <x v="11"/>
    <s v="Produkte"/>
    <s v="BUs"/>
    <s v="Symptome"/>
    <n v="99"/>
    <s v="BU3"/>
    <n v="29501074"/>
    <n v="12"/>
  </r>
  <r>
    <x v="1"/>
    <n v="453"/>
    <x v="53"/>
    <x v="4"/>
    <s v="VOS GRW Natur 45% OGT"/>
    <x v="0"/>
    <x v="15"/>
    <s v="-"/>
    <x v="11"/>
    <s v="Produkte"/>
    <s v="BUs"/>
    <s v="Symptome"/>
    <n v="226.5"/>
    <s v="BU3"/>
    <n v="29500622"/>
    <n v="12"/>
  </r>
  <r>
    <x v="1"/>
    <n v="276"/>
    <x v="53"/>
    <x v="4"/>
    <s v="VOS Räucher extra natri"/>
    <x v="0"/>
    <x v="15"/>
    <s v="-"/>
    <x v="11"/>
    <s v="Produkte"/>
    <s v="BUs"/>
    <s v="Symptome"/>
    <n v="138"/>
    <s v="Bu3"/>
    <n v="29500613"/>
    <n v="12"/>
  </r>
  <r>
    <x v="1"/>
    <n v="258"/>
    <x v="53"/>
    <x v="4"/>
    <s v="VOS GRW-SCHI-NAT ENDSTÜ"/>
    <x v="0"/>
    <x v="15"/>
    <s v="-"/>
    <x v="11"/>
    <s v="Produkte"/>
    <s v="BUs"/>
    <s v="Symptome"/>
    <n v="129"/>
    <s v="BU3"/>
    <n v="29501070"/>
    <n v="12"/>
  </r>
  <r>
    <x v="2"/>
    <n v="7.4"/>
    <x v="53"/>
    <x v="2"/>
    <s v="-"/>
    <x v="3"/>
    <x v="51"/>
    <s v="-"/>
    <x v="11"/>
    <s v="Produkte"/>
    <s v="BUs"/>
    <s v="Symptome"/>
    <s v="0"/>
    <s v="Labor"/>
    <s v="-"/>
    <n v="74"/>
  </r>
  <r>
    <x v="3"/>
    <n v="3"/>
    <x v="55"/>
    <x v="4"/>
    <s v="VOS Schwarzer Pfeffer R"/>
    <x v="5"/>
    <x v="17"/>
    <s v="-"/>
    <x v="11"/>
    <s v="Produkte"/>
    <s v="BUs"/>
    <s v="Symptome"/>
    <n v="1.5"/>
    <s v="BU4"/>
    <n v="29500482"/>
    <n v="61"/>
  </r>
  <r>
    <x v="3"/>
    <n v="25"/>
    <x v="55"/>
    <x v="4"/>
    <s v="VOS Schwarzer Pfeffer R"/>
    <x v="5"/>
    <x v="17"/>
    <s v="-"/>
    <x v="11"/>
    <s v="Produkte"/>
    <s v="BUs"/>
    <s v="Symptome"/>
    <n v="12.5"/>
    <s v="BU4"/>
    <n v="29500482"/>
    <n v="61"/>
  </r>
  <r>
    <x v="3"/>
    <n v="20"/>
    <x v="55"/>
    <x v="4"/>
    <s v="VOS Schwarzer Pfeffer R"/>
    <x v="5"/>
    <x v="17"/>
    <s v="-"/>
    <x v="11"/>
    <s v="Produkte"/>
    <s v="BUs"/>
    <s v="Symptome"/>
    <n v="10"/>
    <s v="BU4"/>
    <n v="29500482"/>
    <n v="61"/>
  </r>
  <r>
    <x v="1"/>
    <n v="9"/>
    <x v="55"/>
    <x v="4"/>
    <s v="VOS Räucher Natur Natri"/>
    <x v="2"/>
    <x v="2"/>
    <s v="-"/>
    <x v="11"/>
    <s v="Produkte"/>
    <s v="BUs"/>
    <s v="Symptome"/>
    <n v="4.5"/>
    <s v="BU3"/>
    <n v="29500498"/>
    <n v="30"/>
  </r>
  <r>
    <x v="0"/>
    <n v="18"/>
    <x v="55"/>
    <x v="4"/>
    <s v="VOS mit Walnusskonzentr"/>
    <x v="2"/>
    <x v="11"/>
    <s v="-"/>
    <x v="11"/>
    <s v="Produkte"/>
    <s v="BUs"/>
    <s v="Symptome"/>
    <s v="0"/>
    <s v="Schmelze"/>
    <n v="29500531"/>
    <n v="10"/>
  </r>
  <r>
    <x v="0"/>
    <n v="13"/>
    <x v="55"/>
    <x v="6"/>
    <s v="VOS Cheddar Paste CL oh"/>
    <x v="2"/>
    <x v="2"/>
    <s v="-"/>
    <x v="11"/>
    <s v="Produkte"/>
    <s v="BUs"/>
    <s v="Symptome"/>
    <s v="0"/>
    <s v="Abfüllung"/>
    <n v="29500548"/>
    <n v="30"/>
  </r>
  <r>
    <x v="0"/>
    <n v="17"/>
    <x v="55"/>
    <x v="6"/>
    <s v="VOS SKZ Emmentaler Prem"/>
    <x v="2"/>
    <x v="2"/>
    <s v="-"/>
    <x v="11"/>
    <s v="Produkte"/>
    <s v="BUs"/>
    <s v="Symptome"/>
    <s v="0"/>
    <s v="Abfüllung"/>
    <n v="29500599"/>
    <n v="30"/>
  </r>
  <r>
    <x v="0"/>
    <n v="16"/>
    <x v="55"/>
    <x v="6"/>
    <s v="VOS SKZ Cheddar Premium"/>
    <x v="2"/>
    <x v="2"/>
    <s v="-"/>
    <x v="11"/>
    <s v="Produkte"/>
    <s v="BUs"/>
    <s v="Symptome"/>
    <s v="0"/>
    <s v="Abfüllung"/>
    <n v="29500602"/>
    <n v="30"/>
  </r>
  <r>
    <x v="0"/>
    <n v="15"/>
    <x v="55"/>
    <x v="6"/>
    <s v="VOS SKZ Camembert"/>
    <x v="2"/>
    <x v="2"/>
    <s v="-"/>
    <x v="11"/>
    <s v="Produkte"/>
    <s v="BUs"/>
    <s v="Symptome"/>
    <n v="7.5"/>
    <s v="Abfüllung"/>
    <n v="29500605"/>
    <n v="30"/>
  </r>
  <r>
    <x v="1"/>
    <n v="21"/>
    <x v="55"/>
    <x v="4"/>
    <s v="VOS RW-NUSS OGT"/>
    <x v="2"/>
    <x v="2"/>
    <s v="-"/>
    <x v="11"/>
    <s v="Produkte"/>
    <s v="BUs"/>
    <s v="Symptome"/>
    <n v="10.5"/>
    <s v="BU3"/>
    <n v="29500861"/>
    <n v="30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3"/>
    <x v="55"/>
    <x v="7"/>
    <s v="ABS HEUBL"/>
    <x v="5"/>
    <x v="17"/>
    <s v="-"/>
    <x v="11"/>
    <s v="Produkte"/>
    <s v="BUs"/>
    <s v="Symptome"/>
    <n v="0.13"/>
    <s v="BU4"/>
    <n v="29500885"/>
    <n v="61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8"/>
    <x v="55"/>
    <x v="7"/>
    <s v="ABS MEDI-KRÄUK"/>
    <x v="5"/>
    <x v="17"/>
    <s v="-"/>
    <x v="11"/>
    <s v="Produkte"/>
    <s v="BUs"/>
    <s v="Symptome"/>
    <n v="27"/>
    <s v="BU4"/>
    <n v="29500886"/>
    <n v="61"/>
  </r>
  <r>
    <x v="3"/>
    <n v="12"/>
    <x v="55"/>
    <x v="7"/>
    <s v="ABS MEDI-KRÄUK"/>
    <x v="5"/>
    <x v="17"/>
    <s v="-"/>
    <x v="11"/>
    <s v="Produkte"/>
    <s v="BUs"/>
    <s v="Symptome"/>
    <n v="18"/>
    <s v="BU4"/>
    <n v="29500886"/>
    <n v="61"/>
  </r>
  <r>
    <x v="3"/>
    <n v="6"/>
    <x v="55"/>
    <x v="7"/>
    <s v="ABS MEDI-KRÄUK"/>
    <x v="5"/>
    <x v="17"/>
    <s v="-"/>
    <x v="11"/>
    <s v="Produkte"/>
    <s v="BUs"/>
    <s v="Symptome"/>
    <n v="9"/>
    <s v="Bu4"/>
    <n v="29500886"/>
    <n v="61"/>
  </r>
  <r>
    <x v="3"/>
    <n v="26"/>
    <x v="55"/>
    <x v="7"/>
    <s v="ABS MEDI-KRÄUK"/>
    <x v="5"/>
    <x v="17"/>
    <s v="-"/>
    <x v="11"/>
    <s v="Produkte"/>
    <s v="BUs"/>
    <s v="Symptome"/>
    <n v="39"/>
    <s v="Bu4"/>
    <n v="29500886"/>
    <n v="61"/>
  </r>
  <r>
    <x v="3"/>
    <n v="3"/>
    <x v="55"/>
    <x v="7"/>
    <s v="ABS PECO"/>
    <x v="5"/>
    <x v="17"/>
    <s v="-"/>
    <x v="11"/>
    <s v="Produkte"/>
    <s v="BUs"/>
    <s v="Symptome"/>
    <n v="4.4117647058823533"/>
    <s v="Bu4"/>
    <n v="29500891"/>
    <n v="61"/>
  </r>
  <r>
    <x v="3"/>
    <n v="13"/>
    <x v="55"/>
    <x v="7"/>
    <s v="ABS TI-AD"/>
    <x v="5"/>
    <x v="17"/>
    <s v="-"/>
    <x v="11"/>
    <s v="Produkte"/>
    <s v="BUs"/>
    <s v="Symptome"/>
    <n v="0.13"/>
    <s v="Bu4"/>
    <n v="29500904"/>
    <n v="61"/>
  </r>
  <r>
    <x v="3"/>
    <n v="7"/>
    <x v="55"/>
    <x v="7"/>
    <s v="ABS Unser Blütenkäse"/>
    <x v="5"/>
    <x v="17"/>
    <s v="-"/>
    <x v="11"/>
    <s v="Produkte"/>
    <s v="BUs"/>
    <s v="Symptome"/>
    <n v="7.0000000000000007E-2"/>
    <s v="Bu4"/>
    <n v="29500910"/>
    <n v="61"/>
  </r>
  <r>
    <x v="3"/>
    <n v="14"/>
    <x v="55"/>
    <x v="7"/>
    <s v="ABS Unser Blütenkäse"/>
    <x v="5"/>
    <x v="17"/>
    <s v="-"/>
    <x v="11"/>
    <s v="Produkte"/>
    <s v="BUs"/>
    <s v="Symptome"/>
    <n v="0.14000000000000001"/>
    <s v="Bu4"/>
    <n v="29500910"/>
    <n v="61"/>
  </r>
  <r>
    <x v="3"/>
    <n v="2"/>
    <x v="55"/>
    <x v="7"/>
    <s v="ABS Unser Blütenkäse"/>
    <x v="5"/>
    <x v="17"/>
    <s v="-"/>
    <x v="11"/>
    <s v="Produkte"/>
    <s v="BUs"/>
    <s v="Symptome"/>
    <n v="0.02"/>
    <s v="Bu4"/>
    <n v="29500910"/>
    <n v="61"/>
  </r>
  <r>
    <x v="3"/>
    <n v="9"/>
    <x v="55"/>
    <x v="7"/>
    <s v="ABS Unser Blütenkäse"/>
    <x v="5"/>
    <x v="17"/>
    <s v="-"/>
    <x v="11"/>
    <s v="Produkte"/>
    <s v="BUs"/>
    <s v="Symptome"/>
    <n v="0.09"/>
    <s v="Bu4"/>
    <n v="29500910"/>
    <n v="61"/>
  </r>
  <r>
    <x v="3"/>
    <n v="6"/>
    <x v="55"/>
    <x v="7"/>
    <s v="ABS Unser Blütenkäse"/>
    <x v="5"/>
    <x v="17"/>
    <s v="-"/>
    <x v="11"/>
    <s v="Produkte"/>
    <s v="BUs"/>
    <s v="Symptome"/>
    <n v="0.06"/>
    <s v="Bu4"/>
    <n v="29500910"/>
    <n v="61"/>
  </r>
  <r>
    <x v="0"/>
    <n v="25"/>
    <x v="55"/>
    <x v="4"/>
    <s v="VOS-ABS ENTSORGUNG"/>
    <x v="0"/>
    <x v="0"/>
    <s v="-"/>
    <x v="11"/>
    <s v="Produkte"/>
    <s v="BUs"/>
    <s v="Symptome"/>
    <n v="0.25"/>
    <s v="Abfüllung"/>
    <n v="29500917"/>
    <n v="12"/>
  </r>
  <r>
    <x v="0"/>
    <n v="10"/>
    <x v="55"/>
    <x v="4"/>
    <s v="VOS-ABS ENTSORGUNG"/>
    <x v="0"/>
    <x v="0"/>
    <s v="-"/>
    <x v="11"/>
    <s v="Produkte"/>
    <s v="BUs"/>
    <s v="Symptome"/>
    <n v="0.1"/>
    <s v="Abfüllung"/>
    <n v="29500917"/>
    <n v="12"/>
  </r>
  <r>
    <x v="0"/>
    <n v="33"/>
    <x v="55"/>
    <x v="4"/>
    <s v="VOS-ABS ENTSORGUNG"/>
    <x v="0"/>
    <x v="0"/>
    <s v="-"/>
    <x v="11"/>
    <s v="Produkte"/>
    <s v="BUs"/>
    <s v="Symptome"/>
    <n v="0.33"/>
    <s v="Abfüllung"/>
    <n v="29500917"/>
    <n v="12"/>
  </r>
  <r>
    <x v="0"/>
    <n v="25"/>
    <x v="55"/>
    <x v="4"/>
    <s v="VOS SKZ-GOU"/>
    <x v="0"/>
    <x v="0"/>
    <s v="-"/>
    <x v="11"/>
    <s v="Produkte"/>
    <s v="BUs"/>
    <s v="Symptome"/>
    <n v="12.5"/>
    <s v="Abfüllung"/>
    <n v="29500918"/>
    <n v="12"/>
  </r>
  <r>
    <x v="0"/>
    <n v="23"/>
    <x v="55"/>
    <x v="4"/>
    <s v="VOS SKZ-GOU"/>
    <x v="0"/>
    <x v="0"/>
    <s v="-"/>
    <x v="11"/>
    <s v="Produkte"/>
    <s v="BUs"/>
    <s v="Symptome"/>
    <n v="11.5"/>
    <s v="Abfüllung"/>
    <n v="29500918"/>
    <n v="12"/>
  </r>
  <r>
    <x v="0"/>
    <n v="33"/>
    <x v="55"/>
    <x v="4"/>
    <s v="VOS-ABS ENTSORGUNG"/>
    <x v="1"/>
    <x v="6"/>
    <s v="-"/>
    <x v="11"/>
    <s v="Produkte"/>
    <s v="BUs"/>
    <s v="Symptome"/>
    <n v="0.33"/>
    <s v="RWV"/>
    <n v="29500917"/>
    <n v="60"/>
  </r>
  <r>
    <x v="1"/>
    <n v="12"/>
    <x v="55"/>
    <x v="6"/>
    <s v="RW Räucher"/>
    <x v="2"/>
    <x v="2"/>
    <s v="-"/>
    <x v="11"/>
    <s v="Produkte"/>
    <s v="BUs"/>
    <s v="Symptome"/>
    <s v="0"/>
    <s v="WVP"/>
    <s v="RW Räucher"/>
    <n v="30"/>
  </r>
  <r>
    <x v="0"/>
    <n v="131"/>
    <x v="55"/>
    <x v="2"/>
    <s v="-"/>
    <x v="2"/>
    <x v="11"/>
    <s v="-"/>
    <x v="11"/>
    <s v="Produkte"/>
    <s v="BUs"/>
    <s v="Symptome"/>
    <s v="0"/>
    <s v="Strudelline"/>
    <s v="-"/>
    <n v="10"/>
  </r>
  <r>
    <x v="0"/>
    <n v="65"/>
    <x v="55"/>
    <x v="2"/>
    <s v="-"/>
    <x v="4"/>
    <x v="59"/>
    <s v="-"/>
    <x v="11"/>
    <s v="Produkte"/>
    <s v="BUs"/>
    <s v="Symptome"/>
    <s v="0"/>
    <s v="Strudelline"/>
    <s v="-"/>
    <n v="21"/>
  </r>
  <r>
    <x v="0"/>
    <n v="65"/>
    <x v="55"/>
    <x v="2"/>
    <s v="-"/>
    <x v="2"/>
    <x v="11"/>
    <s v="-"/>
    <x v="11"/>
    <s v="Produkte"/>
    <s v="BUs"/>
    <s v="Symptome"/>
    <s v="0"/>
    <s v="Schmelze"/>
    <s v="-"/>
    <n v="10"/>
  </r>
  <r>
    <x v="1"/>
    <n v="21"/>
    <x v="55"/>
    <x v="4"/>
    <s v="VOS RW-NUSS OGT"/>
    <x v="5"/>
    <x v="17"/>
    <s v="-"/>
    <x v="11"/>
    <s v="Produkte"/>
    <s v="BUs"/>
    <s v="Symptome"/>
    <n v="10.5"/>
    <s v="Bu3"/>
    <n v="29500861"/>
    <n v="61"/>
  </r>
  <r>
    <x v="1"/>
    <n v="42"/>
    <x v="55"/>
    <x v="9"/>
    <s v="VOS RW-NUSS-ZIPFEL"/>
    <x v="5"/>
    <x v="17"/>
    <s v="-"/>
    <x v="11"/>
    <s v="Produkte"/>
    <s v="BUs"/>
    <s v="Symptome"/>
    <n v="21"/>
    <s v="Bu3"/>
    <n v="29501073"/>
    <n v="61"/>
  </r>
  <r>
    <x v="1"/>
    <n v="21"/>
    <x v="55"/>
    <x v="6"/>
    <s v="VOS RW-NUSS-ENDSTÜCK"/>
    <x v="5"/>
    <x v="17"/>
    <s v="-"/>
    <x v="11"/>
    <s v="Produkte"/>
    <s v="BUs"/>
    <s v="Symptome"/>
    <n v="10.5"/>
    <s v="Bu3"/>
    <n v="29501076"/>
    <n v="61"/>
  </r>
  <r>
    <x v="0"/>
    <n v="128"/>
    <x v="55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5"/>
    <x v="0"/>
    <s v="Konzentrat in Würsten 1"/>
    <x v="2"/>
    <x v="44"/>
    <s v="-"/>
    <x v="11"/>
    <s v="Produkte"/>
    <s v="BUs"/>
    <s v="Symptome"/>
    <s v="0"/>
    <s v="HN848"/>
    <n v="24000493"/>
    <n v="34"/>
  </r>
  <r>
    <x v="0"/>
    <n v="33"/>
    <x v="55"/>
    <x v="4"/>
    <s v="VOS mit Walnusskonzentr"/>
    <x v="0"/>
    <x v="0"/>
    <s v="-"/>
    <x v="11"/>
    <s v="Produkte"/>
    <s v="BUs"/>
    <s v="Symptome"/>
    <s v="0"/>
    <s v="RWV"/>
    <n v="29500531"/>
    <n v="12"/>
  </r>
  <r>
    <x v="0"/>
    <n v="8.4"/>
    <x v="55"/>
    <x v="6"/>
    <s v="Soft Cheese"/>
    <x v="4"/>
    <x v="67"/>
    <s v="-"/>
    <x v="11"/>
    <s v="Produkte"/>
    <s v="BUs"/>
    <s v="Symptome"/>
    <s v="0"/>
    <s v="Strudelline"/>
    <s v="Soft Cheese"/>
    <n v="50"/>
  </r>
  <r>
    <x v="1"/>
    <n v="16"/>
    <x v="55"/>
    <x v="2"/>
    <s v="-"/>
    <x v="2"/>
    <x v="2"/>
    <s v="-"/>
    <x v="11"/>
    <s v="Produkte"/>
    <s v="BUs"/>
    <s v="Symptome"/>
    <s v="0"/>
    <s v="BU3"/>
    <s v="-"/>
    <n v="30"/>
  </r>
  <r>
    <x v="1"/>
    <n v="110"/>
    <x v="51"/>
    <x v="2"/>
    <s v="-"/>
    <x v="2"/>
    <x v="11"/>
    <s v="-"/>
    <x v="10"/>
    <s v="Produkte"/>
    <s v="BUs"/>
    <s v="Symptome"/>
    <s v="0"/>
    <s v="BU3"/>
    <s v="-"/>
    <n v="10"/>
  </r>
  <r>
    <x v="1"/>
    <n v="18"/>
    <x v="53"/>
    <x v="2"/>
    <s v="-"/>
    <x v="2"/>
    <x v="2"/>
    <s v="-"/>
    <x v="11"/>
    <s v="Produkte"/>
    <s v="BUs"/>
    <s v="Symptome"/>
    <s v="0"/>
    <s v="BU3"/>
    <s v="-"/>
    <n v="30"/>
  </r>
  <r>
    <x v="2"/>
    <n v="7"/>
    <x v="53"/>
    <x v="2"/>
    <s v="-"/>
    <x v="3"/>
    <x v="51"/>
    <s v="-"/>
    <x v="11"/>
    <s v="Produkte"/>
    <s v="BUs"/>
    <s v="Symptome"/>
    <s v="0"/>
    <s v="Labor"/>
    <s v="-"/>
    <n v="74"/>
  </r>
  <r>
    <x v="2"/>
    <n v="30"/>
    <x v="55"/>
    <x v="2"/>
    <s v="-"/>
    <x v="3"/>
    <x v="5"/>
    <s v="-"/>
    <x v="11"/>
    <s v="Produkte"/>
    <s v="BUs"/>
    <s v="Symptome"/>
    <s v="0"/>
    <s v="Labor"/>
    <s v="-"/>
    <n v="73"/>
  </r>
  <r>
    <x v="2"/>
    <n v="9.8000000000000007"/>
    <x v="55"/>
    <x v="2"/>
    <s v="-"/>
    <x v="3"/>
    <x v="51"/>
    <s v="-"/>
    <x v="11"/>
    <s v="Produkte"/>
    <s v="BUs"/>
    <s v="Symptome"/>
    <s v="0"/>
    <s v="QM"/>
    <s v="-"/>
    <n v="74"/>
  </r>
  <r>
    <x v="1"/>
    <n v="28"/>
    <x v="55"/>
    <x v="2"/>
    <s v="-"/>
    <x v="2"/>
    <x v="2"/>
    <s v="-"/>
    <x v="11"/>
    <s v="Produkte"/>
    <s v="BUs"/>
    <s v="Symptome"/>
    <s v="0"/>
    <s v="L9"/>
    <s v="-"/>
    <n v="30"/>
  </r>
  <r>
    <x v="0"/>
    <n v="48.6"/>
    <x v="55"/>
    <x v="6"/>
    <s v="VOS SKZ MF-GOU-VAKU"/>
    <x v="0"/>
    <x v="0"/>
    <s v="-"/>
    <x v="11"/>
    <s v="Produkte"/>
    <s v="BUs"/>
    <s v="Symptome"/>
    <s v="0"/>
    <s v="Abfüllung"/>
    <n v="49500102"/>
    <n v="12"/>
  </r>
  <r>
    <x v="0"/>
    <n v="75"/>
    <x v="55"/>
    <x v="6"/>
    <s v="VOS SKZ MF-GOU-VAKU"/>
    <x v="0"/>
    <x v="0"/>
    <s v="-"/>
    <x v="11"/>
    <s v="Produkte"/>
    <s v="BUs"/>
    <s v="Symptome"/>
    <s v="0"/>
    <s v="RWV"/>
    <n v="49500102"/>
    <n v="12"/>
  </r>
  <r>
    <x v="1"/>
    <n v="20"/>
    <x v="55"/>
    <x v="2"/>
    <s v="-"/>
    <x v="5"/>
    <x v="17"/>
    <s v="-"/>
    <x v="11"/>
    <s v="Produkte"/>
    <s v="BUs"/>
    <s v="Symptome"/>
    <s v="0"/>
    <s v="WVP"/>
    <s v="-"/>
    <n v="61"/>
  </r>
  <r>
    <x v="2"/>
    <n v="4.2"/>
    <x v="55"/>
    <x v="2"/>
    <s v="-"/>
    <x v="3"/>
    <x v="51"/>
    <s v="-"/>
    <x v="11"/>
    <s v="Produkte"/>
    <s v="BUs"/>
    <s v="Symptome"/>
    <s v="0"/>
    <s v="Labor"/>
    <s v="-"/>
    <n v="74"/>
  </r>
  <r>
    <x v="2"/>
    <n v="33.5"/>
    <x v="55"/>
    <x v="2"/>
    <s v="-"/>
    <x v="3"/>
    <x v="50"/>
    <s v="-"/>
    <x v="11"/>
    <s v="Produkte"/>
    <s v="BUs"/>
    <s v="Symptome"/>
    <s v="0"/>
    <s v="Labor"/>
    <s v="-"/>
    <n v="70"/>
  </r>
  <r>
    <x v="0"/>
    <n v="22"/>
    <x v="56"/>
    <x v="11"/>
    <s v="Würste 8400g Schinkenrä"/>
    <x v="1"/>
    <x v="42"/>
    <s v="-"/>
    <x v="11"/>
    <s v="Produkte"/>
    <s v="BUs"/>
    <s v="Symptome"/>
    <s v="0"/>
    <n v="3020"/>
    <n v="32000036"/>
    <n v="40"/>
  </r>
  <r>
    <x v="0"/>
    <n v="22"/>
    <x v="56"/>
    <x v="2"/>
    <s v="-"/>
    <x v="2"/>
    <x v="41"/>
    <s v="-"/>
    <x v="11"/>
    <s v="Produkte"/>
    <s v="BUs"/>
    <s v="Symptome"/>
    <s v="0"/>
    <n v="3100"/>
    <s v="-"/>
    <n v="20"/>
  </r>
  <r>
    <x v="0"/>
    <n v="66"/>
    <x v="56"/>
    <x v="12"/>
    <s v="RW NATUR 9,3KG AN"/>
    <x v="2"/>
    <x v="68"/>
    <s v="-"/>
    <x v="11"/>
    <s v="Produkte"/>
    <s v="BUs"/>
    <s v="Symptome"/>
    <s v="0"/>
    <n v="3020"/>
    <n v="32000067"/>
    <n v="32"/>
  </r>
  <r>
    <x v="0"/>
    <n v="132"/>
    <x v="56"/>
    <x v="2"/>
    <s v="-"/>
    <x v="2"/>
    <x v="2"/>
    <s v="-"/>
    <x v="11"/>
    <s v="Produkte"/>
    <s v="BUs"/>
    <s v="Symptome"/>
    <s v="0"/>
    <s v="Abfüllung"/>
    <s v="-"/>
    <n v="30"/>
  </r>
  <r>
    <x v="0"/>
    <n v="67.2"/>
    <x v="56"/>
    <x v="2"/>
    <s v="-"/>
    <x v="2"/>
    <x v="11"/>
    <s v="-"/>
    <x v="11"/>
    <s v="Produkte"/>
    <s v="BUs"/>
    <s v="Symptome"/>
    <s v="0"/>
    <s v="Schmelze"/>
    <s v="-"/>
    <n v="10"/>
  </r>
  <r>
    <x v="1"/>
    <n v="37.200000000000003"/>
    <x v="56"/>
    <x v="2"/>
    <s v="-"/>
    <x v="2"/>
    <x v="2"/>
    <s v="-"/>
    <x v="11"/>
    <s v="Produkte"/>
    <s v="BUs"/>
    <s v="Symptome"/>
    <s v="0"/>
    <s v="BU3"/>
    <s v="-"/>
    <n v="30"/>
  </r>
  <r>
    <x v="3"/>
    <n v="44.2"/>
    <x v="56"/>
    <x v="2"/>
    <s v="-"/>
    <x v="2"/>
    <x v="2"/>
    <s v="-"/>
    <x v="11"/>
    <s v="Produkte"/>
    <s v="BUs"/>
    <s v="Symptome"/>
    <s v="0"/>
    <s v="BU4"/>
    <s v="-"/>
    <n v="30"/>
  </r>
  <r>
    <x v="2"/>
    <n v="14.2"/>
    <x v="56"/>
    <x v="2"/>
    <s v="-"/>
    <x v="3"/>
    <x v="51"/>
    <s v="-"/>
    <x v="11"/>
    <s v="Produkte"/>
    <s v="BUs"/>
    <s v="Symptome"/>
    <s v="0"/>
    <s v="QM"/>
    <s v="-"/>
    <n v="74"/>
  </r>
  <r>
    <x v="1"/>
    <n v="63"/>
    <x v="56"/>
    <x v="2"/>
    <s v="-"/>
    <x v="5"/>
    <x v="17"/>
    <s v="-"/>
    <x v="11"/>
    <s v="Produkte"/>
    <s v="BUs"/>
    <s v="Symptome"/>
    <s v="0"/>
    <s v="WVP"/>
    <s v="-"/>
    <n v="61"/>
  </r>
  <r>
    <x v="0"/>
    <n v="97"/>
    <x v="56"/>
    <x v="6"/>
    <s v="WALNUSS GEWOLFT 13MM"/>
    <x v="0"/>
    <x v="69"/>
    <s v="-"/>
    <x v="11"/>
    <s v="Produkte"/>
    <s v="BUs"/>
    <s v="Symptome"/>
    <s v="0"/>
    <s v="Abfüllung"/>
    <n v="23500286"/>
    <n v="12"/>
  </r>
  <r>
    <x v="2"/>
    <n v="55.8"/>
    <x v="56"/>
    <x v="2"/>
    <s v="-"/>
    <x v="3"/>
    <x v="5"/>
    <s v="-"/>
    <x v="11"/>
    <s v="Produkte"/>
    <s v="BUs"/>
    <s v="Symptome"/>
    <s v="0"/>
    <s v="Labor"/>
    <s v="-"/>
    <n v="73"/>
  </r>
  <r>
    <x v="1"/>
    <n v="135"/>
    <x v="56"/>
    <x v="7"/>
    <s v="ABS CHED-PF-KRÄUK gemis"/>
    <x v="2"/>
    <x v="23"/>
    <s v="-"/>
    <x v="11"/>
    <s v="Produkte"/>
    <s v="BUs"/>
    <s v="Symptome"/>
    <n v="135"/>
    <s v="BU3"/>
    <n v="29501003"/>
    <n v="81"/>
  </r>
  <r>
    <x v="1"/>
    <n v="16"/>
    <x v="56"/>
    <x v="7"/>
    <s v="ABS Pfeffer-Bruch"/>
    <x v="5"/>
    <x v="17"/>
    <s v="-"/>
    <x v="11"/>
    <s v="Produkte"/>
    <s v="BUs"/>
    <s v="Symptome"/>
    <n v="1.6000000000000001E-3"/>
    <s v="Spezialitäten"/>
    <n v="29501017"/>
    <n v="61"/>
  </r>
  <r>
    <x v="1"/>
    <n v="41"/>
    <x v="56"/>
    <x v="2"/>
    <s v="-"/>
    <x v="2"/>
    <x v="2"/>
    <s v="-"/>
    <x v="11"/>
    <s v="Produkte"/>
    <s v="BUs"/>
    <s v="Symptome"/>
    <s v="0"/>
    <s v="BU3"/>
    <s v="-"/>
    <n v="30"/>
  </r>
  <r>
    <x v="5"/>
    <n v="37.799999999999997"/>
    <x v="56"/>
    <x v="2"/>
    <s v="-"/>
    <x v="2"/>
    <x v="2"/>
    <s v="-"/>
    <x v="11"/>
    <s v="Produkte"/>
    <s v="BUs"/>
    <s v="Symptome"/>
    <s v="0"/>
    <s v="BU2"/>
    <s v="-"/>
    <n v="30"/>
  </r>
  <r>
    <x v="2"/>
    <n v="68.8"/>
    <x v="56"/>
    <x v="2"/>
    <s v="-"/>
    <x v="3"/>
    <x v="50"/>
    <s v="-"/>
    <x v="11"/>
    <s v="Produkte"/>
    <s v="BUs"/>
    <s v="Symptome"/>
    <s v="0"/>
    <s v="Labor"/>
    <s v="-"/>
    <n v="70"/>
  </r>
  <r>
    <x v="2"/>
    <n v="2.6"/>
    <x v="56"/>
    <x v="2"/>
    <s v="-"/>
    <x v="3"/>
    <x v="51"/>
    <s v="-"/>
    <x v="11"/>
    <s v="Produkte"/>
    <s v="BUs"/>
    <s v="Symptome"/>
    <s v="0"/>
    <s v="Labor"/>
    <s v="-"/>
    <n v="74"/>
  </r>
  <r>
    <x v="1"/>
    <n v="10"/>
    <x v="56"/>
    <x v="2"/>
    <s v="-"/>
    <x v="5"/>
    <x v="17"/>
    <s v="-"/>
    <x v="11"/>
    <s v="Produkte"/>
    <s v="BUs"/>
    <s v="Symptome"/>
    <s v="0"/>
    <s v="WVP"/>
    <s v="-"/>
    <n v="61"/>
  </r>
  <r>
    <x v="1"/>
    <n v="19"/>
    <x v="57"/>
    <x v="2"/>
    <s v="-"/>
    <x v="2"/>
    <x v="2"/>
    <s v="-"/>
    <x v="11"/>
    <s v="Produkte"/>
    <s v="BUs"/>
    <s v="Symptome"/>
    <s v="0"/>
    <s v="L16"/>
    <s v="-"/>
    <n v="30"/>
  </r>
  <r>
    <x v="1"/>
    <n v="282"/>
    <x v="57"/>
    <x v="6"/>
    <s v="ABS Mozzarella 46%"/>
    <x v="0"/>
    <x v="0"/>
    <s v="-"/>
    <x v="11"/>
    <s v="Produkte"/>
    <s v="BUs"/>
    <s v="Symptome"/>
    <s v="0"/>
    <s v="BU3"/>
    <n v="29500730"/>
    <n v="12"/>
  </r>
  <r>
    <x v="1"/>
    <n v="14"/>
    <x v="57"/>
    <x v="7"/>
    <s v="ABS CHED-PF-KRÄUK gemis"/>
    <x v="2"/>
    <x v="23"/>
    <s v="-"/>
    <x v="11"/>
    <s v="Produkte"/>
    <s v="BUs"/>
    <s v="Symptome"/>
    <n v="14"/>
    <s v="BU3"/>
    <n v="29501003"/>
    <n v="81"/>
  </r>
  <r>
    <x v="1"/>
    <n v="32"/>
    <x v="57"/>
    <x v="7"/>
    <s v="ABS CHED-ROT MIT ß-CARO"/>
    <x v="1"/>
    <x v="22"/>
    <s v="-"/>
    <x v="11"/>
    <s v="Produkte"/>
    <s v="BUs"/>
    <s v="Symptome"/>
    <n v="32"/>
    <s v="BU3"/>
    <n v="29501032"/>
    <n v="42"/>
  </r>
  <r>
    <x v="0"/>
    <n v="91"/>
    <x v="57"/>
    <x v="2"/>
    <s v="-"/>
    <x v="2"/>
    <x v="11"/>
    <s v="-"/>
    <x v="11"/>
    <s v="Produkte"/>
    <s v="BUs"/>
    <s v="Symptome"/>
    <s v="0"/>
    <s v="Schmelze"/>
    <s v="-"/>
    <n v="10"/>
  </r>
  <r>
    <x v="0"/>
    <n v="228"/>
    <x v="57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7"/>
    <x v="10"/>
    <s v="VEG-SCH WÜRZIG  7,2KG"/>
    <x v="2"/>
    <x v="41"/>
    <s v="-"/>
    <x v="11"/>
    <s v="Produkte"/>
    <s v="BUs"/>
    <s v="Symptome"/>
    <n v="719.59199999999998"/>
    <n v="3100"/>
    <n v="31900002"/>
    <n v="20"/>
  </r>
  <r>
    <x v="1"/>
    <n v="25"/>
    <x v="57"/>
    <x v="2"/>
    <s v="-"/>
    <x v="2"/>
    <x v="2"/>
    <s v="-"/>
    <x v="11"/>
    <s v="Produkte"/>
    <s v="BUs"/>
    <s v="Symptome"/>
    <s v="0"/>
    <s v="BU3"/>
    <s v="-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2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1">
    <i>
      <x v="74"/>
    </i>
    <i>
      <x v="73"/>
    </i>
    <i>
      <x v="50"/>
    </i>
    <i>
      <x v="35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7C68C-57A1-44B1-A25B-673936059949}" name="PivotTable1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14" firstHeaderRow="1" firstDataRow="1" firstDataCol="1" rowPageCount="1" colPageCount="1"/>
  <pivotFields count="17">
    <pivotField showAll="0"/>
    <pivotField dataField="1" numFmtId="164" showAll="0"/>
    <pivotField numFmtId="165" showAll="0"/>
    <pivotField axis="axisRow" showAll="0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1">
    <i>
      <x/>
    </i>
    <i>
      <x v="1"/>
    </i>
    <i>
      <x v="2"/>
    </i>
    <i>
      <x v="9"/>
    </i>
    <i>
      <x v="10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2">
    <field x="14"/>
    <field x="19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6">
    <pivotField axis="axisRow" showAll="0">
      <items count="7">
        <item sd="0"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0">
        <item x="24"/>
        <item m="1" x="80"/>
        <item x="62"/>
        <item x="26"/>
        <item x="12"/>
        <item x="43"/>
        <item x="51"/>
        <item x="59"/>
        <item m="1" x="78"/>
        <item x="1"/>
        <item x="41"/>
        <item x="23"/>
        <item x="29"/>
        <item x="6"/>
        <item x="25"/>
        <item m="1" x="88"/>
        <item x="14"/>
        <item x="46"/>
        <item x="7"/>
        <item x="28"/>
        <item x="10"/>
        <item m="1" x="67"/>
        <item x="17"/>
        <item x="60"/>
        <item x="5"/>
        <item x="3"/>
        <item x="53"/>
        <item m="1" x="81"/>
        <item x="2"/>
        <item m="1" x="79"/>
        <item m="1" x="76"/>
        <item x="42"/>
        <item x="8"/>
        <item x="52"/>
        <item m="1" x="72"/>
        <item m="1" x="74"/>
        <item m="1" x="69"/>
        <item m="1" x="71"/>
        <item x="37"/>
        <item m="1" x="87"/>
        <item x="11"/>
        <item x="4"/>
        <item x="65"/>
        <item x="32"/>
        <item x="39"/>
        <item x="58"/>
        <item x="50"/>
        <item x="0"/>
        <item m="1" x="70"/>
        <item x="22"/>
        <item x="35"/>
        <item m="1" x="75"/>
        <item x="16"/>
        <item x="57"/>
        <item x="27"/>
        <item m="1" x="85"/>
        <item x="45"/>
        <item m="1" x="86"/>
        <item m="1" x="73"/>
        <item x="13"/>
        <item x="15"/>
        <item x="18"/>
        <item x="19"/>
        <item x="36"/>
        <item x="44"/>
        <item x="34"/>
        <item x="21"/>
        <item x="33"/>
        <item m="1" x="77"/>
        <item x="61"/>
        <item m="1" x="82"/>
        <item x="56"/>
        <item x="49"/>
        <item x="31"/>
        <item m="1" x="68"/>
        <item m="1" x="83"/>
        <item m="1" x="84"/>
        <item x="55"/>
        <item x="63"/>
        <item x="40"/>
        <item x="9"/>
        <item x="54"/>
        <item x="64"/>
        <item x="47"/>
        <item x="38"/>
        <item x="20"/>
        <item x="30"/>
        <item x="48"/>
        <item x="66"/>
        <item t="default"/>
      </items>
    </pivotField>
    <pivotField showAll="0"/>
    <pivotField axis="axisRow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2" firstHeaderRow="1" firstDataRow="1" firstDataCol="1"/>
  <pivotFields count="16">
    <pivotField axis="axisRow" showAll="0">
      <items count="7">
        <item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1EDC-8D2D-4300-9B88-2AD68C2FB223}" name="PivotTable2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3">
  <location ref="A3:B14" firstHeaderRow="1" firstDataRow="1" firstDataCol="1" rowPageCount="1" colPageCount="1"/>
  <pivotFields count="17">
    <pivotField showAll="0"/>
    <pivotField dataField="1" numFmtId="164" showAll="0"/>
    <pivotField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1">
    <i>
      <x v="10"/>
    </i>
    <i>
      <x v="1"/>
    </i>
    <i>
      <x v="15"/>
    </i>
    <i>
      <x v="14"/>
    </i>
    <i>
      <x/>
    </i>
    <i>
      <x v="2"/>
    </i>
    <i>
      <x v="13"/>
    </i>
    <i>
      <x v="18"/>
    </i>
    <i>
      <x v="9"/>
    </i>
    <i>
      <x v="12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I1:X1637" totalsRowShown="0" headerRowDxfId="61" dataDxfId="59" headerRowBorderDxfId="60" tableBorderDxfId="58">
  <autoFilter ref="I1:X1637" xr:uid="{B0FF04BE-4580-4A96-AC46-38AE0F89D6DE}"/>
  <tableColumns count="16">
    <tableColumn id="1" xr3:uid="{9D4F73F1-3AB4-48A9-971A-AF8A19AA2AC9}" name="BU" dataDxfId="57" totalsRowDxfId="56">
      <calculatedColumnFormula>VLOOKUP(V2,'Linien - BU'!A:B,2,FALSE)</calculatedColumnFormula>
    </tableColumn>
    <tableColumn id="3" xr3:uid="{CCA5DD7A-70CE-4EB7-B259-70F1F8EFB2FA}" name="Menge" dataDxfId="55" totalsRowDxfId="54">
      <calculatedColumnFormula>C2</calculatedColumnFormula>
    </tableColumn>
    <tableColumn id="8" xr3:uid="{71A20D30-0847-47A6-B677-C25ACFFF0A1F}" name="Datum" dataDxfId="53" totalsRowDxfId="52">
      <calculatedColumnFormula>Tabelle111[[#This Row],[Datum '[Tag']]]</calculatedColumnFormula>
    </tableColumn>
    <tableColumn id="2" xr3:uid="{E7C75548-317A-45E1-A059-E158602C1B2B}" name="Produktgruppe" dataDxfId="51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50" totalsRowDxfId="4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8" totalsRowDxfId="47">
      <calculatedColumnFormula>VLOOKUP(D2,'Liste Gründe'!A:D,2,FALSE)</calculatedColumnFormula>
    </tableColumn>
    <tableColumn id="16" xr3:uid="{AE6627E6-D956-47F9-B9EF-123E2B1E0A87}" name="Grund" dataDxfId="46" totalsRowDxfId="45">
      <calculatedColumnFormula>IF(ISBLANK(F2),VLOOKUP(Tabelle3[[#This Row],[Grund Ziffer]],'Liste Gründe'!A:D,3,FALSE),F2)</calculatedColumnFormula>
    </tableColumn>
    <tableColumn id="7" xr3:uid="{5DC40C67-E6E1-411D-9738-A4E14EFD95BB}" name="genauer Grund" dataDxfId="44" totalsRowDxfId="43">
      <calculatedColumnFormula>IF(ISBLANK(Tabelle111[[#This Row],[noch genauer]]),"-",Tabelle111[[#This Row],[noch genauer]])</calculatedColumnFormula>
    </tableColumn>
    <tableColumn id="14" xr3:uid="{72B1C0F1-3C96-4051-AD49-D559EB00C281}" name="KW" dataDxfId="42" totalsRowDxfId="41">
      <calculatedColumnFormula>_xlfn.ISOWEEKNUM(K2)</calculatedColumnFormula>
    </tableColumn>
    <tableColumn id="4" xr3:uid="{9C07830B-B7BF-41AF-8A34-81D93E99EA42}" name="filter_c" dataDxfId="40" totalsRowDxfId="39">
      <calculatedColumnFormula>"Produkte"</calculatedColumnFormula>
    </tableColumn>
    <tableColumn id="12" xr3:uid="{9AAC8FDC-AA29-4699-8448-7E62607CA4AE}" name="filter_b" dataDxfId="38" totalsRowDxfId="37">
      <calculatedColumnFormula>"BUs"</calculatedColumnFormula>
    </tableColumn>
    <tableColumn id="13" xr3:uid="{EBA5EDD7-CFE6-46C8-8A5A-03F740665E62}" name="filter_a" dataDxfId="36" totalsRowDxfId="35">
      <calculatedColumnFormula>"Symptome"</calculatedColumnFormula>
    </tableColumn>
    <tableColumn id="11" xr3:uid="{96130C29-D469-4185-853B-F46222F59410}" name="Kosten" dataDxfId="34" totalsRowDxfId="33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0" totalsRowDxfId="32">
      <calculatedColumnFormula>IF(ISBLANK(A2),VLOOKUP(Tabelle3[[#This Row],[Artikelnr.]],'Linien - BU'!R:S,2,FALSE),A2)</calculatedColumnFormula>
    </tableColumn>
    <tableColumn id="9" xr3:uid="{1D5D1A21-8270-4480-BAFE-00B8C28DF424}" name="Artikelnr." dataDxfId="31" totalsRowDxfId="30">
      <calculatedColumnFormula>B2</calculatedColumnFormula>
    </tableColumn>
    <tableColumn id="15" xr3:uid="{C3E59A31-D065-471B-A355-8ECCC2A3F022}" name="Grund Ziffer" dataDxfId="29" totalsRowDxfId="28">
      <calculatedColumnFormula>D2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5E1C57-39B5-4EB5-8C86-937C4C326FFA}" name="Tabelle111" displayName="Tabelle111" ref="A1:H1661" totalsRowShown="0" headerRowDxfId="9" dataDxfId="8">
  <autoFilter ref="A1:H1661" xr:uid="{2C5E1C57-39B5-4EB5-8C86-937C4C326FFA}"/>
  <tableColumns count="8">
    <tableColumn id="1" xr3:uid="{EBFCF319-F963-4AE9-B380-6A73F07129B3}" name="Entstehungsort/Linie" dataDxfId="7"/>
    <tableColumn id="2" xr3:uid="{953EB83F-31DB-4D8A-9CB1-0AB1159F977D}" name="Artikelnr. (wenn vorhanden)" dataDxfId="6"/>
    <tableColumn id="3" xr3:uid="{43C3C5B2-F1F3-4591-9A5D-60E618660DF3}" name="Menge [kg]" dataDxfId="5"/>
    <tableColumn id="4" xr3:uid="{8BE3B641-87EE-4B9E-B882-461AF68B5355}" name="Grund Ziffer" dataDxfId="4"/>
    <tableColumn id="5" xr3:uid="{027ADDB9-2275-44F2-8135-D4559C867AE7}" name="Datum [Tag]" dataDxfId="3"/>
    <tableColumn id="6" xr3:uid="{1D22D81E-A9CD-4B8F-B40D-35E65B5C43BD}" name="Grund eintragen"/>
    <tableColumn id="7" xr3:uid="{362C991B-DF45-4073-B2A8-90DFA12E8A63}" name="noch genauer" dataDxfId="2"/>
    <tableColumn id="8" xr3:uid="{9514AD91-3727-4D92-B644-ED77997F9206}" name="Produktname" dataDxfId="1">
      <calculatedColumnFormula>IFERROR(VLOOKUP(Tabelle111[[#This Row],[Artikelnr. (wenn vorhanden)]],Artikel!A:C,3,FALSE),Tabelle111[[#This Row],[Artikelnr. (wenn vorhanden)]])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73CF1EB-957F-4A39-94B7-A5101AAB816C}" name="Tabelle11" displayName="Tabelle11" ref="A1:B373" totalsRowShown="0">
  <autoFilter ref="A1:B373" xr:uid="{673CF1EB-957F-4A39-94B7-A5101AAB816C}"/>
  <tableColumns count="2">
    <tableColumn id="1" xr3:uid="{E7D4A82D-DFAA-45AC-9E82-7A0F4A4F06CF}" name="Spalte1"/>
    <tableColumn id="2" xr3:uid="{4CCDEF61-2DB5-4BB9-94AB-EE3C9020BF1D}" name="Spalte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7" dataDxfId="2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5"/>
    <tableColumn id="3" xr3:uid="{D0B1C33F-0966-452B-A5E0-99D3D15E7F0B}" name="Symptom" dataDxfId="24"/>
    <tableColumn id="4" xr3:uid="{CA1F46F1-5550-4B0F-A183-4F39B3537537}" name="Grund" dataDxfId="23"/>
    <tableColumn id="5" xr3:uid="{F68E496C-DC9B-4CA1-9882-5A98C7B8FE33}" name="genauer Grund" dataDxfId="22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3" totalsRowShown="0">
  <autoFilter ref="R1:S373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9" tableType="queryTable" totalsRowShown="0">
  <autoFilter ref="A1:H49" xr:uid="{54911785-BCE0-4C8F-BC68-3CD93BF0D690}"/>
  <sortState xmlns:xlrd2="http://schemas.microsoft.com/office/spreadsheetml/2017/richdata2" ref="A2:H49">
    <sortCondition ref="B1:B49"/>
  </sortState>
  <tableColumns count="8">
    <tableColumn id="1" xr3:uid="{922C70E1-CC9E-4007-B6B1-FE7D74940977}" uniqueName="1" name="BU" queryTableFieldId="1" dataDxfId="2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20"/>
    <tableColumn id="6" xr3:uid="{FCF6B307-3C71-4078-9118-5B722132A3A5}" uniqueName="6" name="Produzierte Menge in KG" queryTableFieldId="6" dataDxfId="19"/>
    <tableColumn id="7" xr3:uid="{44BBFAB9-D3FA-471F-92B6-66EF2789C246}" uniqueName="7" name="Wert produzierte Menge" queryTableFieldId="7" dataDxfId="18" dataCellStyle="Währung"/>
    <tableColumn id="14" xr3:uid="{AC9976CF-07EB-4DBC-8F5C-F03F58EE6DDD}" uniqueName="14" name="Gesamtlebensmittelabfallquote" queryTableFieldId="16" dataDxfId="17" dataCellStyle="Währung"/>
    <tableColumn id="15" xr3:uid="{3F571242-73F5-4EFE-A656-491E3788B540}" uniqueName="15" name="Maschinenabfallquote" queryTableFieldId="17" dataDxfId="16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8" tableType="queryTable" totalsRowShown="0">
  <autoFilter ref="J1:L48" xr:uid="{0A97837F-DF67-430D-A550-B6A08A499CA3}"/>
  <sortState xmlns:xlrd2="http://schemas.microsoft.com/office/spreadsheetml/2017/richdata2" ref="J2:L48">
    <sortCondition ref="J1:J48"/>
  </sortState>
  <tableColumns count="3">
    <tableColumn id="4" xr3:uid="{A82A54D2-5F93-401C-920D-FD62510E60E3}" uniqueName="4" name="BU" queryTableFieldId="4" dataDxfId="15"/>
    <tableColumn id="2" xr3:uid="{B149497B-89D3-4E8B-95C1-283D810A6A21}" uniqueName="2" name="KW" queryTableFieldId="2"/>
    <tableColumn id="5" xr3:uid="{8B6DA745-F479-4D6A-BE60-DBC6B48F16A5}" uniqueName="5" name="Menge Maschinenabfall" queryTableFieldId="5" dataDxf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5" tableType="queryTable" totalsRowShown="0">
  <autoFilter ref="N1:Q45" xr:uid="{0E95541C-E455-42FC-81CC-CE33C0D5FA26}"/>
  <sortState xmlns:xlrd2="http://schemas.microsoft.com/office/spreadsheetml/2017/richdata2" ref="N2:Q45">
    <sortCondition ref="N1:N45"/>
  </sortState>
  <tableColumns count="4">
    <tableColumn id="1" xr3:uid="{96CDDC69-602E-46EC-A0B9-7DA455640BE9}" uniqueName="1" name="BU" queryTableFieldId="1" dataDxfId="13"/>
    <tableColumn id="2" xr3:uid="{F2478E1F-CDEE-4E12-A675-ADCC19A4319F}" uniqueName="2" name="KW" queryTableFieldId="2"/>
    <tableColumn id="5" xr3:uid="{C3E317FD-1A27-4085-8A49-EA37168D9072}" uniqueName="5" name="Produzierte Menge in KG" queryTableFieldId="5" dataDxfId="12"/>
    <tableColumn id="4" xr3:uid="{CE7EEC71-E884-494B-8259-BC4531E0AAAC}" uniqueName="4" name="Wert produzierte Menge" queryTableFieldId="4" dataDxfId="11" dataCellStyle="Währung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49" tableType="queryTable" totalsRowShown="0">
  <autoFilter ref="S1:U24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/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2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38270.000000000007</v>
      </c>
    </row>
    <row r="8" spans="1:2" x14ac:dyDescent="0.25">
      <c r="A8" s="3" t="s">
        <v>7</v>
      </c>
      <c r="B8" s="4">
        <v>4453.6000000000004</v>
      </c>
    </row>
    <row r="9" spans="1:2" x14ac:dyDescent="0.25">
      <c r="A9" s="3" t="s">
        <v>8</v>
      </c>
      <c r="B9" s="4">
        <v>42623.93</v>
      </c>
    </row>
    <row r="10" spans="1:2" x14ac:dyDescent="0.25">
      <c r="A10" s="3" t="s">
        <v>9</v>
      </c>
      <c r="B10" s="4">
        <v>14173.499999999998</v>
      </c>
    </row>
    <row r="11" spans="1:2" x14ac:dyDescent="0.25">
      <c r="A11" s="3" t="s">
        <v>10</v>
      </c>
      <c r="B11" s="4">
        <v>17459.079999999998</v>
      </c>
    </row>
    <row r="12" spans="1:2" x14ac:dyDescent="0.25">
      <c r="A12" s="3" t="s">
        <v>15153</v>
      </c>
      <c r="B12" s="4">
        <v>35591</v>
      </c>
    </row>
    <row r="13" spans="1:2" x14ac:dyDescent="0.25">
      <c r="A13" s="3" t="s">
        <v>11</v>
      </c>
      <c r="B13" s="4">
        <v>152571.10999999999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558.4</v>
      </c>
    </row>
    <row r="32" spans="1:2" x14ac:dyDescent="0.25">
      <c r="A32" s="3" t="s">
        <v>15255</v>
      </c>
      <c r="B32" s="4">
        <v>1346.5</v>
      </c>
    </row>
    <row r="33" spans="1:2" x14ac:dyDescent="0.25">
      <c r="A33" s="3" t="s">
        <v>14</v>
      </c>
      <c r="B33" s="4">
        <v>8109.3000000000038</v>
      </c>
    </row>
    <row r="34" spans="1:2" x14ac:dyDescent="0.25">
      <c r="A34" s="3" t="s">
        <v>10</v>
      </c>
      <c r="B34" s="4">
        <v>14423.779999999999</v>
      </c>
    </row>
    <row r="35" spans="1:2" x14ac:dyDescent="0.25">
      <c r="A35" s="3" t="s">
        <v>15</v>
      </c>
      <c r="B35" s="4">
        <v>18195.599999999999</v>
      </c>
    </row>
    <row r="36" spans="1:2" x14ac:dyDescent="0.25">
      <c r="A36" s="3" t="s">
        <v>16</v>
      </c>
      <c r="B36" s="4">
        <v>32149.3</v>
      </c>
    </row>
    <row r="37" spans="1:2" x14ac:dyDescent="0.25">
      <c r="A37" s="3" t="s">
        <v>17</v>
      </c>
      <c r="B37" s="4">
        <v>77788.23000000001</v>
      </c>
    </row>
    <row r="38" spans="1:2" x14ac:dyDescent="0.25">
      <c r="A38" s="3" t="s">
        <v>11</v>
      </c>
      <c r="B38" s="4">
        <v>152571.11000000002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42633.58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15150</v>
      </c>
      <c r="B52" s="5">
        <v>0.36927951696548439</v>
      </c>
    </row>
    <row r="53" spans="1:2" x14ac:dyDescent="0.25">
      <c r="A53" s="3" t="s">
        <v>15146</v>
      </c>
      <c r="B53" s="5">
        <v>0.17618860848228585</v>
      </c>
    </row>
    <row r="54" spans="1:2" x14ac:dyDescent="0.25">
      <c r="A54" s="3" t="s">
        <v>39</v>
      </c>
      <c r="B54" s="5">
        <v>8.7979891045213393E-2</v>
      </c>
    </row>
    <row r="55" spans="1:2" x14ac:dyDescent="0.25">
      <c r="A55" s="3" t="s">
        <v>17</v>
      </c>
      <c r="B55" s="5">
        <v>6.7488359100084938E-2</v>
      </c>
    </row>
    <row r="56" spans="1:2" x14ac:dyDescent="0.25">
      <c r="A56" s="3" t="s">
        <v>18</v>
      </c>
      <c r="B56" s="5">
        <v>6.6184819991404881E-2</v>
      </c>
    </row>
    <row r="57" spans="1:2" x14ac:dyDescent="0.25">
      <c r="A57" s="3" t="s">
        <v>15148</v>
      </c>
      <c r="B57" s="5">
        <v>3.7028738152288597E-2</v>
      </c>
    </row>
    <row r="58" spans="1:2" x14ac:dyDescent="0.25">
      <c r="A58" s="3" t="s">
        <v>10</v>
      </c>
      <c r="B58" s="5">
        <v>2.9864800883115612E-2</v>
      </c>
    </row>
    <row r="59" spans="1:2" x14ac:dyDescent="0.25">
      <c r="A59" s="3" t="s">
        <v>15154</v>
      </c>
      <c r="B59" s="5">
        <v>2.3538265364824475E-2</v>
      </c>
    </row>
    <row r="60" spans="1:2" x14ac:dyDescent="0.25">
      <c r="A60" s="3" t="s">
        <v>21</v>
      </c>
      <c r="B60" s="5">
        <v>2.0342409127961907E-2</v>
      </c>
    </row>
    <row r="61" spans="1:2" x14ac:dyDescent="0.25">
      <c r="A61" s="3" t="s">
        <v>130</v>
      </c>
      <c r="B61" s="5">
        <v>1.8010436797443522E-2</v>
      </c>
    </row>
    <row r="62" spans="1:2" x14ac:dyDescent="0.25">
      <c r="A62" s="3" t="s">
        <v>15233</v>
      </c>
      <c r="B62" s="5">
        <v>1.5735028294126246E-2</v>
      </c>
    </row>
    <row r="63" spans="1:2" x14ac:dyDescent="0.25">
      <c r="A63" s="3" t="s">
        <v>173</v>
      </c>
      <c r="B63" s="5">
        <v>1.4955990128583722E-2</v>
      </c>
    </row>
    <row r="64" spans="1:2" x14ac:dyDescent="0.25">
      <c r="A64" s="3" t="s">
        <v>375</v>
      </c>
      <c r="B64" s="5">
        <v>1.4251513371624473E-2</v>
      </c>
    </row>
    <row r="65" spans="1:2" x14ac:dyDescent="0.25">
      <c r="A65" s="3" t="s">
        <v>95</v>
      </c>
      <c r="B65" s="5">
        <v>1.0567151354388704E-2</v>
      </c>
    </row>
    <row r="66" spans="1:2" x14ac:dyDescent="0.25">
      <c r="A66" s="3" t="s">
        <v>273</v>
      </c>
      <c r="B66" s="5">
        <v>9.3073206576367671E-3</v>
      </c>
    </row>
    <row r="67" spans="1:2" x14ac:dyDescent="0.25">
      <c r="A67" s="3" t="s">
        <v>15258</v>
      </c>
      <c r="B67" s="5">
        <v>6.9419242474086382E-3</v>
      </c>
    </row>
    <row r="68" spans="1:2" x14ac:dyDescent="0.25">
      <c r="A68" s="3" t="s">
        <v>15274</v>
      </c>
      <c r="B68" s="5">
        <v>6.7490930183139539E-3</v>
      </c>
    </row>
    <row r="69" spans="1:2" x14ac:dyDescent="0.25">
      <c r="A69" s="3" t="s">
        <v>15152</v>
      </c>
      <c r="B69" s="5">
        <v>5.7849368728405317E-3</v>
      </c>
    </row>
    <row r="70" spans="1:2" x14ac:dyDescent="0.25">
      <c r="A70" s="3" t="s">
        <v>36</v>
      </c>
      <c r="B70" s="5">
        <v>4.7822144815481728E-3</v>
      </c>
    </row>
    <row r="71" spans="1:2" x14ac:dyDescent="0.25">
      <c r="A71" s="3" t="s">
        <v>135</v>
      </c>
      <c r="B71" s="5">
        <v>4.1857232128819496E-3</v>
      </c>
    </row>
    <row r="72" spans="1:2" x14ac:dyDescent="0.25">
      <c r="A72" s="3" t="s">
        <v>13</v>
      </c>
      <c r="B72" s="5">
        <v>3.5480946153421929E-3</v>
      </c>
    </row>
    <row r="73" spans="1:2" x14ac:dyDescent="0.25">
      <c r="A73" s="3" t="s">
        <v>15267</v>
      </c>
      <c r="B73" s="5">
        <v>1.5040835869385382E-3</v>
      </c>
    </row>
    <row r="74" spans="1:2" x14ac:dyDescent="0.25">
      <c r="A74" s="3" t="s">
        <v>15280</v>
      </c>
      <c r="B74" s="5">
        <v>1.3086812747892581E-3</v>
      </c>
    </row>
    <row r="75" spans="1:2" x14ac:dyDescent="0.25">
      <c r="A75" s="3" t="s">
        <v>15397</v>
      </c>
      <c r="B75" s="5">
        <v>1.2469752814789591E-3</v>
      </c>
    </row>
    <row r="76" spans="1:2" x14ac:dyDescent="0.25">
      <c r="A76" s="3" t="s">
        <v>55</v>
      </c>
      <c r="B76" s="5">
        <v>1.0477163447477852E-3</v>
      </c>
    </row>
    <row r="77" spans="1:2" x14ac:dyDescent="0.25">
      <c r="A77" s="3" t="s">
        <v>15378</v>
      </c>
      <c r="B77" s="5">
        <v>1.0284332218383166E-3</v>
      </c>
    </row>
    <row r="78" spans="1:2" x14ac:dyDescent="0.25">
      <c r="A78" s="3" t="s">
        <v>15131</v>
      </c>
      <c r="B78" s="5">
        <v>8.0217791303388705E-4</v>
      </c>
    </row>
    <row r="79" spans="1:2" x14ac:dyDescent="0.25">
      <c r="A79" s="3" t="s">
        <v>22</v>
      </c>
      <c r="B79" s="5">
        <v>1.5426498327574751E-4</v>
      </c>
    </row>
    <row r="80" spans="1:2" x14ac:dyDescent="0.25">
      <c r="A80" s="3" t="s">
        <v>15127</v>
      </c>
      <c r="B80" s="5">
        <v>1.1569873745681063E-4</v>
      </c>
    </row>
    <row r="81" spans="1:2" x14ac:dyDescent="0.25">
      <c r="A81" s="3" t="s">
        <v>24</v>
      </c>
      <c r="B81" s="5">
        <v>7.7132491637873756E-5</v>
      </c>
    </row>
    <row r="82" spans="1:2" x14ac:dyDescent="0.25">
      <c r="A82" s="3" t="s">
        <v>11</v>
      </c>
      <c r="B82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P1661"/>
  <sheetViews>
    <sheetView tabSelected="1" topLeftCell="E1" zoomScale="85" zoomScaleNormal="85" workbookViewId="0">
      <selection activeCell="Z1" sqref="Z1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35.140625" style="3" customWidth="1"/>
    <col min="8" max="8" width="53.5703125" style="51" bestFit="1" customWidth="1"/>
    <col min="9" max="9" width="8.140625" customWidth="1"/>
    <col min="10" max="10" width="17.7109375" customWidth="1"/>
    <col min="11" max="11" width="10.5703125" style="51" customWidth="1"/>
    <col min="12" max="12" width="17.8554687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34" t="s">
        <v>15252</v>
      </c>
      <c r="B1" s="34" t="s">
        <v>15253</v>
      </c>
      <c r="C1" s="35" t="s">
        <v>15254</v>
      </c>
      <c r="D1" s="36" t="s">
        <v>15155</v>
      </c>
      <c r="E1" s="35" t="s">
        <v>15398</v>
      </c>
      <c r="F1" s="38" t="s">
        <v>15256</v>
      </c>
      <c r="G1" s="38" t="s">
        <v>15261</v>
      </c>
      <c r="H1" s="38" t="s">
        <v>31</v>
      </c>
      <c r="I1" s="47" t="s">
        <v>12</v>
      </c>
      <c r="J1" s="46" t="s">
        <v>29</v>
      </c>
      <c r="K1" s="47" t="s">
        <v>3</v>
      </c>
      <c r="L1" s="48" t="s">
        <v>30</v>
      </c>
      <c r="M1" s="58" t="s">
        <v>31</v>
      </c>
      <c r="N1" s="50" t="s">
        <v>0</v>
      </c>
      <c r="O1" s="49" t="s">
        <v>2</v>
      </c>
      <c r="P1" s="50" t="s">
        <v>32</v>
      </c>
      <c r="Q1" s="49" t="s">
        <v>15120</v>
      </c>
      <c r="R1" s="45" t="s">
        <v>26</v>
      </c>
      <c r="S1" s="45" t="s">
        <v>27</v>
      </c>
      <c r="T1" s="45" t="s">
        <v>28</v>
      </c>
      <c r="U1" s="45" t="s">
        <v>15367</v>
      </c>
      <c r="V1" s="45" t="s">
        <v>33</v>
      </c>
      <c r="W1" s="45" t="s">
        <v>34</v>
      </c>
      <c r="X1" s="45" t="s">
        <v>15155</v>
      </c>
      <c r="Y1" s="51"/>
      <c r="AC1" s="51"/>
      <c r="AF1" s="51"/>
      <c r="AG1" s="51"/>
      <c r="AH1" s="51"/>
    </row>
    <row r="2" spans="1:34" ht="30" customHeight="1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F2"/>
      <c r="G2" s="25"/>
      <c r="H2" s="25" t="str">
        <f>IFERROR(VLOOKUP(Tabelle111[[#This Row],[Artikelnr. (wenn vorhanden)]],Artikel!A:C,3,FALSE),Tabelle111[[#This Row],[Artikelnr. (wenn vorhanden)]])</f>
        <v>Cheddar jung 50% F. i.T</v>
      </c>
      <c r="I2" s="11" t="str">
        <f>VLOOKUP(V2,'Linien - BU'!A:B,2,FALSE)</f>
        <v>BU1</v>
      </c>
      <c r="J2" s="12">
        <f t="shared" ref="J2:J65" si="0">C2</f>
        <v>60</v>
      </c>
      <c r="K2" s="13">
        <f>Tabelle111[[#This Row],[Datum '[Tag']]]</f>
        <v>44483</v>
      </c>
      <c r="L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" s="14" t="str">
        <f>IFERROR(VLOOKUP(Tabelle3[[#This Row],[Artikelnr.]],Artikel!A:C,3,FALSE),Tabelle3[[#This Row],[Artikelnr.]])</f>
        <v>Cheddar jung 50% F. i.T</v>
      </c>
      <c r="N2" s="11" t="str">
        <f>VLOOKUP(D2,'Liste Gründe'!A:D,2,FALSE)</f>
        <v>Schimmel</v>
      </c>
      <c r="O2" s="13" t="str">
        <f>IF(ISBLANK(F2),VLOOKUP(Tabelle3[[#This Row],[Grund Ziffer]],'Liste Gründe'!A:D,3,FALSE),F2)</f>
        <v>Schimmel</v>
      </c>
      <c r="P2" s="11" t="str">
        <f>IF(ISBLANK(Tabelle111[[#This Row],[noch genauer]]),"-",Tabelle111[[#This Row],[noch genauer]])</f>
        <v>-</v>
      </c>
      <c r="Q2" s="14">
        <f>_xlfn.ISOWEEKNUM(K2)</f>
        <v>41</v>
      </c>
      <c r="R2" s="11" t="str">
        <f t="shared" ref="R2:R65" si="1">"Produkte"</f>
        <v>Produkte</v>
      </c>
      <c r="S2" s="11" t="str">
        <f t="shared" ref="S2:S65" si="2">"BUs"</f>
        <v>BUs</v>
      </c>
      <c r="T2" s="11" t="str">
        <f t="shared" ref="T2:T65" si="3">"Symptome"</f>
        <v>Symptome</v>
      </c>
      <c r="U2" s="11">
        <f>IFERROR(VLOOKUP(Tabelle3[[#This Row],[Artikelnr.]],Kennzahlen!S:U,3,FALSE)*Tabelle3[[#This Row],[Menge]],"0")</f>
        <v>208.8</v>
      </c>
      <c r="V2" s="14" t="str">
        <f>IF(ISBLANK(A2),VLOOKUP(Tabelle3[[#This Row],[Artikelnr.]],'Linien - BU'!R:S,2,FALSE),A2)</f>
        <v>RWV</v>
      </c>
      <c r="W2" s="16">
        <f t="shared" ref="W2:W65" si="4">B2</f>
        <v>23000020</v>
      </c>
      <c r="X2" s="15">
        <f t="shared" ref="X2:X65" si="5">D2</f>
        <v>12</v>
      </c>
      <c r="Y2" s="51"/>
      <c r="AC2" s="51"/>
      <c r="AF2" s="51"/>
      <c r="AG2" s="51"/>
      <c r="AH2" s="51"/>
    </row>
    <row r="3" spans="1:34" ht="30" customHeight="1" x14ac:dyDescent="0.25">
      <c r="A3" s="25" t="s">
        <v>15205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IFERROR(VLOOKUP(Tabelle111[[#This Row],[Artikelnr. (wenn vorhanden)]],Artikel!A:C,3,FALSE),Tabelle111[[#This Row],[Artikelnr. (wenn vorhanden)]])</f>
        <v>Tilsiter 45% Fett i.Tr.</v>
      </c>
      <c r="I3" s="11" t="str">
        <f>VLOOKUP(V3,'Linien - BU'!A:B,2,FALSE)</f>
        <v>BU3</v>
      </c>
      <c r="J3" s="12">
        <f t="shared" si="0"/>
        <v>10</v>
      </c>
      <c r="K3" s="13">
        <f>Tabelle111[[#This Row],[Datum '[Tag']]]</f>
        <v>44447</v>
      </c>
      <c r="L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3" s="14" t="str">
        <f>IFERROR(VLOOKUP(Tabelle3[[#This Row],[Artikelnr.]],Artikel!A:C,3,FALSE),Tabelle3[[#This Row],[Artikelnr.]])</f>
        <v>Tilsiter 45% Fett i.Tr.</v>
      </c>
      <c r="N3" s="11" t="str">
        <f>VLOOKUP(D3,'Liste Gründe'!A:D,2,FALSE)</f>
        <v>Rest</v>
      </c>
      <c r="O3" s="13" t="str">
        <f>IF(ISBLANK(F3),VLOOKUP(Tabelle3[[#This Row],[Grund Ziffer]],'Liste Gründe'!A:D,3,FALSE),F3)</f>
        <v>Fremdkörper</v>
      </c>
      <c r="P3" s="11" t="str">
        <f>IF(ISBLANK(Tabelle111[[#This Row],[noch genauer]]),"-",Tabelle111[[#This Row],[noch genauer]])</f>
        <v>Schmutz</v>
      </c>
      <c r="Q3" s="14">
        <f t="shared" ref="Q3:Q65" si="6">_xlfn.ISOWEEKNUM(K3)</f>
        <v>36</v>
      </c>
      <c r="R3" s="11" t="str">
        <f t="shared" si="1"/>
        <v>Produkte</v>
      </c>
      <c r="S3" s="11" t="str">
        <f t="shared" si="2"/>
        <v>BUs</v>
      </c>
      <c r="T3" s="11" t="str">
        <f t="shared" si="3"/>
        <v>Symptome</v>
      </c>
      <c r="U3" s="11" t="str">
        <f>IFERROR(VLOOKUP(Tabelle3[[#This Row],[Artikelnr.]],Kennzahlen!S:U,3,FALSE)*Tabelle3[[#This Row],[Menge]],"0")</f>
        <v>0</v>
      </c>
      <c r="V3" s="14" t="str">
        <f>IF(ISBLANK(A3),VLOOKUP(Tabelle3[[#This Row],[Artikelnr.]],'Linien - BU'!R:S,2,FALSE),A3)</f>
        <v>L1</v>
      </c>
      <c r="W3" s="16">
        <f t="shared" si="4"/>
        <v>23000103</v>
      </c>
      <c r="X3" s="15">
        <f t="shared" si="5"/>
        <v>22</v>
      </c>
      <c r="Y3" s="51"/>
      <c r="AC3" s="51"/>
      <c r="AF3" s="51"/>
      <c r="AG3" s="51"/>
      <c r="AH3" s="51"/>
    </row>
    <row r="4" spans="1:34" ht="30" customHeight="1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F4"/>
      <c r="G4" s="25"/>
      <c r="H4" s="56" t="str">
        <f>IFERROR(VLOOKUP(Tabelle111[[#This Row],[Artikelnr. (wenn vorhanden)]],Artikel!A:C,3,FALSE),Tabelle111[[#This Row],[Artikelnr. (wenn vorhanden)]])</f>
        <v>Butterkäse 45 % F.i.Tr.</v>
      </c>
      <c r="I4" s="11" t="str">
        <f>VLOOKUP(V4,'Linien - BU'!A:B,2,FALSE)</f>
        <v>BU3</v>
      </c>
      <c r="J4" s="12">
        <f t="shared" si="0"/>
        <v>10</v>
      </c>
      <c r="K4" s="13">
        <f>Tabelle111[[#This Row],[Datum '[Tag']]]</f>
        <v>44489</v>
      </c>
      <c r="L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4" s="14" t="str">
        <f>IFERROR(VLOOKUP(Tabelle3[[#This Row],[Artikelnr.]],Artikel!A:C,3,FALSE),Tabelle3[[#This Row],[Artikelnr.]])</f>
        <v>Butterkäse 45 % F.i.Tr.</v>
      </c>
      <c r="N4" s="11" t="str">
        <f>VLOOKUP(D4,'Liste Gründe'!A:D,2,FALSE)</f>
        <v>Linienbezogen</v>
      </c>
      <c r="O4" s="13" t="str">
        <f>IF(ISBLANK(F4),VLOOKUP(Tabelle3[[#This Row],[Grund Ziffer]],'Liste Gründe'!A:D,3,FALSE),F4)</f>
        <v>Maschinenabfall</v>
      </c>
      <c r="P4" s="11" t="str">
        <f>IF(ISBLANK(Tabelle111[[#This Row],[noch genauer]]),"-",Tabelle111[[#This Row],[noch genauer]])</f>
        <v>-</v>
      </c>
      <c r="Q4" s="14">
        <f t="shared" si="6"/>
        <v>42</v>
      </c>
      <c r="R4" s="11" t="str">
        <f t="shared" si="1"/>
        <v>Produkte</v>
      </c>
      <c r="S4" s="11" t="str">
        <f t="shared" si="2"/>
        <v>BUs</v>
      </c>
      <c r="T4" s="11" t="str">
        <f t="shared" si="3"/>
        <v>Symptome</v>
      </c>
      <c r="U4" s="11" t="str">
        <f>IFERROR(VLOOKUP(Tabelle3[[#This Row],[Artikelnr.]],Kennzahlen!S:U,3,FALSE)*Tabelle3[[#This Row],[Menge]],"0")</f>
        <v>0</v>
      </c>
      <c r="V4" s="14" t="str">
        <f>IF(ISBLANK(A4),VLOOKUP(Tabelle3[[#This Row],[Artikelnr.]],'Linien - BU'!R:S,2,FALSE),A4)</f>
        <v>L35</v>
      </c>
      <c r="W4" s="16">
        <f t="shared" si="4"/>
        <v>23000188</v>
      </c>
      <c r="X4" s="15">
        <f t="shared" si="5"/>
        <v>30</v>
      </c>
      <c r="Y4" s="51"/>
      <c r="AC4" s="51"/>
      <c r="AF4" s="51"/>
      <c r="AG4" s="51"/>
      <c r="AH4" s="51"/>
    </row>
    <row r="5" spans="1:34" ht="30" customHeight="1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F5"/>
      <c r="G5" s="25"/>
      <c r="H5" s="56" t="str">
        <f>IFERROR(VLOOKUP(Tabelle111[[#This Row],[Artikelnr. (wenn vorhanden)]],Artikel!A:C,3,FALSE),Tabelle111[[#This Row],[Artikelnr. (wenn vorhanden)]])</f>
        <v>Edamer 45% Fett i.Tr. O</v>
      </c>
      <c r="I5" s="11" t="str">
        <f>VLOOKUP(V5,'Linien - BU'!A:B,2,FALSE)</f>
        <v>BU3</v>
      </c>
      <c r="J5" s="12">
        <f t="shared" si="0"/>
        <v>15</v>
      </c>
      <c r="K5" s="13">
        <f>Tabelle111[[#This Row],[Datum '[Tag']]]</f>
        <v>44489</v>
      </c>
      <c r="L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" s="14" t="str">
        <f>IFERROR(VLOOKUP(Tabelle3[[#This Row],[Artikelnr.]],Artikel!A:C,3,FALSE),Tabelle3[[#This Row],[Artikelnr.]])</f>
        <v>Edamer 45% Fett i.Tr. O</v>
      </c>
      <c r="N5" s="11" t="str">
        <f>VLOOKUP(D5,'Liste Gründe'!A:D,2,FALSE)</f>
        <v>Linienbezogen</v>
      </c>
      <c r="O5" s="13" t="str">
        <f>IF(ISBLANK(F5),VLOOKUP(Tabelle3[[#This Row],[Grund Ziffer]],'Liste Gründe'!A:D,3,FALSE),F5)</f>
        <v>Maschinenabfall</v>
      </c>
      <c r="P5" s="11" t="str">
        <f>IF(ISBLANK(Tabelle111[[#This Row],[noch genauer]]),"-",Tabelle111[[#This Row],[noch genauer]])</f>
        <v>-</v>
      </c>
      <c r="Q5" s="14">
        <f t="shared" si="6"/>
        <v>42</v>
      </c>
      <c r="R5" s="11" t="str">
        <f t="shared" si="1"/>
        <v>Produkte</v>
      </c>
      <c r="S5" s="11" t="str">
        <f t="shared" si="2"/>
        <v>BUs</v>
      </c>
      <c r="T5" s="11" t="str">
        <f t="shared" si="3"/>
        <v>Symptome</v>
      </c>
      <c r="U5" s="11" t="str">
        <f>IFERROR(VLOOKUP(Tabelle3[[#This Row],[Artikelnr.]],Kennzahlen!S:U,3,FALSE)*Tabelle3[[#This Row],[Menge]],"0")</f>
        <v>0</v>
      </c>
      <c r="V5" s="14" t="str">
        <f>IF(ISBLANK(A5),VLOOKUP(Tabelle3[[#This Row],[Artikelnr.]],'Linien - BU'!R:S,2,FALSE),A5)</f>
        <v>L35</v>
      </c>
      <c r="W5" s="16">
        <f t="shared" si="4"/>
        <v>23000198</v>
      </c>
      <c r="X5" s="15">
        <f t="shared" si="5"/>
        <v>30</v>
      </c>
      <c r="Y5" s="51"/>
      <c r="AC5" s="51"/>
      <c r="AF5" s="51"/>
      <c r="AG5" s="51"/>
      <c r="AH5" s="51"/>
    </row>
    <row r="6" spans="1:34" ht="30" customHeight="1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F6"/>
      <c r="G6" s="25"/>
      <c r="H6" s="25" t="str">
        <f>IFERROR(VLOOKUP(Tabelle111[[#This Row],[Artikelnr. (wenn vorhanden)]],Artikel!A:C,3,FALSE),Tabelle111[[#This Row],[Artikelnr. (wenn vorhanden)]])</f>
        <v>Bergkäse 45% Fett i. Tr</v>
      </c>
      <c r="I6" s="11" t="str">
        <f>VLOOKUP(V6,'Linien - BU'!A:B,2,FALSE)</f>
        <v>BU3</v>
      </c>
      <c r="J6" s="12">
        <f t="shared" si="0"/>
        <v>105</v>
      </c>
      <c r="K6" s="13">
        <f>Tabelle111[[#This Row],[Datum '[Tag']]]</f>
        <v>44484</v>
      </c>
      <c r="L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" s="14" t="str">
        <f>IFERROR(VLOOKUP(Tabelle3[[#This Row],[Artikelnr.]],Artikel!A:C,3,FALSE),Tabelle3[[#This Row],[Artikelnr.]])</f>
        <v>Bergkäse 45% Fett i. Tr</v>
      </c>
      <c r="N6" s="11" t="str">
        <f>VLOOKUP(D6,'Liste Gründe'!A:D,2,FALSE)</f>
        <v>Schimmel</v>
      </c>
      <c r="O6" s="13" t="str">
        <f>IF(ISBLANK(F6),VLOOKUP(Tabelle3[[#This Row],[Grund Ziffer]],'Liste Gründe'!A:D,3,FALSE),F6)</f>
        <v>Schimmel</v>
      </c>
      <c r="P6" s="11" t="str">
        <f>IF(ISBLANK(Tabelle111[[#This Row],[noch genauer]]),"-",Tabelle111[[#This Row],[noch genauer]])</f>
        <v>-</v>
      </c>
      <c r="Q6" s="14">
        <f t="shared" si="6"/>
        <v>41</v>
      </c>
      <c r="R6" s="11" t="str">
        <f t="shared" si="1"/>
        <v>Produkte</v>
      </c>
      <c r="S6" s="11" t="str">
        <f t="shared" si="2"/>
        <v>BUs</v>
      </c>
      <c r="T6" s="11" t="str">
        <f t="shared" si="3"/>
        <v>Symptome</v>
      </c>
      <c r="U6" s="11" t="str">
        <f>IFERROR(VLOOKUP(Tabelle3[[#This Row],[Artikelnr.]],Kennzahlen!S:U,3,FALSE)*Tabelle3[[#This Row],[Menge]],"0")</f>
        <v>0</v>
      </c>
      <c r="V6" s="14" t="str">
        <f>IF(ISBLANK(A6),VLOOKUP(Tabelle3[[#This Row],[Artikelnr.]],'Linien - BU'!R:S,2,FALSE),A6)</f>
        <v>BU3</v>
      </c>
      <c r="W6" s="16">
        <f t="shared" si="4"/>
        <v>23000206</v>
      </c>
      <c r="X6" s="15">
        <f t="shared" si="5"/>
        <v>12</v>
      </c>
      <c r="Y6" s="51"/>
      <c r="AC6" s="51"/>
      <c r="AF6" s="51"/>
      <c r="AG6" s="51"/>
      <c r="AH6" s="51"/>
    </row>
    <row r="7" spans="1:34" ht="30" customHeight="1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IFERROR(VLOOKUP(Tabelle111[[#This Row],[Artikelnr. (wenn vorhanden)]],Artikel!A:C,3,FALSE),Tabelle111[[#This Row],[Artikelnr. (wenn vorhanden)]])</f>
        <v>Cheddar white 50% Fett</v>
      </c>
      <c r="I7" s="11" t="str">
        <f>VLOOKUP(V7,'Linien - BU'!A:B,2,FALSE)</f>
        <v>BU1</v>
      </c>
      <c r="J7" s="12">
        <f t="shared" si="0"/>
        <v>20.2</v>
      </c>
      <c r="K7" s="13">
        <f>Tabelle111[[#This Row],[Datum '[Tag']]]</f>
        <v>44440</v>
      </c>
      <c r="L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7" s="14" t="str">
        <f>IFERROR(VLOOKUP(Tabelle3[[#This Row],[Artikelnr.]],Artikel!A:C,3,FALSE),Tabelle3[[#This Row],[Artikelnr.]])</f>
        <v>Cheddar white 50% Fett</v>
      </c>
      <c r="N7" s="11" t="str">
        <f>VLOOKUP(D7,'Liste Gründe'!A:D,2,FALSE)</f>
        <v>Schimmel</v>
      </c>
      <c r="O7" s="13" t="str">
        <f>IF(ISBLANK(F7),VLOOKUP(Tabelle3[[#This Row],[Grund Ziffer]],'Liste Gründe'!A:D,3,FALSE),F7)</f>
        <v>Luftzieher</v>
      </c>
      <c r="P7" s="11" t="str">
        <f>IF(ISBLANK(Tabelle111[[#This Row],[noch genauer]]),"-",Tabelle111[[#This Row],[noch genauer]])</f>
        <v>Luftzieher</v>
      </c>
      <c r="Q7" s="14">
        <f t="shared" si="6"/>
        <v>35</v>
      </c>
      <c r="R7" s="11" t="str">
        <f t="shared" si="1"/>
        <v>Produkte</v>
      </c>
      <c r="S7" s="11" t="str">
        <f t="shared" si="2"/>
        <v>BUs</v>
      </c>
      <c r="T7" s="11" t="str">
        <f t="shared" si="3"/>
        <v>Symptome</v>
      </c>
      <c r="U7" s="11" t="str">
        <f>IFERROR(VLOOKUP(Tabelle3[[#This Row],[Artikelnr.]],Kennzahlen!S:U,3,FALSE)*Tabelle3[[#This Row],[Menge]],"0")</f>
        <v>0</v>
      </c>
      <c r="V7" s="14" t="str">
        <f>IF(ISBLANK(A7),VLOOKUP(Tabelle3[[#This Row],[Artikelnr.]],'Linien - BU'!R:S,2,FALSE),A7)</f>
        <v>RWV</v>
      </c>
      <c r="W7" s="16">
        <f t="shared" si="4"/>
        <v>23000512</v>
      </c>
      <c r="X7" s="15">
        <f t="shared" si="5"/>
        <v>12</v>
      </c>
      <c r="Y7" s="51"/>
      <c r="AC7" s="51"/>
      <c r="AF7" s="51"/>
      <c r="AG7" s="51"/>
      <c r="AH7" s="51"/>
    </row>
    <row r="8" spans="1:34" ht="30" customHeight="1" x14ac:dyDescent="0.25">
      <c r="A8" s="25" t="s">
        <v>15202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IFERROR(VLOOKUP(Tabelle111[[#This Row],[Artikelnr. (wenn vorhanden)]],Artikel!A:C,3,FALSE),Tabelle111[[#This Row],[Artikelnr. (wenn vorhanden)]])</f>
        <v>Mediterraner Kräuterkäs</v>
      </c>
      <c r="I8" s="11" t="str">
        <f>VLOOKUP(V8,'Linien - BU'!A:B,2,FALSE)</f>
        <v>BU3</v>
      </c>
      <c r="J8" s="12">
        <f t="shared" si="0"/>
        <v>19</v>
      </c>
      <c r="K8" s="13">
        <f>Tabelle111[[#This Row],[Datum '[Tag']]]</f>
        <v>44452</v>
      </c>
      <c r="L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M8" s="14" t="str">
        <f>IFERROR(VLOOKUP(Tabelle3[[#This Row],[Artikelnr.]],Artikel!A:C,3,FALSE),Tabelle3[[#This Row],[Artikelnr.]])</f>
        <v>Mediterraner Kräuterkäs</v>
      </c>
      <c r="N8" s="11" t="str">
        <f>VLOOKUP(D8,'Liste Gründe'!A:D,2,FALSE)</f>
        <v>Schimmel</v>
      </c>
      <c r="O8" s="13" t="str">
        <f>IF(ISBLANK(F8),VLOOKUP(Tabelle3[[#This Row],[Grund Ziffer]],'Liste Gründe'!A:D,3,FALSE),F8)</f>
        <v>Rest</v>
      </c>
      <c r="P8" s="11" t="str">
        <f>IF(ISBLANK(Tabelle111[[#This Row],[noch genauer]]),"-",Tabelle111[[#This Row],[noch genauer]])</f>
        <v>wurde nicht eingesetzt</v>
      </c>
      <c r="Q8" s="14">
        <f t="shared" si="6"/>
        <v>37</v>
      </c>
      <c r="R8" s="11" t="str">
        <f t="shared" si="1"/>
        <v>Produkte</v>
      </c>
      <c r="S8" s="11" t="str">
        <f t="shared" si="2"/>
        <v>BUs</v>
      </c>
      <c r="T8" s="11" t="str">
        <f t="shared" si="3"/>
        <v>Symptome</v>
      </c>
      <c r="U8" s="11" t="str">
        <f>IFERROR(VLOOKUP(Tabelle3[[#This Row],[Artikelnr.]],Kennzahlen!S:U,3,FALSE)*Tabelle3[[#This Row],[Menge]],"0")</f>
        <v>0</v>
      </c>
      <c r="V8" s="14" t="str">
        <f>IF(ISBLANK(A8),VLOOKUP(Tabelle3[[#This Row],[Artikelnr.]],'Linien - BU'!R:S,2,FALSE),A8)</f>
        <v>L36</v>
      </c>
      <c r="W8" s="16">
        <f t="shared" si="4"/>
        <v>23000532</v>
      </c>
      <c r="X8" s="15">
        <f t="shared" si="5"/>
        <v>12</v>
      </c>
      <c r="Y8" s="51"/>
      <c r="AC8" s="51"/>
      <c r="AF8" s="51"/>
      <c r="AG8" s="51"/>
      <c r="AH8" s="51"/>
    </row>
    <row r="9" spans="1:34" ht="30" customHeight="1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F9"/>
      <c r="G9" s="25"/>
      <c r="H9" s="25" t="str">
        <f>IFERROR(VLOOKUP(Tabelle111[[#This Row],[Artikelnr. (wenn vorhanden)]],Artikel!A:C,3,FALSE),Tabelle111[[#This Row],[Artikelnr. (wenn vorhanden)]])</f>
        <v>Ziegenrolle  11161604</v>
      </c>
      <c r="I9" s="11" t="str">
        <f>VLOOKUP(V9,'Linien - BU'!A:B,2,FALSE)</f>
        <v>Rest</v>
      </c>
      <c r="J9" s="12">
        <f t="shared" si="0"/>
        <v>8</v>
      </c>
      <c r="K9" s="13">
        <f>Tabelle111[[#This Row],[Datum '[Tag']]]</f>
        <v>44483</v>
      </c>
      <c r="L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9" s="14" t="str">
        <f>IFERROR(VLOOKUP(Tabelle3[[#This Row],[Artikelnr.]],Artikel!A:C,3,FALSE),Tabelle3[[#This Row],[Artikelnr.]])</f>
        <v>Ziegenrolle  11161604</v>
      </c>
      <c r="N9" s="11" t="str">
        <f>VLOOKUP(D9,'Liste Gründe'!A:D,2,FALSE)</f>
        <v>Qualitätssicherung</v>
      </c>
      <c r="O9" s="13" t="str">
        <f>IF(ISBLANK(F9),VLOOKUP(Tabelle3[[#This Row],[Grund Ziffer]],'Liste Gründe'!A:D,3,FALSE),F9)</f>
        <v>Laborproben</v>
      </c>
      <c r="P9" s="11" t="str">
        <f>IF(ISBLANK(Tabelle111[[#This Row],[noch genauer]]),"-",Tabelle111[[#This Row],[noch genauer]])</f>
        <v>-</v>
      </c>
      <c r="Q9" s="14">
        <f t="shared" si="6"/>
        <v>41</v>
      </c>
      <c r="R9" s="11" t="str">
        <f t="shared" si="1"/>
        <v>Produkte</v>
      </c>
      <c r="S9" s="11" t="str">
        <f t="shared" si="2"/>
        <v>BUs</v>
      </c>
      <c r="T9" s="11" t="str">
        <f t="shared" si="3"/>
        <v>Symptome</v>
      </c>
      <c r="U9" s="11" t="str">
        <f>IFERROR(VLOOKUP(Tabelle3[[#This Row],[Artikelnr.]],Kennzahlen!S:U,3,FALSE)*Tabelle3[[#This Row],[Menge]],"0")</f>
        <v>0</v>
      </c>
      <c r="V9" s="14" t="str">
        <f>IF(ISBLANK(A9),VLOOKUP(Tabelle3[[#This Row],[Artikelnr.]],'Linien - BU'!R:S,2,FALSE),A9)</f>
        <v>QM</v>
      </c>
      <c r="W9" s="16">
        <f t="shared" si="4"/>
        <v>23000584</v>
      </c>
      <c r="X9" s="15">
        <f t="shared" si="5"/>
        <v>73</v>
      </c>
      <c r="Y9" s="51"/>
      <c r="AC9" s="51"/>
      <c r="AF9" s="51"/>
      <c r="AG9" s="51"/>
      <c r="AH9" s="51"/>
    </row>
    <row r="10" spans="1:34" ht="30" customHeight="1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IFERROR(VLOOKUP(Tabelle111[[#This Row],[Artikelnr. (wenn vorhanden)]],Artikel!A:C,3,FALSE),Tabelle111[[#This Row],[Artikelnr. (wenn vorhanden)]])</f>
        <v>RIE Bio Gouda Mittelalt</v>
      </c>
      <c r="I10" s="11" t="str">
        <f>VLOOKUP(V10,'Linien - BU'!A:B,2,FALSE)</f>
        <v>BU1</v>
      </c>
      <c r="J10" s="12">
        <f t="shared" si="0"/>
        <v>47</v>
      </c>
      <c r="K10" s="13">
        <f>Tabelle111[[#This Row],[Datum '[Tag']]]</f>
        <v>44442</v>
      </c>
      <c r="L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0" s="14" t="str">
        <f>IFERROR(VLOOKUP(Tabelle3[[#This Row],[Artikelnr.]],Artikel!A:C,3,FALSE),Tabelle3[[#This Row],[Artikelnr.]])</f>
        <v>RIE Bio Gouda Mittelalt</v>
      </c>
      <c r="N10" s="11" t="str">
        <f>VLOOKUP(D10,'Liste Gründe'!A:D,2,FALSE)</f>
        <v>Rest</v>
      </c>
      <c r="O10" s="13" t="str">
        <f>IF(ISBLANK(F10),VLOOKUP(Tabelle3[[#This Row],[Grund Ziffer]],'Liste Gründe'!A:D,3,FALSE),F10)</f>
        <v>geschälte Rinde</v>
      </c>
      <c r="P10" s="11" t="str">
        <f>IF(ISBLANK(Tabelle111[[#This Row],[noch genauer]]),"-",Tabelle111[[#This Row],[noch genauer]])</f>
        <v>keine Verwendung möglich</v>
      </c>
      <c r="Q10" s="14">
        <f t="shared" si="6"/>
        <v>35</v>
      </c>
      <c r="R10" s="11" t="str">
        <f t="shared" si="1"/>
        <v>Produkte</v>
      </c>
      <c r="S10" s="11" t="str">
        <f t="shared" si="2"/>
        <v>BUs</v>
      </c>
      <c r="T10" s="11" t="str">
        <f t="shared" si="3"/>
        <v>Symptome</v>
      </c>
      <c r="U10" s="11">
        <f>IFERROR(VLOOKUP(Tabelle3[[#This Row],[Artikelnr.]],Kennzahlen!S:U,3,FALSE)*Tabelle3[[#This Row],[Menge]],"0")</f>
        <v>349.87270000000001</v>
      </c>
      <c r="V10" s="14" t="str">
        <f>IF(ISBLANK(A10),VLOOKUP(Tabelle3[[#This Row],[Artikelnr.]],'Linien - BU'!R:S,2,FALSE),A10)</f>
        <v>RWV</v>
      </c>
      <c r="W10" s="16">
        <f t="shared" si="4"/>
        <v>23500062</v>
      </c>
      <c r="X10" s="15">
        <f t="shared" si="5"/>
        <v>22</v>
      </c>
      <c r="Y10" s="51"/>
      <c r="AC10" s="51"/>
      <c r="AF10" s="51"/>
      <c r="AG10" s="51"/>
      <c r="AH10" s="51"/>
    </row>
    <row r="11" spans="1:34" ht="30" customHeight="1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IFERROR(VLOOKUP(Tabelle111[[#This Row],[Artikelnr. (wenn vorhanden)]],Artikel!A:C,3,FALSE),Tabelle111[[#This Row],[Artikelnr. (wenn vorhanden)]])</f>
        <v>RIE Bio Gouda Mittelalt</v>
      </c>
      <c r="I11" s="11" t="str">
        <f>VLOOKUP(V11,'Linien - BU'!A:B,2,FALSE)</f>
        <v>BU3</v>
      </c>
      <c r="J11" s="12">
        <f t="shared" si="0"/>
        <v>436.6</v>
      </c>
      <c r="K11" s="13">
        <f>Tabelle111[[#This Row],[Datum '[Tag']]]</f>
        <v>44476</v>
      </c>
      <c r="L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1" s="14" t="str">
        <f>IFERROR(VLOOKUP(Tabelle3[[#This Row],[Artikelnr.]],Artikel!A:C,3,FALSE),Tabelle3[[#This Row],[Artikelnr.]])</f>
        <v>RIE Bio Gouda Mittelalt</v>
      </c>
      <c r="N11" s="11" t="str">
        <f>VLOOKUP(D11,'Liste Gründe'!A:D,2,FALSE)</f>
        <v>Schimmel</v>
      </c>
      <c r="O11" s="13" t="str">
        <f>IF(ISBLANK(F11),VLOOKUP(Tabelle3[[#This Row],[Grund Ziffer]],'Liste Gründe'!A:D,3,FALSE),F11)</f>
        <v>keine Zuständigkeiten</v>
      </c>
      <c r="P11" s="11" t="str">
        <f>IF(ISBLANK(Tabelle111[[#This Row],[noch genauer]]),"-",Tabelle111[[#This Row],[noch genauer]])</f>
        <v>-</v>
      </c>
      <c r="Q11" s="14">
        <f t="shared" si="6"/>
        <v>40</v>
      </c>
      <c r="R11" s="11" t="str">
        <f t="shared" si="1"/>
        <v>Produkte</v>
      </c>
      <c r="S11" s="11" t="str">
        <f t="shared" si="2"/>
        <v>BUs</v>
      </c>
      <c r="T11" s="11" t="str">
        <f t="shared" si="3"/>
        <v>Symptome</v>
      </c>
      <c r="U11" s="11">
        <f>IFERROR(VLOOKUP(Tabelle3[[#This Row],[Artikelnr.]],Kennzahlen!S:U,3,FALSE)*Tabelle3[[#This Row],[Menge]],"0")</f>
        <v>3250.0940599999999</v>
      </c>
      <c r="V11" s="14" t="str">
        <f>IF(ISBLANK(A11),VLOOKUP(Tabelle3[[#This Row],[Artikelnr.]],'Linien - BU'!R:S,2,FALSE),A11)</f>
        <v>L18</v>
      </c>
      <c r="W11" s="16">
        <f t="shared" si="4"/>
        <v>23500062</v>
      </c>
      <c r="X11" s="15">
        <f t="shared" si="5"/>
        <v>12</v>
      </c>
      <c r="Y11" s="51"/>
      <c r="AC11" s="51"/>
      <c r="AF11" s="51"/>
      <c r="AG11" s="51"/>
      <c r="AH11" s="51"/>
    </row>
    <row r="12" spans="1:34" ht="30" customHeight="1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IFERROR(VLOOKUP(Tabelle111[[#This Row],[Artikelnr. (wenn vorhanden)]],Artikel!A:C,3,FALSE),Tabelle111[[#This Row],[Artikelnr. (wenn vorhanden)]])</f>
        <v>RIE Bio Gouda Mittelalt</v>
      </c>
      <c r="I12" s="11" t="str">
        <f>VLOOKUP(V12,'Linien - BU'!A:B,2,FALSE)</f>
        <v>BU3</v>
      </c>
      <c r="J12" s="12">
        <f t="shared" si="0"/>
        <v>427</v>
      </c>
      <c r="K12" s="13">
        <f>Tabelle111[[#This Row],[Datum '[Tag']]]</f>
        <v>44476</v>
      </c>
      <c r="L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2" s="14" t="str">
        <f>IFERROR(VLOOKUP(Tabelle3[[#This Row],[Artikelnr.]],Artikel!A:C,3,FALSE),Tabelle3[[#This Row],[Artikelnr.]])</f>
        <v>RIE Bio Gouda Mittelalt</v>
      </c>
      <c r="N12" s="11" t="str">
        <f>VLOOKUP(D12,'Liste Gründe'!A:D,2,FALSE)</f>
        <v>Schimmel</v>
      </c>
      <c r="O12" s="13" t="str">
        <f>IF(ISBLANK(F12),VLOOKUP(Tabelle3[[#This Row],[Grund Ziffer]],'Liste Gründe'!A:D,3,FALSE),F12)</f>
        <v>keine Zuständigkeiten</v>
      </c>
      <c r="P12" s="11" t="str">
        <f>IF(ISBLANK(Tabelle111[[#This Row],[noch genauer]]),"-",Tabelle111[[#This Row],[noch genauer]])</f>
        <v>-</v>
      </c>
      <c r="Q12" s="14">
        <f t="shared" si="6"/>
        <v>40</v>
      </c>
      <c r="R12" s="11" t="str">
        <f t="shared" si="1"/>
        <v>Produkte</v>
      </c>
      <c r="S12" s="11" t="str">
        <f t="shared" si="2"/>
        <v>BUs</v>
      </c>
      <c r="T12" s="11" t="str">
        <f t="shared" si="3"/>
        <v>Symptome</v>
      </c>
      <c r="U12" s="11">
        <f>IFERROR(VLOOKUP(Tabelle3[[#This Row],[Artikelnr.]],Kennzahlen!S:U,3,FALSE)*Tabelle3[[#This Row],[Menge]],"0")</f>
        <v>3178.6306999999997</v>
      </c>
      <c r="V12" s="14" t="str">
        <f>IF(ISBLANK(A12),VLOOKUP(Tabelle3[[#This Row],[Artikelnr.]],'Linien - BU'!R:S,2,FALSE),A12)</f>
        <v>L18</v>
      </c>
      <c r="W12" s="16">
        <f t="shared" si="4"/>
        <v>23500062</v>
      </c>
      <c r="X12" s="15">
        <f t="shared" si="5"/>
        <v>12</v>
      </c>
      <c r="Y12" s="51"/>
      <c r="AC12" s="51"/>
      <c r="AF12" s="51"/>
      <c r="AG12" s="51"/>
      <c r="AH12" s="51"/>
    </row>
    <row r="13" spans="1:34" ht="30" customHeight="1" x14ac:dyDescent="0.25">
      <c r="A13" s="25" t="s">
        <v>15205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IFERROR(VLOOKUP(Tabelle111[[#This Row],[Artikelnr. (wenn vorhanden)]],Artikel!A:C,3,FALSE),Tabelle111[[#This Row],[Artikelnr. (wenn vorhanden)]])</f>
        <v>RIE EDA-40</v>
      </c>
      <c r="I13" s="11" t="str">
        <f>VLOOKUP(V13,'Linien - BU'!A:B,2,FALSE)</f>
        <v>BU3</v>
      </c>
      <c r="J13" s="12">
        <f t="shared" si="0"/>
        <v>446</v>
      </c>
      <c r="K13" s="13">
        <f>Tabelle111[[#This Row],[Datum '[Tag']]]</f>
        <v>44445</v>
      </c>
      <c r="L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3" s="14" t="str">
        <f>IFERROR(VLOOKUP(Tabelle3[[#This Row],[Artikelnr.]],Artikel!A:C,3,FALSE),Tabelle3[[#This Row],[Artikelnr.]])</f>
        <v>RIE EDA-40</v>
      </c>
      <c r="N13" s="11" t="str">
        <f>VLOOKUP(D13,'Liste Gründe'!A:D,2,FALSE)</f>
        <v>Rest</v>
      </c>
      <c r="O13" s="13" t="str">
        <f>IF(ISBLANK(F13),VLOOKUP(Tabelle3[[#This Row],[Grund Ziffer]],'Liste Gründe'!A:D,3,FALSE),F13)</f>
        <v>MHD abgelaufen</v>
      </c>
      <c r="P13" s="11" t="str">
        <f>IF(ISBLANK(Tabelle111[[#This Row],[noch genauer]]),"-",Tabelle111[[#This Row],[noch genauer]])</f>
        <v>fehlende Zuständigkeiten</v>
      </c>
      <c r="Q13" s="14">
        <f t="shared" si="6"/>
        <v>36</v>
      </c>
      <c r="R13" s="11" t="str">
        <f t="shared" si="1"/>
        <v>Produkte</v>
      </c>
      <c r="S13" s="11" t="str">
        <f t="shared" si="2"/>
        <v>BUs</v>
      </c>
      <c r="T13" s="11" t="str">
        <f t="shared" si="3"/>
        <v>Symptome</v>
      </c>
      <c r="U13" s="11" t="str">
        <f>IFERROR(VLOOKUP(Tabelle3[[#This Row],[Artikelnr.]],Kennzahlen!S:U,3,FALSE)*Tabelle3[[#This Row],[Menge]],"0")</f>
        <v>0</v>
      </c>
      <c r="V13" s="14" t="str">
        <f>IF(ISBLANK(A13),VLOOKUP(Tabelle3[[#This Row],[Artikelnr.]],'Linien - BU'!R:S,2,FALSE),A13)</f>
        <v>L1</v>
      </c>
      <c r="W13" s="16">
        <f t="shared" si="4"/>
        <v>23500273</v>
      </c>
      <c r="X13" s="15">
        <f t="shared" si="5"/>
        <v>22</v>
      </c>
      <c r="Y13" s="51"/>
      <c r="AC13" s="51"/>
      <c r="AF13" s="51"/>
      <c r="AG13" s="51"/>
      <c r="AH13" s="51"/>
    </row>
    <row r="14" spans="1:34" ht="30" customHeight="1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15267</v>
      </c>
      <c r="G14" s="25"/>
      <c r="H14" s="25" t="str">
        <f>IFERROR(VLOOKUP(Tabelle111[[#This Row],[Artikelnr. (wenn vorhanden)]],Artikel!A:C,3,FALSE),Tabelle111[[#This Row],[Artikelnr. (wenn vorhanden)]])</f>
        <v>WALNUSS GEWOLFT 10MM</v>
      </c>
      <c r="I14" s="11" t="str">
        <f>VLOOKUP(V14,'Linien - BU'!A:B,2,FALSE)</f>
        <v>BU3</v>
      </c>
      <c r="J14" s="12">
        <f t="shared" si="0"/>
        <v>117</v>
      </c>
      <c r="K14" s="13">
        <f>Tabelle111[[#This Row],[Datum '[Tag']]]</f>
        <v>44487</v>
      </c>
      <c r="L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4" s="14" t="str">
        <f>IFERROR(VLOOKUP(Tabelle3[[#This Row],[Artikelnr.]],Artikel!A:C,3,FALSE),Tabelle3[[#This Row],[Artikelnr.]])</f>
        <v>WALNUSS GEWOLFT 10MM</v>
      </c>
      <c r="N14" s="11" t="str">
        <f>VLOOKUP(D14,'Liste Gründe'!A:D,2,FALSE)</f>
        <v>Schimmel</v>
      </c>
      <c r="O14" s="13" t="str">
        <f>IF(ISBLANK(F14),VLOOKUP(Tabelle3[[#This Row],[Grund Ziffer]],'Liste Gründe'!A:D,3,FALSE),F14)</f>
        <v>Maschinenausfälle</v>
      </c>
      <c r="P14" s="11" t="str">
        <f>IF(ISBLANK(Tabelle111[[#This Row],[noch genauer]]),"-",Tabelle111[[#This Row],[noch genauer]])</f>
        <v>-</v>
      </c>
      <c r="Q14" s="14">
        <f t="shared" si="6"/>
        <v>42</v>
      </c>
      <c r="R14" s="11" t="str">
        <f t="shared" si="1"/>
        <v>Produkte</v>
      </c>
      <c r="S14" s="11" t="str">
        <f t="shared" si="2"/>
        <v>BUs</v>
      </c>
      <c r="T14" s="11" t="str">
        <f t="shared" si="3"/>
        <v>Symptome</v>
      </c>
      <c r="U14" s="11">
        <f>IFERROR(VLOOKUP(Tabelle3[[#This Row],[Artikelnr.]],Kennzahlen!S:U,3,FALSE)*Tabelle3[[#This Row],[Menge]],"0")</f>
        <v>500.98230000000001</v>
      </c>
      <c r="V14" s="14" t="str">
        <f>IF(ISBLANK(A14),VLOOKUP(Tabelle3[[#This Row],[Artikelnr.]],'Linien - BU'!R:S,2,FALSE),A14)</f>
        <v>BU3</v>
      </c>
      <c r="W14" s="16">
        <f t="shared" si="4"/>
        <v>23500285</v>
      </c>
      <c r="X14" s="15">
        <f t="shared" si="5"/>
        <v>12</v>
      </c>
      <c r="Y14" s="51"/>
      <c r="AC14" s="51"/>
      <c r="AF14" s="51"/>
      <c r="AG14" s="51"/>
      <c r="AH14" s="51"/>
    </row>
    <row r="15" spans="1:34" ht="30" customHeight="1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IFERROR(VLOOKUP(Tabelle111[[#This Row],[Artikelnr. (wenn vorhanden)]],Artikel!A:C,3,FALSE),Tabelle111[[#This Row],[Artikelnr. (wenn vorhanden)]])</f>
        <v>PFEF-RING WOLFEN LOCH-1</v>
      </c>
      <c r="I15" s="11" t="str">
        <f>VLOOKUP(V15,'Linien - BU'!A:B,2,FALSE)</f>
        <v>BU1</v>
      </c>
      <c r="J15" s="12">
        <f t="shared" si="0"/>
        <v>72</v>
      </c>
      <c r="K15" s="13">
        <f>Tabelle111[[#This Row],[Datum '[Tag']]]</f>
        <v>44452</v>
      </c>
      <c r="L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" s="14" t="str">
        <f>IFERROR(VLOOKUP(Tabelle3[[#This Row],[Artikelnr.]],Artikel!A:C,3,FALSE),Tabelle3[[#This Row],[Artikelnr.]])</f>
        <v>PFEF-RING WOLFEN LOCH-1</v>
      </c>
      <c r="N15" s="11" t="str">
        <f>VLOOKUP(D15,'Liste Gründe'!A:D,2,FALSE)</f>
        <v>Rest</v>
      </c>
      <c r="O15" s="13" t="str">
        <f>IF(ISBLANK(F15),VLOOKUP(Tabelle3[[#This Row],[Grund Ziffer]],'Liste Gründe'!A:D,3,FALSE),F15)</f>
        <v>Fremdkörper</v>
      </c>
      <c r="P15" s="11" t="str">
        <f>IF(ISBLANK(Tabelle111[[#This Row],[noch genauer]]),"-",Tabelle111[[#This Row],[noch genauer]])</f>
        <v>Metall</v>
      </c>
      <c r="Q15" s="14">
        <f t="shared" si="6"/>
        <v>37</v>
      </c>
      <c r="R15" s="11" t="str">
        <f t="shared" si="1"/>
        <v>Produkte</v>
      </c>
      <c r="S15" s="11" t="str">
        <f t="shared" si="2"/>
        <v>BUs</v>
      </c>
      <c r="T15" s="11" t="str">
        <f t="shared" si="3"/>
        <v>Symptome</v>
      </c>
      <c r="U15" s="11">
        <f>IFERROR(VLOOKUP(Tabelle3[[#This Row],[Artikelnr.]],Kennzahlen!S:U,3,FALSE)*Tabelle3[[#This Row],[Menge]],"0")</f>
        <v>207.60480000000001</v>
      </c>
      <c r="V15" s="14" t="str">
        <f>IF(ISBLANK(A15),VLOOKUP(Tabelle3[[#This Row],[Artikelnr.]],'Linien - BU'!R:S,2,FALSE),A15)</f>
        <v>Schmelze</v>
      </c>
      <c r="W15" s="16">
        <f t="shared" si="4"/>
        <v>23500290</v>
      </c>
      <c r="X15" s="15">
        <f t="shared" si="5"/>
        <v>22</v>
      </c>
      <c r="Y15" s="51"/>
      <c r="AC15" s="51"/>
      <c r="AF15" s="51"/>
      <c r="AG15" s="51"/>
      <c r="AH15" s="51"/>
    </row>
    <row r="16" spans="1:34" ht="30" customHeight="1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15145</v>
      </c>
      <c r="G16" s="55" t="s">
        <v>15145</v>
      </c>
      <c r="H16" s="25" t="str">
        <f>IFERROR(VLOOKUP(Tabelle111[[#This Row],[Artikelnr. (wenn vorhanden)]],Artikel!A:C,3,FALSE),Tabelle111[[#This Row],[Artikelnr. (wenn vorhanden)]])</f>
        <v>ZUB TOM-BAS 1KG</v>
      </c>
      <c r="I16" s="11" t="str">
        <f>VLOOKUP(V16,'Linien - BU'!A:B,2,FALSE)</f>
        <v>BU1</v>
      </c>
      <c r="J16" s="12">
        <f t="shared" si="0"/>
        <v>25.4</v>
      </c>
      <c r="K16" s="13">
        <f>Tabelle111[[#This Row],[Datum '[Tag']]]</f>
        <v>44454</v>
      </c>
      <c r="L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6" s="14" t="str">
        <f>IFERROR(VLOOKUP(Tabelle3[[#This Row],[Artikelnr.]],Artikel!A:C,3,FALSE),Tabelle3[[#This Row],[Artikelnr.]])</f>
        <v>ZUB TOM-BAS 1KG</v>
      </c>
      <c r="N16" s="11" t="str">
        <f>VLOOKUP(D16,'Liste Gründe'!A:D,2,FALSE)</f>
        <v>Rest</v>
      </c>
      <c r="O16" s="13" t="str">
        <f>IF(ISBLANK(F16),VLOOKUP(Tabelle3[[#This Row],[Grund Ziffer]],'Liste Gründe'!A:D,3,FALSE),F16)</f>
        <v>Keinen Einsatz</v>
      </c>
      <c r="P16" s="11" t="str">
        <f>IF(ISBLANK(Tabelle111[[#This Row],[noch genauer]]),"-",Tabelle111[[#This Row],[noch genauer]])</f>
        <v>Keinen Einsatz</v>
      </c>
      <c r="Q16" s="14">
        <f t="shared" si="6"/>
        <v>37</v>
      </c>
      <c r="R16" s="11" t="str">
        <f t="shared" si="1"/>
        <v>Produkte</v>
      </c>
      <c r="S16" s="11" t="str">
        <f t="shared" si="2"/>
        <v>BUs</v>
      </c>
      <c r="T16" s="11" t="str">
        <f t="shared" si="3"/>
        <v>Symptome</v>
      </c>
      <c r="U16" s="11" t="str">
        <f>IFERROR(VLOOKUP(Tabelle3[[#This Row],[Artikelnr.]],Kennzahlen!S:U,3,FALSE)*Tabelle3[[#This Row],[Menge]],"0")</f>
        <v>0</v>
      </c>
      <c r="V16" s="14" t="str">
        <f>IF(ISBLANK(A16),VLOOKUP(Tabelle3[[#This Row],[Artikelnr.]],'Linien - BU'!R:S,2,FALSE),A16)</f>
        <v>Abfüllung</v>
      </c>
      <c r="W16" s="16">
        <f t="shared" si="4"/>
        <v>23500351</v>
      </c>
      <c r="X16" s="15">
        <f t="shared" si="5"/>
        <v>22</v>
      </c>
      <c r="Y16" s="51"/>
      <c r="AC16" s="51"/>
      <c r="AF16" s="51"/>
      <c r="AG16" s="51"/>
      <c r="AH16" s="51"/>
    </row>
    <row r="17" spans="1:34" ht="30" customHeight="1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F17"/>
      <c r="G17" s="55"/>
      <c r="H17" s="25" t="str">
        <f>IFERROR(VLOOKUP(Tabelle111[[#This Row],[Artikelnr. (wenn vorhanden)]],Artikel!A:C,3,FALSE),Tabelle111[[#This Row],[Artikelnr. (wenn vorhanden)]])</f>
        <v>SKZ 8OZ</v>
      </c>
      <c r="I17" s="11" t="str">
        <f>VLOOKUP(V17,'Linien - BU'!A:B,2,FALSE)</f>
        <v>BU1</v>
      </c>
      <c r="J17" s="12">
        <f t="shared" si="0"/>
        <v>120</v>
      </c>
      <c r="K17" s="13">
        <f>Tabelle111[[#This Row],[Datum '[Tag']]]</f>
        <v>44447</v>
      </c>
      <c r="L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" s="14" t="str">
        <f>IFERROR(VLOOKUP(Tabelle3[[#This Row],[Artikelnr.]],Artikel!A:C,3,FALSE),Tabelle3[[#This Row],[Artikelnr.]])</f>
        <v>SKZ 8OZ</v>
      </c>
      <c r="N17" s="11" t="str">
        <f>VLOOKUP(D17,'Liste Gründe'!A:D,2,FALSE)</f>
        <v>Linienbezogen</v>
      </c>
      <c r="O17" s="13" t="str">
        <f>IF(ISBLANK(F17),VLOOKUP(Tabelle3[[#This Row],[Grund Ziffer]],'Liste Gründe'!A:D,3,FALSE),F17)</f>
        <v>Reinigung</v>
      </c>
      <c r="P17" s="11" t="str">
        <f>IF(ISBLANK(Tabelle111[[#This Row],[noch genauer]]),"-",Tabelle111[[#This Row],[noch genauer]])</f>
        <v>-</v>
      </c>
      <c r="Q17" s="14">
        <f t="shared" si="6"/>
        <v>36</v>
      </c>
      <c r="R17" s="11" t="str">
        <f t="shared" si="1"/>
        <v>Produkte</v>
      </c>
      <c r="S17" s="11" t="str">
        <f t="shared" si="2"/>
        <v>BUs</v>
      </c>
      <c r="T17" s="11" t="str">
        <f t="shared" si="3"/>
        <v>Symptome</v>
      </c>
      <c r="U17" s="11" t="str">
        <f>IFERROR(VLOOKUP(Tabelle3[[#This Row],[Artikelnr.]],Kennzahlen!S:U,3,FALSE)*Tabelle3[[#This Row],[Menge]],"0")</f>
        <v>0</v>
      </c>
      <c r="V17" s="14" t="str">
        <f>IF(ISBLANK(A17),VLOOKUP(Tabelle3[[#This Row],[Artikelnr.]],'Linien - BU'!R:S,2,FALSE),A17)</f>
        <v>Abfüllung</v>
      </c>
      <c r="W17" s="16">
        <f t="shared" si="4"/>
        <v>23500428</v>
      </c>
      <c r="X17" s="15">
        <f t="shared" si="5"/>
        <v>10</v>
      </c>
      <c r="Y17" s="51"/>
      <c r="AC17" s="51"/>
      <c r="AF17" s="51"/>
      <c r="AG17" s="51"/>
      <c r="AH17" s="51"/>
    </row>
    <row r="18" spans="1:34" ht="30" customHeight="1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IFERROR(VLOOKUP(Tabelle111[[#This Row],[Artikelnr. (wenn vorhanden)]],Artikel!A:C,3,FALSE),Tabelle111[[#This Row],[Artikelnr. (wenn vorhanden)]])</f>
        <v>Konzentrat in Würsten 1</v>
      </c>
      <c r="I18" s="11" t="str">
        <f>VLOOKUP(V18,'Linien - BU'!A:B,2,FALSE)</f>
        <v>BU1</v>
      </c>
      <c r="J18" s="12">
        <f t="shared" si="0"/>
        <v>50</v>
      </c>
      <c r="K18" s="13">
        <f>Tabelle111[[#This Row],[Datum '[Tag']]]</f>
        <v>44482</v>
      </c>
      <c r="L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8" s="14" t="str">
        <f>IFERROR(VLOOKUP(Tabelle3[[#This Row],[Artikelnr.]],Artikel!A:C,3,FALSE),Tabelle3[[#This Row],[Artikelnr.]])</f>
        <v>Konzentrat in Würsten 1</v>
      </c>
      <c r="N18" s="11" t="str">
        <f>VLOOKUP(D18,'Liste Gründe'!A:D,2,FALSE)</f>
        <v>Linienbezogen</v>
      </c>
      <c r="O18" s="13" t="str">
        <f>IF(ISBLANK(F18),VLOOKUP(Tabelle3[[#This Row],[Grund Ziffer]],'Liste Gründe'!A:D,3,FALSE),F18)</f>
        <v>Bodenabfall Abfüllung</v>
      </c>
      <c r="P18" s="11" t="str">
        <f>IF(ISBLANK(Tabelle111[[#This Row],[noch genauer]]),"-",Tabelle111[[#This Row],[noch genauer]])</f>
        <v>-</v>
      </c>
      <c r="Q18" s="14">
        <f t="shared" si="6"/>
        <v>41</v>
      </c>
      <c r="R18" s="11" t="str">
        <f t="shared" si="1"/>
        <v>Produkte</v>
      </c>
      <c r="S18" s="11" t="str">
        <f t="shared" si="2"/>
        <v>BUs</v>
      </c>
      <c r="T18" s="11" t="str">
        <f t="shared" si="3"/>
        <v>Symptome</v>
      </c>
      <c r="U18" s="11" t="str">
        <f>IFERROR(VLOOKUP(Tabelle3[[#This Row],[Artikelnr.]],Kennzahlen!S:U,3,FALSE)*Tabelle3[[#This Row],[Menge]],"0")</f>
        <v>0</v>
      </c>
      <c r="V18" s="14" t="str">
        <f>IF(ISBLANK(A18),VLOOKUP(Tabelle3[[#This Row],[Artikelnr.]],'Linien - BU'!R:S,2,FALSE),A18)</f>
        <v>Abfüllung</v>
      </c>
      <c r="W18" s="16">
        <f t="shared" si="4"/>
        <v>24000493</v>
      </c>
      <c r="X18" s="15">
        <f t="shared" si="5"/>
        <v>34</v>
      </c>
      <c r="Y18" s="51"/>
      <c r="AC18" s="51"/>
      <c r="AF18" s="51"/>
      <c r="AG18" s="51"/>
      <c r="AH18" s="51"/>
    </row>
    <row r="19" spans="1:34" ht="30" customHeight="1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F19"/>
      <c r="G19" s="25"/>
      <c r="H19" s="56" t="str">
        <f>IFERROR(VLOOKUP(Tabelle111[[#This Row],[Artikelnr. (wenn vorhanden)]],Artikel!A:C,3,FALSE),Tabelle111[[#This Row],[Artikelnr. (wenn vorhanden)]])</f>
        <v>Konzentrat in Würsten 1</v>
      </c>
      <c r="I19" s="11" t="str">
        <f>VLOOKUP(V19,'Linien - BU'!A:B,2,FALSE)</f>
        <v>BU1</v>
      </c>
      <c r="J19" s="12">
        <f t="shared" si="0"/>
        <v>30</v>
      </c>
      <c r="K19" s="13">
        <f>Tabelle111[[#This Row],[Datum '[Tag']]]</f>
        <v>44491</v>
      </c>
      <c r="L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9" s="14" t="str">
        <f>IFERROR(VLOOKUP(Tabelle3[[#This Row],[Artikelnr.]],Artikel!A:C,3,FALSE),Tabelle3[[#This Row],[Artikelnr.]])</f>
        <v>Konzentrat in Würsten 1</v>
      </c>
      <c r="N19" s="11" t="str">
        <f>VLOOKUP(D19,'Liste Gründe'!A:D,2,FALSE)</f>
        <v>Linienbezogen</v>
      </c>
      <c r="O19" s="13" t="str">
        <f>IF(ISBLANK(F19),VLOOKUP(Tabelle3[[#This Row],[Grund Ziffer]],'Liste Gründe'!A:D,3,FALSE),F19)</f>
        <v>Maschinenabfall</v>
      </c>
      <c r="P19" s="11" t="str">
        <f>IF(ISBLANK(Tabelle111[[#This Row],[noch genauer]]),"-",Tabelle111[[#This Row],[noch genauer]])</f>
        <v>-</v>
      </c>
      <c r="Q19" s="14">
        <f t="shared" si="6"/>
        <v>42</v>
      </c>
      <c r="R19" s="11" t="str">
        <f t="shared" si="1"/>
        <v>Produkte</v>
      </c>
      <c r="S19" s="11" t="str">
        <f t="shared" si="2"/>
        <v>BUs</v>
      </c>
      <c r="T19" s="11" t="str">
        <f t="shared" si="3"/>
        <v>Symptome</v>
      </c>
      <c r="U19" s="11" t="str">
        <f>IFERROR(VLOOKUP(Tabelle3[[#This Row],[Artikelnr.]],Kennzahlen!S:U,3,FALSE)*Tabelle3[[#This Row],[Menge]],"0")</f>
        <v>0</v>
      </c>
      <c r="V19" s="14">
        <f>IF(ISBLANK(A19),VLOOKUP(Tabelle3[[#This Row],[Artikelnr.]],'Linien - BU'!R:S,2,FALSE),A19)</f>
        <v>3010</v>
      </c>
      <c r="W19" s="16">
        <f t="shared" si="4"/>
        <v>24000493</v>
      </c>
      <c r="X19" s="15">
        <f t="shared" si="5"/>
        <v>30</v>
      </c>
      <c r="Y19" s="51"/>
      <c r="AC19" s="51"/>
      <c r="AF19" s="51"/>
      <c r="AG19" s="51"/>
      <c r="AH19" s="51"/>
    </row>
    <row r="20" spans="1:34" ht="30" customHeight="1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IFERROR(VLOOKUP(Tabelle111[[#This Row],[Artikelnr. (wenn vorhanden)]],Artikel!A:C,3,FALSE),Tabelle111[[#This Row],[Artikelnr. (wenn vorhanden)]])</f>
        <v>Konzentrat in Würsten 1</v>
      </c>
      <c r="I20" s="11" t="str">
        <f>VLOOKUP(V20,'Linien - BU'!A:B,2,FALSE)</f>
        <v>BU1</v>
      </c>
      <c r="J20" s="12">
        <f t="shared" si="0"/>
        <v>40</v>
      </c>
      <c r="K20" s="13">
        <f>Tabelle111[[#This Row],[Datum '[Tag']]]</f>
        <v>44491</v>
      </c>
      <c r="L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0" s="14" t="str">
        <f>IFERROR(VLOOKUP(Tabelle3[[#This Row],[Artikelnr.]],Artikel!A:C,3,FALSE),Tabelle3[[#This Row],[Artikelnr.]])</f>
        <v>Konzentrat in Würsten 1</v>
      </c>
      <c r="N20" s="11" t="str">
        <f>VLOOKUP(D20,'Liste Gründe'!A:D,2,FALSE)</f>
        <v>Linienbezogen</v>
      </c>
      <c r="O20" s="13" t="str">
        <f>IF(ISBLANK(F20),VLOOKUP(Tabelle3[[#This Row],[Grund Ziffer]],'Liste Gründe'!A:D,3,FALSE),F20)</f>
        <v>Bodenabfall Abfüllung</v>
      </c>
      <c r="P20" s="11" t="str">
        <f>IF(ISBLANK(Tabelle111[[#This Row],[noch genauer]]),"-",Tabelle111[[#This Row],[noch genauer]])</f>
        <v>-</v>
      </c>
      <c r="Q20" s="14">
        <f t="shared" si="6"/>
        <v>42</v>
      </c>
      <c r="R20" s="11" t="str">
        <f t="shared" si="1"/>
        <v>Produkte</v>
      </c>
      <c r="S20" s="11" t="str">
        <f t="shared" si="2"/>
        <v>BUs</v>
      </c>
      <c r="T20" s="11" t="str">
        <f t="shared" si="3"/>
        <v>Symptome</v>
      </c>
      <c r="U20" s="11" t="str">
        <f>IFERROR(VLOOKUP(Tabelle3[[#This Row],[Artikelnr.]],Kennzahlen!S:U,3,FALSE)*Tabelle3[[#This Row],[Menge]],"0")</f>
        <v>0</v>
      </c>
      <c r="V20" s="14">
        <f>IF(ISBLANK(A20),VLOOKUP(Tabelle3[[#This Row],[Artikelnr.]],'Linien - BU'!R:S,2,FALSE),A20)</f>
        <v>3010</v>
      </c>
      <c r="W20" s="16">
        <f t="shared" si="4"/>
        <v>24000493</v>
      </c>
      <c r="X20" s="15">
        <f t="shared" si="5"/>
        <v>34</v>
      </c>
      <c r="Y20" s="51"/>
      <c r="AC20" s="51"/>
      <c r="AF20" s="51"/>
      <c r="AG20" s="51"/>
      <c r="AH20" s="51"/>
    </row>
    <row r="21" spans="1:34" ht="30" customHeight="1" x14ac:dyDescent="0.25">
      <c r="A21" s="25" t="s">
        <v>15247</v>
      </c>
      <c r="B21" s="25">
        <v>29500477</v>
      </c>
      <c r="C21" s="25">
        <v>80</v>
      </c>
      <c r="D21" s="25">
        <v>43</v>
      </c>
      <c r="E21" s="37">
        <v>44488</v>
      </c>
      <c r="F21"/>
      <c r="G21" s="25"/>
      <c r="H21" s="56" t="str">
        <f>IFERROR(VLOOKUP(Tabelle111[[#This Row],[Artikelnr. (wenn vorhanden)]],Artikel!A:C,3,FALSE),Tabelle111[[#This Row],[Artikelnr. (wenn vorhanden)]])</f>
        <v>VOS Bergkäse 10kg Beute</v>
      </c>
      <c r="I21" s="11" t="str">
        <f>VLOOKUP(V21,'Linien - BU'!A:B,2,FALSE)</f>
        <v>Rest</v>
      </c>
      <c r="J21" s="12">
        <f t="shared" si="0"/>
        <v>80</v>
      </c>
      <c r="K21" s="13">
        <f>Tabelle111[[#This Row],[Datum '[Tag']]]</f>
        <v>44488</v>
      </c>
      <c r="L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1" s="14" t="str">
        <f>IFERROR(VLOOKUP(Tabelle3[[#This Row],[Artikelnr.]],Artikel!A:C,3,FALSE),Tabelle3[[#This Row],[Artikelnr.]])</f>
        <v>VOS Bergkäse 10kg Beute</v>
      </c>
      <c r="N21" s="11" t="str">
        <f>VLOOKUP(D21,'Liste Gründe'!A:D,2,FALSE)</f>
        <v>Qualitätsprobleme</v>
      </c>
      <c r="O21" s="13" t="str">
        <f>IF(ISBLANK(F21),VLOOKUP(Tabelle3[[#This Row],[Grund Ziffer]],'Liste Gründe'!A:D,3,FALSE),F21)</f>
        <v>Produkt durchwässert</v>
      </c>
      <c r="P21" s="11" t="str">
        <f>IF(ISBLANK(Tabelle111[[#This Row],[noch genauer]]),"-",Tabelle111[[#This Row],[noch genauer]])</f>
        <v>-</v>
      </c>
      <c r="Q21" s="14">
        <f t="shared" si="6"/>
        <v>42</v>
      </c>
      <c r="R21" s="11" t="str">
        <f t="shared" si="1"/>
        <v>Produkte</v>
      </c>
      <c r="S21" s="11" t="str">
        <f t="shared" si="2"/>
        <v>BUs</v>
      </c>
      <c r="T21" s="11" t="str">
        <f t="shared" si="3"/>
        <v>Symptome</v>
      </c>
      <c r="U21" s="11">
        <f>IFERROR(VLOOKUP(Tabelle3[[#This Row],[Artikelnr.]],Kennzahlen!S:U,3,FALSE)*Tabelle3[[#This Row],[Menge]],"0")</f>
        <v>40</v>
      </c>
      <c r="V21" s="14" t="str">
        <f>IF(ISBLANK(A21),VLOOKUP(Tabelle3[[#This Row],[Artikelnr.]],'Linien - BU'!R:S,2,FALSE),A21)</f>
        <v>Außenlager</v>
      </c>
      <c r="W21" s="16">
        <f t="shared" si="4"/>
        <v>29500477</v>
      </c>
      <c r="X21" s="15">
        <f t="shared" si="5"/>
        <v>43</v>
      </c>
      <c r="Y21" s="51"/>
      <c r="AC21" s="51"/>
      <c r="AF21" s="51"/>
      <c r="AG21" s="51"/>
      <c r="AH21" s="51"/>
    </row>
    <row r="22" spans="1:34" ht="30" customHeight="1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IFERROR(VLOOKUP(Tabelle111[[#This Row],[Artikelnr. (wenn vorhanden)]],Artikel!A:C,3,FALSE),Tabelle111[[#This Row],[Artikelnr. (wenn vorhanden)]])</f>
        <v>VOS Müller Fleisch SKZ</v>
      </c>
      <c r="I22" s="11" t="str">
        <f>VLOOKUP(V22,'Linien - BU'!A:B,2,FALSE)</f>
        <v>BU1</v>
      </c>
      <c r="J22" s="12">
        <f t="shared" si="0"/>
        <v>84.8</v>
      </c>
      <c r="K22" s="13">
        <f>Tabelle111[[#This Row],[Datum '[Tag']]]</f>
        <v>44446</v>
      </c>
      <c r="L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" s="14" t="str">
        <f>IFERROR(VLOOKUP(Tabelle3[[#This Row],[Artikelnr.]],Artikel!A:C,3,FALSE),Tabelle3[[#This Row],[Artikelnr.]])</f>
        <v>VOS Müller Fleisch SKZ</v>
      </c>
      <c r="N22" s="11" t="str">
        <f>VLOOKUP(D22,'Liste Gründe'!A:D,2,FALSE)</f>
        <v>Schimmel</v>
      </c>
      <c r="O22" s="13" t="str">
        <f>IF(ISBLANK(F22),VLOOKUP(Tabelle3[[#This Row],[Grund Ziffer]],'Liste Gründe'!A:D,3,FALSE),F22)</f>
        <v>keine Verarbeitung</v>
      </c>
      <c r="P22" s="11" t="str">
        <f>IF(ISBLANK(Tabelle111[[#This Row],[noch genauer]]),"-",Tabelle111[[#This Row],[noch genauer]])</f>
        <v>Aufgrund Konsistenz nicht genommen. Zu wenig VOS verarbeitet. Vom Warmen ins Kalte -&gt; Schimmel</v>
      </c>
      <c r="Q22" s="14">
        <f t="shared" si="6"/>
        <v>36</v>
      </c>
      <c r="R22" s="11" t="str">
        <f t="shared" si="1"/>
        <v>Produkte</v>
      </c>
      <c r="S22" s="11" t="str">
        <f t="shared" si="2"/>
        <v>BUs</v>
      </c>
      <c r="T22" s="11" t="str">
        <f t="shared" si="3"/>
        <v>Symptome</v>
      </c>
      <c r="U22" s="11" t="str">
        <f>IFERROR(VLOOKUP(Tabelle3[[#This Row],[Artikelnr.]],Kennzahlen!S:U,3,FALSE)*Tabelle3[[#This Row],[Menge]],"0")</f>
        <v>0</v>
      </c>
      <c r="V22" s="14" t="str">
        <f>IF(ISBLANK(A22),VLOOKUP(Tabelle3[[#This Row],[Artikelnr.]],'Linien - BU'!R:S,2,FALSE),A22)</f>
        <v>Schmelze</v>
      </c>
      <c r="W22" s="16">
        <f t="shared" si="4"/>
        <v>29500480</v>
      </c>
      <c r="X22" s="15">
        <f t="shared" si="5"/>
        <v>12</v>
      </c>
      <c r="Y22" s="51"/>
      <c r="AC22" s="51"/>
      <c r="AF22" s="51"/>
      <c r="AG22" s="51"/>
      <c r="AH22" s="51"/>
    </row>
    <row r="23" spans="1:34" ht="30" customHeight="1" x14ac:dyDescent="0.25">
      <c r="A23" s="25" t="s">
        <v>15187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15146</v>
      </c>
      <c r="G23" s="55" t="s">
        <v>49</v>
      </c>
      <c r="H23" s="25" t="str">
        <f>IFERROR(VLOOKUP(Tabelle111[[#This Row],[Artikelnr. (wenn vorhanden)]],Artikel!A:C,3,FALSE),Tabelle111[[#This Row],[Artikelnr. (wenn vorhanden)]])</f>
        <v>VOS Walnuss Roulette</v>
      </c>
      <c r="I23" s="11" t="str">
        <f>VLOOKUP(V23,'Linien - BU'!A:B,2,FALSE)</f>
        <v>BU3</v>
      </c>
      <c r="J23" s="12">
        <f t="shared" si="0"/>
        <v>28</v>
      </c>
      <c r="K23" s="13">
        <f>Tabelle111[[#This Row],[Datum '[Tag']]]</f>
        <v>44427</v>
      </c>
      <c r="L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" s="14" t="str">
        <f>IFERROR(VLOOKUP(Tabelle3[[#This Row],[Artikelnr.]],Artikel!A:C,3,FALSE),Tabelle3[[#This Row],[Artikelnr.]])</f>
        <v>VOS Walnuss Roulette</v>
      </c>
      <c r="N23" s="11" t="str">
        <f>VLOOKUP(D23,'Liste Gründe'!A:D,2,FALSE)</f>
        <v>Schimmel</v>
      </c>
      <c r="O23" s="13" t="str">
        <f>IF(ISBLANK(F23),VLOOKUP(Tabelle3[[#This Row],[Grund Ziffer]],'Liste Gründe'!A:D,3,FALSE),F23)</f>
        <v>VOS &gt; Einsatz</v>
      </c>
      <c r="P23" s="11" t="str">
        <f>IF(ISBLANK(Tabelle111[[#This Row],[noch genauer]]),"-",Tabelle111[[#This Row],[noch genauer]])</f>
        <v>höhere Produktion an Abschnitten als Einsatz im Rework</v>
      </c>
      <c r="Q23" s="14">
        <f t="shared" si="6"/>
        <v>33</v>
      </c>
      <c r="R23" s="11" t="str">
        <f t="shared" si="1"/>
        <v>Produkte</v>
      </c>
      <c r="S23" s="11" t="str">
        <f t="shared" si="2"/>
        <v>BUs</v>
      </c>
      <c r="T23" s="11" t="str">
        <f t="shared" si="3"/>
        <v>Symptome</v>
      </c>
      <c r="U23" s="11" t="str">
        <f>IFERROR(VLOOKUP(Tabelle3[[#This Row],[Artikelnr.]],Kennzahlen!S:U,3,FALSE)*Tabelle3[[#This Row],[Menge]],"0")</f>
        <v>0</v>
      </c>
      <c r="V23" s="14" t="str">
        <f>IF(ISBLANK(A23),VLOOKUP(Tabelle3[[#This Row],[Artikelnr.]],'Linien - BU'!R:S,2,FALSE),A23)</f>
        <v>L4</v>
      </c>
      <c r="W23" s="16">
        <f t="shared" si="4"/>
        <v>29500481</v>
      </c>
      <c r="X23" s="15">
        <f t="shared" si="5"/>
        <v>12</v>
      </c>
      <c r="Y23" s="51"/>
      <c r="AC23" s="51"/>
      <c r="AF23" s="51"/>
      <c r="AG23" s="51"/>
      <c r="AH23" s="51"/>
    </row>
    <row r="24" spans="1:34" ht="30" customHeight="1" x14ac:dyDescent="0.25">
      <c r="A24" s="25" t="s">
        <v>15186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IFERROR(VLOOKUP(Tabelle111[[#This Row],[Artikelnr. (wenn vorhanden)]],Artikel!A:C,3,FALSE),Tabelle111[[#This Row],[Artikelnr. (wenn vorhanden)]])</f>
        <v>VOS Schwarzer Pfeffer R</v>
      </c>
      <c r="I24" s="11" t="str">
        <f>VLOOKUP(V24,'Linien - BU'!A:B,2,FALSE)</f>
        <v>BU4</v>
      </c>
      <c r="J24" s="12">
        <f t="shared" si="0"/>
        <v>180</v>
      </c>
      <c r="K24" s="13">
        <f>Tabelle111[[#This Row],[Datum '[Tag']]]</f>
        <v>44435</v>
      </c>
      <c r="L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" s="14" t="str">
        <f>IFERROR(VLOOKUP(Tabelle3[[#This Row],[Artikelnr.]],Artikel!A:C,3,FALSE),Tabelle3[[#This Row],[Artikelnr.]])</f>
        <v>VOS Schwarzer Pfeffer R</v>
      </c>
      <c r="N24" s="11" t="str">
        <f>VLOOKUP(D24,'Liste Gründe'!A:D,2,FALSE)</f>
        <v>Schimmel</v>
      </c>
      <c r="O24" s="13" t="str">
        <f>IF(ISBLANK(F24),VLOOKUP(Tabelle3[[#This Row],[Grund Ziffer]],'Liste Gründe'!A:D,3,FALSE),F24)</f>
        <v>Verformung</v>
      </c>
      <c r="P24" s="11" t="str">
        <f>IF(ISBLANK(Tabelle111[[#This Row],[noch genauer]]),"-",Tabelle111[[#This Row],[noch genauer]])</f>
        <v>Verformung</v>
      </c>
      <c r="Q24" s="14">
        <f t="shared" si="6"/>
        <v>34</v>
      </c>
      <c r="R24" s="11" t="str">
        <f t="shared" si="1"/>
        <v>Produkte</v>
      </c>
      <c r="S24" s="11" t="str">
        <f t="shared" si="2"/>
        <v>BUs</v>
      </c>
      <c r="T24" s="11" t="str">
        <f t="shared" si="3"/>
        <v>Symptome</v>
      </c>
      <c r="U24" s="11">
        <f>IFERROR(VLOOKUP(Tabelle3[[#This Row],[Artikelnr.]],Kennzahlen!S:U,3,FALSE)*Tabelle3[[#This Row],[Menge]],"0")</f>
        <v>90</v>
      </c>
      <c r="V24" s="14" t="str">
        <f>IF(ISBLANK(A24),VLOOKUP(Tabelle3[[#This Row],[Artikelnr.]],'Linien - BU'!R:S,2,FALSE),A24)</f>
        <v>L22</v>
      </c>
      <c r="W24" s="16">
        <f t="shared" si="4"/>
        <v>29500482</v>
      </c>
      <c r="X24" s="15">
        <f t="shared" si="5"/>
        <v>120</v>
      </c>
      <c r="Y24" s="51"/>
      <c r="AC24" s="51"/>
      <c r="AF24" s="51"/>
      <c r="AG24" s="51"/>
      <c r="AH24" s="51"/>
    </row>
    <row r="25" spans="1:34" ht="30" customHeight="1" x14ac:dyDescent="0.25">
      <c r="A25" s="25" t="s">
        <v>15186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IFERROR(VLOOKUP(Tabelle111[[#This Row],[Artikelnr. (wenn vorhanden)]],Artikel!A:C,3,FALSE),Tabelle111[[#This Row],[Artikelnr. (wenn vorhanden)]])</f>
        <v>VOS Schwarzer Pfeffer R</v>
      </c>
      <c r="I25" s="11" t="str">
        <f>VLOOKUP(V25,'Linien - BU'!A:B,2,FALSE)</f>
        <v>BU4</v>
      </c>
      <c r="J25" s="12">
        <f t="shared" si="0"/>
        <v>51</v>
      </c>
      <c r="K25" s="13">
        <f>Tabelle111[[#This Row],[Datum '[Tag']]]</f>
        <v>44439</v>
      </c>
      <c r="L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" s="14" t="str">
        <f>IFERROR(VLOOKUP(Tabelle3[[#This Row],[Artikelnr.]],Artikel!A:C,3,FALSE),Tabelle3[[#This Row],[Artikelnr.]])</f>
        <v>VOS Schwarzer Pfeffer R</v>
      </c>
      <c r="N25" s="11" t="str">
        <f>VLOOKUP(D25,'Liste Gründe'!A:D,2,FALSE)</f>
        <v>keinen Verwendungszweck</v>
      </c>
      <c r="O25" s="13" t="str">
        <f>IF(ISBLANK(F25),VLOOKUP(Tabelle3[[#This Row],[Grund Ziffer]],'Liste Gründe'!A:D,3,FALSE),F25)</f>
        <v>keinen Verwendungszweck</v>
      </c>
      <c r="P25" s="11" t="str">
        <f>IF(ISBLANK(Tabelle111[[#This Row],[noch genauer]]),"-",Tabelle111[[#This Row],[noch genauer]])</f>
        <v>keinen Verwendungszweck</v>
      </c>
      <c r="Q25" s="14">
        <f t="shared" si="6"/>
        <v>35</v>
      </c>
      <c r="R25" s="11" t="str">
        <f t="shared" si="1"/>
        <v>Produkte</v>
      </c>
      <c r="S25" s="11" t="str">
        <f t="shared" si="2"/>
        <v>BUs</v>
      </c>
      <c r="T25" s="11" t="str">
        <f t="shared" si="3"/>
        <v>Symptome</v>
      </c>
      <c r="U25" s="11">
        <f>IFERROR(VLOOKUP(Tabelle3[[#This Row],[Artikelnr.]],Kennzahlen!S:U,3,FALSE)*Tabelle3[[#This Row],[Menge]],"0")</f>
        <v>25.5</v>
      </c>
      <c r="V25" s="14" t="str">
        <f>IF(ISBLANK(A25),VLOOKUP(Tabelle3[[#This Row],[Artikelnr.]],'Linien - BU'!R:S,2,FALSE),A25)</f>
        <v>L22</v>
      </c>
      <c r="W25" s="16">
        <f t="shared" si="4"/>
        <v>29500482</v>
      </c>
      <c r="X25" s="15">
        <f t="shared" si="5"/>
        <v>61</v>
      </c>
      <c r="Y25" s="51"/>
      <c r="AC25" s="51"/>
      <c r="AF25" s="51"/>
      <c r="AG25" s="51"/>
      <c r="AH25" s="51"/>
    </row>
    <row r="26" spans="1:34" ht="30" customHeight="1" x14ac:dyDescent="0.25">
      <c r="A26" s="25" t="s">
        <v>15186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IFERROR(VLOOKUP(Tabelle111[[#This Row],[Artikelnr. (wenn vorhanden)]],Artikel!A:C,3,FALSE),Tabelle111[[#This Row],[Artikelnr. (wenn vorhanden)]])</f>
        <v>VOS Schwarzer Pfeffer R</v>
      </c>
      <c r="I26" s="11" t="str">
        <f>VLOOKUP(V26,'Linien - BU'!A:B,2,FALSE)</f>
        <v>BU4</v>
      </c>
      <c r="J26" s="12">
        <f t="shared" si="0"/>
        <v>5</v>
      </c>
      <c r="K26" s="13">
        <f>Tabelle111[[#This Row],[Datum '[Tag']]]</f>
        <v>44445</v>
      </c>
      <c r="L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" s="14" t="str">
        <f>IFERROR(VLOOKUP(Tabelle3[[#This Row],[Artikelnr.]],Artikel!A:C,3,FALSE),Tabelle3[[#This Row],[Artikelnr.]])</f>
        <v>VOS Schwarzer Pfeffer R</v>
      </c>
      <c r="N26" s="11" t="str">
        <f>VLOOKUP(D26,'Liste Gründe'!A:D,2,FALSE)</f>
        <v>keinen Verwendungszweck</v>
      </c>
      <c r="O26" s="13" t="str">
        <f>IF(ISBLANK(F26),VLOOKUP(Tabelle3[[#This Row],[Grund Ziffer]],'Liste Gründe'!A:D,3,FALSE),F26)</f>
        <v>keinen Verwendungszweck</v>
      </c>
      <c r="P26" s="11" t="str">
        <f>IF(ISBLANK(Tabelle111[[#This Row],[noch genauer]]),"-",Tabelle111[[#This Row],[noch genauer]])</f>
        <v>keinen Verwendungszweck</v>
      </c>
      <c r="Q26" s="14">
        <f t="shared" si="6"/>
        <v>36</v>
      </c>
      <c r="R26" s="11" t="str">
        <f t="shared" si="1"/>
        <v>Produkte</v>
      </c>
      <c r="S26" s="11" t="str">
        <f t="shared" si="2"/>
        <v>BUs</v>
      </c>
      <c r="T26" s="11" t="str">
        <f t="shared" si="3"/>
        <v>Symptome</v>
      </c>
      <c r="U26" s="11">
        <f>IFERROR(VLOOKUP(Tabelle3[[#This Row],[Artikelnr.]],Kennzahlen!S:U,3,FALSE)*Tabelle3[[#This Row],[Menge]],"0")</f>
        <v>2.5</v>
      </c>
      <c r="V26" s="14" t="str">
        <f>IF(ISBLANK(A26),VLOOKUP(Tabelle3[[#This Row],[Artikelnr.]],'Linien - BU'!R:S,2,FALSE),A26)</f>
        <v>L22</v>
      </c>
      <c r="W26" s="16">
        <f t="shared" si="4"/>
        <v>29500482</v>
      </c>
      <c r="X26" s="15">
        <f t="shared" si="5"/>
        <v>61</v>
      </c>
      <c r="Y26" s="51"/>
      <c r="AC26" s="51"/>
      <c r="AF26" s="51"/>
      <c r="AG26" s="51"/>
      <c r="AH26" s="51"/>
    </row>
    <row r="27" spans="1:34" ht="30" customHeight="1" x14ac:dyDescent="0.25">
      <c r="A27" s="25" t="s">
        <v>15186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IFERROR(VLOOKUP(Tabelle111[[#This Row],[Artikelnr. (wenn vorhanden)]],Artikel!A:C,3,FALSE),Tabelle111[[#This Row],[Artikelnr. (wenn vorhanden)]])</f>
        <v>VOS Schwarzer Pfeffer R</v>
      </c>
      <c r="I27" s="11" t="str">
        <f>VLOOKUP(V27,'Linien - BU'!A:B,2,FALSE)</f>
        <v>BU4</v>
      </c>
      <c r="J27" s="12">
        <f t="shared" si="0"/>
        <v>20</v>
      </c>
      <c r="K27" s="13">
        <f>Tabelle111[[#This Row],[Datum '[Tag']]]</f>
        <v>44453</v>
      </c>
      <c r="L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" s="14" t="str">
        <f>IFERROR(VLOOKUP(Tabelle3[[#This Row],[Artikelnr.]],Artikel!A:C,3,FALSE),Tabelle3[[#This Row],[Artikelnr.]])</f>
        <v>VOS Schwarzer Pfeffer R</v>
      </c>
      <c r="N27" s="11" t="str">
        <f>VLOOKUP(D27,'Liste Gründe'!A:D,2,FALSE)</f>
        <v>keinen Verwendungszweck</v>
      </c>
      <c r="O27" s="13" t="str">
        <f>IF(ISBLANK(F27),VLOOKUP(Tabelle3[[#This Row],[Grund Ziffer]],'Liste Gründe'!A:D,3,FALSE),F27)</f>
        <v>keinen Verwendungszweck</v>
      </c>
      <c r="P27" s="11" t="str">
        <f>IF(ISBLANK(Tabelle111[[#This Row],[noch genauer]]),"-",Tabelle111[[#This Row],[noch genauer]])</f>
        <v>keinen Verwendungszweck</v>
      </c>
      <c r="Q27" s="14">
        <f t="shared" si="6"/>
        <v>37</v>
      </c>
      <c r="R27" s="11" t="str">
        <f t="shared" si="1"/>
        <v>Produkte</v>
      </c>
      <c r="S27" s="11" t="str">
        <f t="shared" si="2"/>
        <v>BUs</v>
      </c>
      <c r="T27" s="11" t="str">
        <f t="shared" si="3"/>
        <v>Symptome</v>
      </c>
      <c r="U27" s="11">
        <f>IFERROR(VLOOKUP(Tabelle3[[#This Row],[Artikelnr.]],Kennzahlen!S:U,3,FALSE)*Tabelle3[[#This Row],[Menge]],"0")</f>
        <v>10</v>
      </c>
      <c r="V27" s="14" t="str">
        <f>IF(ISBLANK(A27),VLOOKUP(Tabelle3[[#This Row],[Artikelnr.]],'Linien - BU'!R:S,2,FALSE),A27)</f>
        <v>L22</v>
      </c>
      <c r="W27" s="16">
        <f t="shared" si="4"/>
        <v>29500482</v>
      </c>
      <c r="X27" s="15">
        <f t="shared" si="5"/>
        <v>61</v>
      </c>
      <c r="Y27" s="51"/>
      <c r="AC27" s="51"/>
      <c r="AF27" s="51"/>
      <c r="AG27" s="51"/>
      <c r="AH27" s="51"/>
    </row>
    <row r="28" spans="1:34" ht="30" customHeight="1" x14ac:dyDescent="0.25">
      <c r="A28" s="25" t="s">
        <v>15186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IFERROR(VLOOKUP(Tabelle111[[#This Row],[Artikelnr. (wenn vorhanden)]],Artikel!A:C,3,FALSE),Tabelle111[[#This Row],[Artikelnr. (wenn vorhanden)]])</f>
        <v>VOS Schwarzer Pfeffer R</v>
      </c>
      <c r="I28" s="11" t="str">
        <f>VLOOKUP(V28,'Linien - BU'!A:B,2,FALSE)</f>
        <v>BU4</v>
      </c>
      <c r="J28" s="12">
        <f t="shared" si="0"/>
        <v>5</v>
      </c>
      <c r="K28" s="13">
        <f>Tabelle111[[#This Row],[Datum '[Tag']]]</f>
        <v>44453</v>
      </c>
      <c r="L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" s="14" t="str">
        <f>IFERROR(VLOOKUP(Tabelle3[[#This Row],[Artikelnr.]],Artikel!A:C,3,FALSE),Tabelle3[[#This Row],[Artikelnr.]])</f>
        <v>VOS Schwarzer Pfeffer R</v>
      </c>
      <c r="N28" s="11" t="str">
        <f>VLOOKUP(D28,'Liste Gründe'!A:D,2,FALSE)</f>
        <v>keinen Verwendungszweck</v>
      </c>
      <c r="O28" s="13" t="str">
        <f>IF(ISBLANK(F28),VLOOKUP(Tabelle3[[#This Row],[Grund Ziffer]],'Liste Gründe'!A:D,3,FALSE),F28)</f>
        <v>keinen Verwendungszweck</v>
      </c>
      <c r="P28" s="11" t="str">
        <f>IF(ISBLANK(Tabelle111[[#This Row],[noch genauer]]),"-",Tabelle111[[#This Row],[noch genauer]])</f>
        <v>keinen Verwendungszweck</v>
      </c>
      <c r="Q28" s="14">
        <f t="shared" si="6"/>
        <v>37</v>
      </c>
      <c r="R28" s="11" t="str">
        <f t="shared" si="1"/>
        <v>Produkte</v>
      </c>
      <c r="S28" s="11" t="str">
        <f t="shared" si="2"/>
        <v>BUs</v>
      </c>
      <c r="T28" s="11" t="str">
        <f t="shared" si="3"/>
        <v>Symptome</v>
      </c>
      <c r="U28" s="11">
        <f>IFERROR(VLOOKUP(Tabelle3[[#This Row],[Artikelnr.]],Kennzahlen!S:U,3,FALSE)*Tabelle3[[#This Row],[Menge]],"0")</f>
        <v>2.5</v>
      </c>
      <c r="V28" s="14" t="str">
        <f>IF(ISBLANK(A28),VLOOKUP(Tabelle3[[#This Row],[Artikelnr.]],'Linien - BU'!R:S,2,FALSE),A28)</f>
        <v>L22</v>
      </c>
      <c r="W28" s="16">
        <f t="shared" si="4"/>
        <v>29500482</v>
      </c>
      <c r="X28" s="15">
        <f t="shared" si="5"/>
        <v>61</v>
      </c>
      <c r="Y28" s="51"/>
      <c r="AC28" s="51"/>
      <c r="AF28" s="51"/>
      <c r="AG28" s="51"/>
      <c r="AH28" s="51"/>
    </row>
    <row r="29" spans="1:34" ht="30" customHeight="1" x14ac:dyDescent="0.25">
      <c r="A29" s="25" t="s">
        <v>15186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IFERROR(VLOOKUP(Tabelle111[[#This Row],[Artikelnr. (wenn vorhanden)]],Artikel!A:C,3,FALSE),Tabelle111[[#This Row],[Artikelnr. (wenn vorhanden)]])</f>
        <v>VOS Schwarzer Pfeffer R</v>
      </c>
      <c r="I29" s="11" t="str">
        <f>VLOOKUP(V29,'Linien - BU'!A:B,2,FALSE)</f>
        <v>BU4</v>
      </c>
      <c r="J29" s="12">
        <f t="shared" si="0"/>
        <v>18</v>
      </c>
      <c r="K29" s="13">
        <f>Tabelle111[[#This Row],[Datum '[Tag']]]</f>
        <v>44454</v>
      </c>
      <c r="L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" s="14" t="str">
        <f>IFERROR(VLOOKUP(Tabelle3[[#This Row],[Artikelnr.]],Artikel!A:C,3,FALSE),Tabelle3[[#This Row],[Artikelnr.]])</f>
        <v>VOS Schwarzer Pfeffer R</v>
      </c>
      <c r="N29" s="11" t="str">
        <f>VLOOKUP(D29,'Liste Gründe'!A:D,2,FALSE)</f>
        <v>keinen Verwendungszweck</v>
      </c>
      <c r="O29" s="13" t="str">
        <f>IF(ISBLANK(F29),VLOOKUP(Tabelle3[[#This Row],[Grund Ziffer]],'Liste Gründe'!A:D,3,FALSE),F29)</f>
        <v>keinen Verwendungszweck</v>
      </c>
      <c r="P29" s="11" t="str">
        <f>IF(ISBLANK(Tabelle111[[#This Row],[noch genauer]]),"-",Tabelle111[[#This Row],[noch genauer]])</f>
        <v>keinen Verwendungszweck</v>
      </c>
      <c r="Q29" s="14">
        <f t="shared" si="6"/>
        <v>37</v>
      </c>
      <c r="R29" s="11" t="str">
        <f t="shared" si="1"/>
        <v>Produkte</v>
      </c>
      <c r="S29" s="11" t="str">
        <f t="shared" si="2"/>
        <v>BUs</v>
      </c>
      <c r="T29" s="11" t="str">
        <f t="shared" si="3"/>
        <v>Symptome</v>
      </c>
      <c r="U29" s="11">
        <f>IFERROR(VLOOKUP(Tabelle3[[#This Row],[Artikelnr.]],Kennzahlen!S:U,3,FALSE)*Tabelle3[[#This Row],[Menge]],"0")</f>
        <v>9</v>
      </c>
      <c r="V29" s="14" t="str">
        <f>IF(ISBLANK(A29),VLOOKUP(Tabelle3[[#This Row],[Artikelnr.]],'Linien - BU'!R:S,2,FALSE),A29)</f>
        <v>L22</v>
      </c>
      <c r="W29" s="16">
        <f t="shared" si="4"/>
        <v>29500482</v>
      </c>
      <c r="X29" s="15">
        <f t="shared" si="5"/>
        <v>61</v>
      </c>
      <c r="Y29" s="51"/>
      <c r="AC29" s="51"/>
      <c r="AF29" s="51"/>
      <c r="AG29" s="51"/>
      <c r="AH29" s="51"/>
    </row>
    <row r="30" spans="1:34" ht="30" customHeight="1" x14ac:dyDescent="0.25">
      <c r="A30" s="25" t="s">
        <v>15186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IFERROR(VLOOKUP(Tabelle111[[#This Row],[Artikelnr. (wenn vorhanden)]],Artikel!A:C,3,FALSE),Tabelle111[[#This Row],[Artikelnr. (wenn vorhanden)]])</f>
        <v>VOS Schwarzer Pfeffer R</v>
      </c>
      <c r="I30" s="11" t="str">
        <f>VLOOKUP(V30,'Linien - BU'!A:B,2,FALSE)</f>
        <v>BU4</v>
      </c>
      <c r="J30" s="12">
        <f t="shared" si="0"/>
        <v>12</v>
      </c>
      <c r="K30" s="13">
        <f>Tabelle111[[#This Row],[Datum '[Tag']]]</f>
        <v>44460</v>
      </c>
      <c r="L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" s="14" t="str">
        <f>IFERROR(VLOOKUP(Tabelle3[[#This Row],[Artikelnr.]],Artikel!A:C,3,FALSE),Tabelle3[[#This Row],[Artikelnr.]])</f>
        <v>VOS Schwarzer Pfeffer R</v>
      </c>
      <c r="N30" s="11" t="str">
        <f>VLOOKUP(D30,'Liste Gründe'!A:D,2,FALSE)</f>
        <v>keinen Verwendungszweck</v>
      </c>
      <c r="O30" s="13" t="str">
        <f>IF(ISBLANK(F30),VLOOKUP(Tabelle3[[#This Row],[Grund Ziffer]],'Liste Gründe'!A:D,3,FALSE),F30)</f>
        <v>keinen Verwendungszweck</v>
      </c>
      <c r="P30" s="11" t="str">
        <f>IF(ISBLANK(Tabelle111[[#This Row],[noch genauer]]),"-",Tabelle111[[#This Row],[noch genauer]])</f>
        <v>keinen Verwendungszweck</v>
      </c>
      <c r="Q30" s="14">
        <f t="shared" si="6"/>
        <v>38</v>
      </c>
      <c r="R30" s="11" t="str">
        <f t="shared" si="1"/>
        <v>Produkte</v>
      </c>
      <c r="S30" s="11" t="str">
        <f t="shared" si="2"/>
        <v>BUs</v>
      </c>
      <c r="T30" s="11" t="str">
        <f t="shared" si="3"/>
        <v>Symptome</v>
      </c>
      <c r="U30" s="11">
        <f>IFERROR(VLOOKUP(Tabelle3[[#This Row],[Artikelnr.]],Kennzahlen!S:U,3,FALSE)*Tabelle3[[#This Row],[Menge]],"0")</f>
        <v>6</v>
      </c>
      <c r="V30" s="14" t="str">
        <f>IF(ISBLANK(A30),VLOOKUP(Tabelle3[[#This Row],[Artikelnr.]],'Linien - BU'!R:S,2,FALSE),A30)</f>
        <v>L22</v>
      </c>
      <c r="W30" s="16">
        <f t="shared" si="4"/>
        <v>29500482</v>
      </c>
      <c r="X30" s="15">
        <f t="shared" si="5"/>
        <v>61</v>
      </c>
      <c r="Y30" s="51"/>
      <c r="AC30" s="51"/>
      <c r="AF30" s="51"/>
      <c r="AG30" s="51"/>
      <c r="AH30" s="51"/>
    </row>
    <row r="31" spans="1:34" ht="30" customHeight="1" x14ac:dyDescent="0.25">
      <c r="A31" s="25" t="s">
        <v>15186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IFERROR(VLOOKUP(Tabelle111[[#This Row],[Artikelnr. (wenn vorhanden)]],Artikel!A:C,3,FALSE),Tabelle111[[#This Row],[Artikelnr. (wenn vorhanden)]])</f>
        <v>VOS Schwarzer Pfeffer R</v>
      </c>
      <c r="I31" s="11" t="str">
        <f>VLOOKUP(V31,'Linien - BU'!A:B,2,FALSE)</f>
        <v>BU4</v>
      </c>
      <c r="J31" s="12">
        <f t="shared" si="0"/>
        <v>11</v>
      </c>
      <c r="K31" s="13">
        <f>Tabelle111[[#This Row],[Datum '[Tag']]]</f>
        <v>44467</v>
      </c>
      <c r="L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1" s="14" t="str">
        <f>IFERROR(VLOOKUP(Tabelle3[[#This Row],[Artikelnr.]],Artikel!A:C,3,FALSE),Tabelle3[[#This Row],[Artikelnr.]])</f>
        <v>VOS Schwarzer Pfeffer R</v>
      </c>
      <c r="N31" s="11" t="str">
        <f>VLOOKUP(D31,'Liste Gründe'!A:D,2,FALSE)</f>
        <v>keinen Verwendungszweck</v>
      </c>
      <c r="O31" s="13" t="str">
        <f>IF(ISBLANK(F31),VLOOKUP(Tabelle3[[#This Row],[Grund Ziffer]],'Liste Gründe'!A:D,3,FALSE),F31)</f>
        <v>keinen Verwendungszweck</v>
      </c>
      <c r="P31" s="11" t="str">
        <f>IF(ISBLANK(Tabelle111[[#This Row],[noch genauer]]),"-",Tabelle111[[#This Row],[noch genauer]])</f>
        <v>keinen Verwendungszweck</v>
      </c>
      <c r="Q31" s="14">
        <f t="shared" si="6"/>
        <v>39</v>
      </c>
      <c r="R31" s="11" t="str">
        <f t="shared" si="1"/>
        <v>Produkte</v>
      </c>
      <c r="S31" s="11" t="str">
        <f t="shared" si="2"/>
        <v>BUs</v>
      </c>
      <c r="T31" s="11" t="str">
        <f t="shared" si="3"/>
        <v>Symptome</v>
      </c>
      <c r="U31" s="11">
        <f>IFERROR(VLOOKUP(Tabelle3[[#This Row],[Artikelnr.]],Kennzahlen!S:U,3,FALSE)*Tabelle3[[#This Row],[Menge]],"0")</f>
        <v>5.5</v>
      </c>
      <c r="V31" s="14" t="str">
        <f>IF(ISBLANK(A31),VLOOKUP(Tabelle3[[#This Row],[Artikelnr.]],'Linien - BU'!R:S,2,FALSE),A31)</f>
        <v>L22</v>
      </c>
      <c r="W31" s="16">
        <f t="shared" si="4"/>
        <v>29500482</v>
      </c>
      <c r="X31" s="15">
        <f t="shared" si="5"/>
        <v>61</v>
      </c>
      <c r="Y31" s="51"/>
      <c r="AC31" s="51"/>
      <c r="AF31" s="51"/>
      <c r="AG31" s="51"/>
      <c r="AH31" s="51"/>
    </row>
    <row r="32" spans="1:34" ht="30" customHeight="1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IFERROR(VLOOKUP(Tabelle111[[#This Row],[Artikelnr. (wenn vorhanden)]],Artikel!A:C,3,FALSE),Tabelle111[[#This Row],[Artikelnr. (wenn vorhanden)]])</f>
        <v>VOS Schwarzer Pfeffer R</v>
      </c>
      <c r="I32" s="11" t="str">
        <f>VLOOKUP(V32,'Linien - BU'!A:B,2,FALSE)</f>
        <v>BU4</v>
      </c>
      <c r="J32" s="12">
        <f t="shared" si="0"/>
        <v>7</v>
      </c>
      <c r="K32" s="13">
        <f>Tabelle111[[#This Row],[Datum '[Tag']]]</f>
        <v>44467</v>
      </c>
      <c r="L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2" s="14" t="str">
        <f>IFERROR(VLOOKUP(Tabelle3[[#This Row],[Artikelnr.]],Artikel!A:C,3,FALSE),Tabelle3[[#This Row],[Artikelnr.]])</f>
        <v>VOS Schwarzer Pfeffer R</v>
      </c>
      <c r="N32" s="11" t="str">
        <f>VLOOKUP(D32,'Liste Gründe'!A:D,2,FALSE)</f>
        <v>keinen Verwendungszweck</v>
      </c>
      <c r="O32" s="13" t="str">
        <f>IF(ISBLANK(F32),VLOOKUP(Tabelle3[[#This Row],[Grund Ziffer]],'Liste Gründe'!A:D,3,FALSE),F32)</f>
        <v>keinen Verwendungszweck</v>
      </c>
      <c r="P32" s="11" t="str">
        <f>IF(ISBLANK(Tabelle111[[#This Row],[noch genauer]]),"-",Tabelle111[[#This Row],[noch genauer]])</f>
        <v>keinen Verwendungszweck</v>
      </c>
      <c r="Q32" s="14">
        <f t="shared" si="6"/>
        <v>39</v>
      </c>
      <c r="R32" s="11" t="str">
        <f t="shared" si="1"/>
        <v>Produkte</v>
      </c>
      <c r="S32" s="11" t="str">
        <f t="shared" si="2"/>
        <v>BUs</v>
      </c>
      <c r="T32" s="11" t="str">
        <f t="shared" si="3"/>
        <v>Symptome</v>
      </c>
      <c r="U32" s="11">
        <f>IFERROR(VLOOKUP(Tabelle3[[#This Row],[Artikelnr.]],Kennzahlen!S:U,3,FALSE)*Tabelle3[[#This Row],[Menge]],"0")</f>
        <v>3.5</v>
      </c>
      <c r="V32" s="14" t="str">
        <f>IF(ISBLANK(A32),VLOOKUP(Tabelle3[[#This Row],[Artikelnr.]],'Linien - BU'!R:S,2,FALSE),A32)</f>
        <v>Bu4</v>
      </c>
      <c r="W32" s="16">
        <f t="shared" si="4"/>
        <v>29500482</v>
      </c>
      <c r="X32" s="15">
        <f t="shared" si="5"/>
        <v>61</v>
      </c>
      <c r="Y32" s="51"/>
      <c r="AC32" s="51"/>
      <c r="AF32" s="51"/>
      <c r="AG32" s="51"/>
      <c r="AH32" s="51"/>
    </row>
    <row r="33" spans="1:34" ht="30" customHeight="1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F33"/>
      <c r="G33" s="25"/>
      <c r="H33" s="56" t="str">
        <f>IFERROR(VLOOKUP(Tabelle111[[#This Row],[Artikelnr. (wenn vorhanden)]],Artikel!A:C,3,FALSE),Tabelle111[[#This Row],[Artikelnr. (wenn vorhanden)]])</f>
        <v>VOS Schwarzer Pfeffer R</v>
      </c>
      <c r="I33" s="11" t="str">
        <f>VLOOKUP(V33,'Linien - BU'!A:B,2,FALSE)</f>
        <v>BU4</v>
      </c>
      <c r="J33" s="12">
        <f t="shared" si="0"/>
        <v>13</v>
      </c>
      <c r="K33" s="13">
        <f>Tabelle111[[#This Row],[Datum '[Tag']]]</f>
        <v>44488</v>
      </c>
      <c r="L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3" s="14" t="str">
        <f>IFERROR(VLOOKUP(Tabelle3[[#This Row],[Artikelnr.]],Artikel!A:C,3,FALSE),Tabelle3[[#This Row],[Artikelnr.]])</f>
        <v>VOS Schwarzer Pfeffer R</v>
      </c>
      <c r="N33" s="11" t="str">
        <f>VLOOKUP(D33,'Liste Gründe'!A:D,2,FALSE)</f>
        <v>Schimmel</v>
      </c>
      <c r="O33" s="13" t="str">
        <f>IF(ISBLANK(F33),VLOOKUP(Tabelle3[[#This Row],[Grund Ziffer]],'Liste Gründe'!A:D,3,FALSE),F33)</f>
        <v>Schimmel</v>
      </c>
      <c r="P33" s="11" t="str">
        <f>IF(ISBLANK(Tabelle111[[#This Row],[noch genauer]]),"-",Tabelle111[[#This Row],[noch genauer]])</f>
        <v>-</v>
      </c>
      <c r="Q33" s="14">
        <f t="shared" si="6"/>
        <v>42</v>
      </c>
      <c r="R33" s="11" t="str">
        <f t="shared" si="1"/>
        <v>Produkte</v>
      </c>
      <c r="S33" s="11" t="str">
        <f t="shared" si="2"/>
        <v>BUs</v>
      </c>
      <c r="T33" s="11" t="str">
        <f t="shared" si="3"/>
        <v>Symptome</v>
      </c>
      <c r="U33" s="11">
        <f>IFERROR(VLOOKUP(Tabelle3[[#This Row],[Artikelnr.]],Kennzahlen!S:U,3,FALSE)*Tabelle3[[#This Row],[Menge]],"0")</f>
        <v>6.5</v>
      </c>
      <c r="V33" s="14" t="str">
        <f>IF(ISBLANK(A33),VLOOKUP(Tabelle3[[#This Row],[Artikelnr.]],'Linien - BU'!R:S,2,FALSE),A33)</f>
        <v>BU4</v>
      </c>
      <c r="W33" s="16">
        <f t="shared" si="4"/>
        <v>29500482</v>
      </c>
      <c r="X33" s="15">
        <f t="shared" si="5"/>
        <v>12</v>
      </c>
      <c r="Y33" s="51"/>
      <c r="AC33" s="51"/>
      <c r="AF33" s="51"/>
      <c r="AG33" s="51"/>
      <c r="AH33" s="51"/>
    </row>
    <row r="34" spans="1:34" ht="30" customHeight="1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F34"/>
      <c r="G34" s="25"/>
      <c r="H34" s="56" t="str">
        <f>IFERROR(VLOOKUP(Tabelle111[[#This Row],[Artikelnr. (wenn vorhanden)]],Artikel!A:C,3,FALSE),Tabelle111[[#This Row],[Artikelnr. (wenn vorhanden)]])</f>
        <v>VOS Schwarzer Pfeffer R</v>
      </c>
      <c r="I34" s="11" t="str">
        <f>VLOOKUP(V34,'Linien - BU'!A:B,2,FALSE)</f>
        <v>BU4</v>
      </c>
      <c r="J34" s="12">
        <f t="shared" si="0"/>
        <v>21</v>
      </c>
      <c r="K34" s="13">
        <f>Tabelle111[[#This Row],[Datum '[Tag']]]</f>
        <v>44494</v>
      </c>
      <c r="L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4" s="14" t="str">
        <f>IFERROR(VLOOKUP(Tabelle3[[#This Row],[Artikelnr.]],Artikel!A:C,3,FALSE),Tabelle3[[#This Row],[Artikelnr.]])</f>
        <v>VOS Schwarzer Pfeffer R</v>
      </c>
      <c r="N34" s="11" t="str">
        <f>VLOOKUP(D34,'Liste Gründe'!A:D,2,FALSE)</f>
        <v>keinen Verwendungszweck</v>
      </c>
      <c r="O34" s="13" t="str">
        <f>IF(ISBLANK(F34),VLOOKUP(Tabelle3[[#This Row],[Grund Ziffer]],'Liste Gründe'!A:D,3,FALSE),F34)</f>
        <v>keinen Verwendungszweck</v>
      </c>
      <c r="P34" s="11" t="str">
        <f>IF(ISBLANK(Tabelle111[[#This Row],[noch genauer]]),"-",Tabelle111[[#This Row],[noch genauer]])</f>
        <v>-</v>
      </c>
      <c r="Q34" s="14">
        <f t="shared" si="6"/>
        <v>43</v>
      </c>
      <c r="R34" s="11" t="str">
        <f t="shared" si="1"/>
        <v>Produkte</v>
      </c>
      <c r="S34" s="11" t="str">
        <f t="shared" si="2"/>
        <v>BUs</v>
      </c>
      <c r="T34" s="11" t="str">
        <f t="shared" si="3"/>
        <v>Symptome</v>
      </c>
      <c r="U34" s="11">
        <f>IFERROR(VLOOKUP(Tabelle3[[#This Row],[Artikelnr.]],Kennzahlen!S:U,3,FALSE)*Tabelle3[[#This Row],[Menge]],"0")</f>
        <v>10.5</v>
      </c>
      <c r="V34" s="14" t="str">
        <f>IF(ISBLANK(A34),VLOOKUP(Tabelle3[[#This Row],[Artikelnr.]],'Linien - BU'!R:S,2,FALSE),A34)</f>
        <v>BU4</v>
      </c>
      <c r="W34" s="16">
        <f t="shared" si="4"/>
        <v>29500482</v>
      </c>
      <c r="X34" s="15">
        <f t="shared" si="5"/>
        <v>61</v>
      </c>
      <c r="Y34" s="51"/>
      <c r="AC34" s="51"/>
      <c r="AF34" s="51"/>
      <c r="AG34" s="51"/>
      <c r="AH34" s="51"/>
    </row>
    <row r="35" spans="1:34" ht="30" customHeight="1" x14ac:dyDescent="0.25">
      <c r="A35" s="25" t="s">
        <v>15153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15150</v>
      </c>
      <c r="G35" s="55" t="s">
        <v>87</v>
      </c>
      <c r="H35" s="25" t="str">
        <f>IFERROR(VLOOKUP(Tabelle111[[#This Row],[Artikelnr. (wenn vorhanden)]],Artikel!A:C,3,FALSE),Tabelle111[[#This Row],[Artikelnr. (wenn vorhanden)]])</f>
        <v>VOS Räucher Natur</v>
      </c>
      <c r="I35" s="11" t="str">
        <f>VLOOKUP(V35,'Linien - BU'!A:B,2,FALSE)</f>
        <v>Verkauf</v>
      </c>
      <c r="J35" s="12">
        <f t="shared" si="0"/>
        <v>222</v>
      </c>
      <c r="K35" s="13">
        <f>Tabelle111[[#This Row],[Datum '[Tag']]]</f>
        <v>44440</v>
      </c>
      <c r="L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5" s="14" t="str">
        <f>IFERROR(VLOOKUP(Tabelle3[[#This Row],[Artikelnr.]],Artikel!A:C,3,FALSE),Tabelle3[[#This Row],[Artikelnr.]])</f>
        <v>VOS Räucher Natur</v>
      </c>
      <c r="N35" s="11" t="str">
        <f>VLOOKUP(D35,'Liste Gründe'!A:D,2,FALSE)</f>
        <v>Schimmel</v>
      </c>
      <c r="O35" s="13" t="str">
        <f>IF(ISBLANK(F35),VLOOKUP(Tabelle3[[#This Row],[Grund Ziffer]],'Liste Gründe'!A:D,3,FALSE),F35)</f>
        <v>keinen Abnehmer/kein Schälpersonal</v>
      </c>
      <c r="P35" s="11" t="str">
        <f>IF(ISBLANK(Tabelle111[[#This Row],[noch genauer]]),"-",Tabelle111[[#This Row],[noch genauer]])</f>
        <v>keinen Abnehmer/Schälen</v>
      </c>
      <c r="Q35" s="14">
        <f t="shared" si="6"/>
        <v>35</v>
      </c>
      <c r="R35" s="11" t="str">
        <f t="shared" si="1"/>
        <v>Produkte</v>
      </c>
      <c r="S35" s="11" t="str">
        <f t="shared" si="2"/>
        <v>BUs</v>
      </c>
      <c r="T35" s="11" t="str">
        <f t="shared" si="3"/>
        <v>Symptome</v>
      </c>
      <c r="U35" s="11">
        <f>IFERROR(VLOOKUP(Tabelle3[[#This Row],[Artikelnr.]],Kennzahlen!S:U,3,FALSE)*Tabelle3[[#This Row],[Menge]],"0")</f>
        <v>111</v>
      </c>
      <c r="V35" s="14" t="str">
        <f>IF(ISBLANK(A35),VLOOKUP(Tabelle3[[#This Row],[Artikelnr.]],'Linien - BU'!R:S,2,FALSE),A35)</f>
        <v>Verkauf</v>
      </c>
      <c r="W35" s="16">
        <f t="shared" si="4"/>
        <v>29500489</v>
      </c>
      <c r="X35" s="15">
        <f t="shared" si="5"/>
        <v>12</v>
      </c>
      <c r="Y35" s="51"/>
      <c r="AC35" s="51"/>
      <c r="AF35" s="51"/>
      <c r="AG35" s="51"/>
      <c r="AH35" s="51"/>
    </row>
    <row r="36" spans="1:34" ht="30" customHeight="1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F36"/>
      <c r="G36" s="25"/>
      <c r="H36" s="25" t="str">
        <f>IFERROR(VLOOKUP(Tabelle111[[#This Row],[Artikelnr. (wenn vorhanden)]],Artikel!A:C,3,FALSE),Tabelle111[[#This Row],[Artikelnr. (wenn vorhanden)]])</f>
        <v>VOS Räucher Schinken</v>
      </c>
      <c r="I36" s="11" t="str">
        <f>VLOOKUP(V36,'Linien - BU'!A:B,2,FALSE)</f>
        <v>BU3</v>
      </c>
      <c r="J36" s="12">
        <f t="shared" si="0"/>
        <v>20</v>
      </c>
      <c r="K36" s="13">
        <f>Tabelle111[[#This Row],[Datum '[Tag']]]</f>
        <v>44482</v>
      </c>
      <c r="L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6" s="14" t="str">
        <f>IFERROR(VLOOKUP(Tabelle3[[#This Row],[Artikelnr.]],Artikel!A:C,3,FALSE),Tabelle3[[#This Row],[Artikelnr.]])</f>
        <v>VOS Räucher Schinken</v>
      </c>
      <c r="N36" s="11" t="str">
        <f>VLOOKUP(D36,'Liste Gründe'!A:D,2,FALSE)</f>
        <v>Schimmel</v>
      </c>
      <c r="O36" s="13" t="str">
        <f>IF(ISBLANK(F36),VLOOKUP(Tabelle3[[#This Row],[Grund Ziffer]],'Liste Gründe'!A:D,3,FALSE),F36)</f>
        <v>Schimmel</v>
      </c>
      <c r="P36" s="11" t="str">
        <f>IF(ISBLANK(Tabelle111[[#This Row],[noch genauer]]),"-",Tabelle111[[#This Row],[noch genauer]])</f>
        <v>-</v>
      </c>
      <c r="Q36" s="14">
        <f t="shared" si="6"/>
        <v>41</v>
      </c>
      <c r="R36" s="11" t="str">
        <f t="shared" si="1"/>
        <v>Produkte</v>
      </c>
      <c r="S36" s="11" t="str">
        <f t="shared" si="2"/>
        <v>BUs</v>
      </c>
      <c r="T36" s="11" t="str">
        <f t="shared" si="3"/>
        <v>Symptome</v>
      </c>
      <c r="U36" s="11">
        <f>IFERROR(VLOOKUP(Tabelle3[[#This Row],[Artikelnr.]],Kennzahlen!S:U,3,FALSE)*Tabelle3[[#This Row],[Menge]],"0")</f>
        <v>10</v>
      </c>
      <c r="V36" s="14" t="str">
        <f>IF(ISBLANK(A36),VLOOKUP(Tabelle3[[#This Row],[Artikelnr.]],'Linien - BU'!R:S,2,FALSE),A36)</f>
        <v>WVP</v>
      </c>
      <c r="W36" s="16">
        <f t="shared" si="4"/>
        <v>29500490</v>
      </c>
      <c r="X36" s="15">
        <f t="shared" si="5"/>
        <v>12</v>
      </c>
      <c r="Y36" s="51"/>
      <c r="AC36" s="51"/>
      <c r="AF36" s="51"/>
      <c r="AG36" s="51"/>
      <c r="AH36" s="51"/>
    </row>
    <row r="37" spans="1:34" ht="30" customHeight="1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IFERROR(VLOOKUP(Tabelle111[[#This Row],[Artikelnr. (wenn vorhanden)]],Artikel!A:C,3,FALSE),Tabelle111[[#This Row],[Artikelnr. (wenn vorhanden)]])</f>
        <v>VOS Räucher Natur Natri</v>
      </c>
      <c r="I37" s="11" t="str">
        <f>VLOOKUP(V37,'Linien - BU'!A:B,2,FALSE)</f>
        <v>BU1</v>
      </c>
      <c r="J37" s="12">
        <f t="shared" si="0"/>
        <v>46</v>
      </c>
      <c r="K37" s="13">
        <f>Tabelle111[[#This Row],[Datum '[Tag']]]</f>
        <v>44433</v>
      </c>
      <c r="L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" s="14" t="str">
        <f>IFERROR(VLOOKUP(Tabelle3[[#This Row],[Artikelnr.]],Artikel!A:C,3,FALSE),Tabelle3[[#This Row],[Artikelnr.]])</f>
        <v>VOS Räucher Natur Natri</v>
      </c>
      <c r="N37" s="11" t="str">
        <f>VLOOKUP(D37,'Liste Gründe'!A:D,2,FALSE)</f>
        <v>Rest</v>
      </c>
      <c r="O37" s="13" t="str">
        <f>IF(ISBLANK(F37),VLOOKUP(Tabelle3[[#This Row],[Grund Ziffer]],'Liste Gründe'!A:D,3,FALSE),F37)</f>
        <v>geschälte Rinde</v>
      </c>
      <c r="P37" s="11" t="str">
        <f>IF(ISBLANK(Tabelle111[[#This Row],[noch genauer]]),"-",Tabelle111[[#This Row],[noch genauer]])</f>
        <v>keine Verwendung möglich</v>
      </c>
      <c r="Q37" s="14">
        <f t="shared" si="6"/>
        <v>34</v>
      </c>
      <c r="R37" s="11" t="str">
        <f t="shared" si="1"/>
        <v>Produkte</v>
      </c>
      <c r="S37" s="11" t="str">
        <f t="shared" si="2"/>
        <v>BUs</v>
      </c>
      <c r="T37" s="11" t="str">
        <f t="shared" si="3"/>
        <v>Symptome</v>
      </c>
      <c r="U37" s="11">
        <f>IFERROR(VLOOKUP(Tabelle3[[#This Row],[Artikelnr.]],Kennzahlen!S:U,3,FALSE)*Tabelle3[[#This Row],[Menge]],"0")</f>
        <v>23</v>
      </c>
      <c r="V37" s="14" t="str">
        <f>IF(ISBLANK(A37),VLOOKUP(Tabelle3[[#This Row],[Artikelnr.]],'Linien - BU'!R:S,2,FALSE),A37)</f>
        <v>RWV</v>
      </c>
      <c r="W37" s="16">
        <f t="shared" si="4"/>
        <v>29500498</v>
      </c>
      <c r="X37" s="15">
        <f t="shared" si="5"/>
        <v>22</v>
      </c>
      <c r="Y37" s="51"/>
      <c r="AC37" s="51"/>
      <c r="AF37" s="51"/>
      <c r="AG37" s="51"/>
      <c r="AH37" s="51"/>
    </row>
    <row r="38" spans="1:34" ht="30" customHeight="1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IFERROR(VLOOKUP(Tabelle111[[#This Row],[Artikelnr. (wenn vorhanden)]],Artikel!A:C,3,FALSE),Tabelle111[[#This Row],[Artikelnr. (wenn vorhanden)]])</f>
        <v>VOS Räucher Natur Natri</v>
      </c>
      <c r="I38" s="11" t="str">
        <f>VLOOKUP(V38,'Linien - BU'!A:B,2,FALSE)</f>
        <v>BU3</v>
      </c>
      <c r="J38" s="12">
        <f t="shared" si="0"/>
        <v>1.2</v>
      </c>
      <c r="K38" s="13">
        <f>Tabelle111[[#This Row],[Datum '[Tag']]]</f>
        <v>44433</v>
      </c>
      <c r="L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" s="14" t="str">
        <f>IFERROR(VLOOKUP(Tabelle3[[#This Row],[Artikelnr.]],Artikel!A:C,3,FALSE),Tabelle3[[#This Row],[Artikelnr.]])</f>
        <v>VOS Räucher Natur Natri</v>
      </c>
      <c r="N38" s="11" t="str">
        <f>VLOOKUP(D38,'Liste Gründe'!A:D,2,FALSE)</f>
        <v>Linienbezogen</v>
      </c>
      <c r="O38" s="13" t="str">
        <f>IF(ISBLANK(F38),VLOOKUP(Tabelle3[[#This Row],[Grund Ziffer]],'Liste Gründe'!A:D,3,FALSE),F38)</f>
        <v>Maschinenabfall</v>
      </c>
      <c r="P38" s="11" t="str">
        <f>IF(ISBLANK(Tabelle111[[#This Row],[noch genauer]]),"-",Tabelle111[[#This Row],[noch genauer]])</f>
        <v>nicht eindeutig</v>
      </c>
      <c r="Q38" s="14">
        <f t="shared" si="6"/>
        <v>34</v>
      </c>
      <c r="R38" s="11" t="str">
        <f t="shared" si="1"/>
        <v>Produkte</v>
      </c>
      <c r="S38" s="11" t="str">
        <f t="shared" si="2"/>
        <v>BUs</v>
      </c>
      <c r="T38" s="11" t="str">
        <f t="shared" si="3"/>
        <v>Symptome</v>
      </c>
      <c r="U38" s="11">
        <f>IFERROR(VLOOKUP(Tabelle3[[#This Row],[Artikelnr.]],Kennzahlen!S:U,3,FALSE)*Tabelle3[[#This Row],[Menge]],"0")</f>
        <v>0.6</v>
      </c>
      <c r="V38" s="14" t="str">
        <f>IF(ISBLANK(A38),VLOOKUP(Tabelle3[[#This Row],[Artikelnr.]],'Linien - BU'!R:S,2,FALSE),A38)</f>
        <v>WVP</v>
      </c>
      <c r="W38" s="16">
        <f t="shared" si="4"/>
        <v>29500498</v>
      </c>
      <c r="X38" s="15">
        <f t="shared" si="5"/>
        <v>30</v>
      </c>
      <c r="Y38" s="51"/>
      <c r="AC38" s="51"/>
      <c r="AF38" s="51"/>
      <c r="AG38" s="51"/>
      <c r="AH38" s="51"/>
    </row>
    <row r="39" spans="1:34" ht="30" customHeight="1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IFERROR(VLOOKUP(Tabelle111[[#This Row],[Artikelnr. (wenn vorhanden)]],Artikel!A:C,3,FALSE),Tabelle111[[#This Row],[Artikelnr. (wenn vorhanden)]])</f>
        <v>VOS Räucher Natur Natri</v>
      </c>
      <c r="I39" s="11" t="str">
        <f>VLOOKUP(V39,'Linien - BU'!A:B,2,FALSE)</f>
        <v>BU1</v>
      </c>
      <c r="J39" s="12">
        <f t="shared" si="0"/>
        <v>641</v>
      </c>
      <c r="K39" s="13">
        <f>Tabelle111[[#This Row],[Datum '[Tag']]]</f>
        <v>44473</v>
      </c>
      <c r="L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9" s="14" t="str">
        <f>IFERROR(VLOOKUP(Tabelle3[[#This Row],[Artikelnr.]],Artikel!A:C,3,FALSE),Tabelle3[[#This Row],[Artikelnr.]])</f>
        <v>VOS Räucher Natur Natri</v>
      </c>
      <c r="N39" s="11" t="str">
        <f>VLOOKUP(D39,'Liste Gründe'!A:D,2,FALSE)</f>
        <v>Schimmel</v>
      </c>
      <c r="O39" s="13" t="str">
        <f>IF(ISBLANK(F39),VLOOKUP(Tabelle3[[#This Row],[Grund Ziffer]],'Liste Gründe'!A:D,3,FALSE),F39)</f>
        <v>keine Verarbeitung</v>
      </c>
      <c r="P39" s="11" t="str">
        <f>IF(ISBLANK(Tabelle111[[#This Row],[noch genauer]]),"-",Tabelle111[[#This Row],[noch genauer]])</f>
        <v>-</v>
      </c>
      <c r="Q39" s="14">
        <f t="shared" si="6"/>
        <v>40</v>
      </c>
      <c r="R39" s="11" t="str">
        <f t="shared" si="1"/>
        <v>Produkte</v>
      </c>
      <c r="S39" s="11" t="str">
        <f t="shared" si="2"/>
        <v>BUs</v>
      </c>
      <c r="T39" s="11" t="str">
        <f t="shared" si="3"/>
        <v>Symptome</v>
      </c>
      <c r="U39" s="11">
        <f>IFERROR(VLOOKUP(Tabelle3[[#This Row],[Artikelnr.]],Kennzahlen!S:U,3,FALSE)*Tabelle3[[#This Row],[Menge]],"0")</f>
        <v>320.5</v>
      </c>
      <c r="V39" s="14" t="str">
        <f>IF(ISBLANK(A39),VLOOKUP(Tabelle3[[#This Row],[Artikelnr.]],'Linien - BU'!R:S,2,FALSE),A39)</f>
        <v>Schmelze</v>
      </c>
      <c r="W39" s="16">
        <f t="shared" si="4"/>
        <v>29500498</v>
      </c>
      <c r="X39" s="15">
        <f t="shared" si="5"/>
        <v>12</v>
      </c>
      <c r="Y39" s="51"/>
      <c r="AC39" s="51"/>
      <c r="AF39" s="51"/>
      <c r="AG39" s="51"/>
      <c r="AH39" s="51"/>
    </row>
    <row r="40" spans="1:34" ht="30" customHeight="1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15146</v>
      </c>
      <c r="G40" s="25"/>
      <c r="H40" s="25" t="str">
        <f>IFERROR(VLOOKUP(Tabelle111[[#This Row],[Artikelnr. (wenn vorhanden)]],Artikel!A:C,3,FALSE),Tabelle111[[#This Row],[Artikelnr. (wenn vorhanden)]])</f>
        <v>VOS Räucher Natur Natri</v>
      </c>
      <c r="I40" s="11" t="str">
        <f>VLOOKUP(V40,'Linien - BU'!A:B,2,FALSE)</f>
        <v>BU3</v>
      </c>
      <c r="J40" s="12">
        <f t="shared" si="0"/>
        <v>40</v>
      </c>
      <c r="K40" s="13">
        <f>Tabelle111[[#This Row],[Datum '[Tag']]]</f>
        <v>44483</v>
      </c>
      <c r="L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0" s="14" t="str">
        <f>IFERROR(VLOOKUP(Tabelle3[[#This Row],[Artikelnr.]],Artikel!A:C,3,FALSE),Tabelle3[[#This Row],[Artikelnr.]])</f>
        <v>VOS Räucher Natur Natri</v>
      </c>
      <c r="N40" s="11" t="str">
        <f>VLOOKUP(D40,'Liste Gründe'!A:D,2,FALSE)</f>
        <v>Schimmel</v>
      </c>
      <c r="O40" s="13" t="str">
        <f>IF(ISBLANK(F40),VLOOKUP(Tabelle3[[#This Row],[Grund Ziffer]],'Liste Gründe'!A:D,3,FALSE),F40)</f>
        <v>VOS &gt; Einsatz</v>
      </c>
      <c r="P40" s="11" t="str">
        <f>IF(ISBLANK(Tabelle111[[#This Row],[noch genauer]]),"-",Tabelle111[[#This Row],[noch genauer]])</f>
        <v>-</v>
      </c>
      <c r="Q40" s="14">
        <f t="shared" si="6"/>
        <v>41</v>
      </c>
      <c r="R40" s="11" t="str">
        <f t="shared" si="1"/>
        <v>Produkte</v>
      </c>
      <c r="S40" s="11" t="str">
        <f t="shared" si="2"/>
        <v>BUs</v>
      </c>
      <c r="T40" s="11" t="str">
        <f t="shared" si="3"/>
        <v>Symptome</v>
      </c>
      <c r="U40" s="11">
        <f>IFERROR(VLOOKUP(Tabelle3[[#This Row],[Artikelnr.]],Kennzahlen!S:U,3,FALSE)*Tabelle3[[#This Row],[Menge]],"0")</f>
        <v>20</v>
      </c>
      <c r="V40" s="14" t="str">
        <f>IF(ISBLANK(A40),VLOOKUP(Tabelle3[[#This Row],[Artikelnr.]],'Linien - BU'!R:S,2,FALSE),A40)</f>
        <v>Bu3</v>
      </c>
      <c r="W40" s="16">
        <f t="shared" si="4"/>
        <v>29500498</v>
      </c>
      <c r="X40" s="15">
        <f t="shared" si="5"/>
        <v>12</v>
      </c>
      <c r="Y40" s="51"/>
      <c r="AC40" s="51"/>
      <c r="AF40" s="51"/>
      <c r="AG40" s="51"/>
      <c r="AH40" s="51"/>
    </row>
    <row r="41" spans="1:34" ht="30" customHeight="1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15146</v>
      </c>
      <c r="G41" s="25"/>
      <c r="H41" s="25" t="str">
        <f>IFERROR(VLOOKUP(Tabelle111[[#This Row],[Artikelnr. (wenn vorhanden)]],Artikel!A:C,3,FALSE),Tabelle111[[#This Row],[Artikelnr. (wenn vorhanden)]])</f>
        <v>VOS Räucher Natur Natri</v>
      </c>
      <c r="I41" s="11" t="str">
        <f>VLOOKUP(V41,'Linien - BU'!A:B,2,FALSE)</f>
        <v>BU3</v>
      </c>
      <c r="J41" s="12">
        <f t="shared" si="0"/>
        <v>50</v>
      </c>
      <c r="K41" s="13">
        <f>Tabelle111[[#This Row],[Datum '[Tag']]]</f>
        <v>44483</v>
      </c>
      <c r="L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1" s="14" t="str">
        <f>IFERROR(VLOOKUP(Tabelle3[[#This Row],[Artikelnr.]],Artikel!A:C,3,FALSE),Tabelle3[[#This Row],[Artikelnr.]])</f>
        <v>VOS Räucher Natur Natri</v>
      </c>
      <c r="N41" s="11" t="str">
        <f>VLOOKUP(D41,'Liste Gründe'!A:D,2,FALSE)</f>
        <v>Schimmel</v>
      </c>
      <c r="O41" s="13" t="str">
        <f>IF(ISBLANK(F41),VLOOKUP(Tabelle3[[#This Row],[Grund Ziffer]],'Liste Gründe'!A:D,3,FALSE),F41)</f>
        <v>VOS &gt; Einsatz</v>
      </c>
      <c r="P41" s="11" t="str">
        <f>IF(ISBLANK(Tabelle111[[#This Row],[noch genauer]]),"-",Tabelle111[[#This Row],[noch genauer]])</f>
        <v>-</v>
      </c>
      <c r="Q41" s="14">
        <f t="shared" si="6"/>
        <v>41</v>
      </c>
      <c r="R41" s="11" t="str">
        <f t="shared" si="1"/>
        <v>Produkte</v>
      </c>
      <c r="S41" s="11" t="str">
        <f t="shared" si="2"/>
        <v>BUs</v>
      </c>
      <c r="T41" s="11" t="str">
        <f t="shared" si="3"/>
        <v>Symptome</v>
      </c>
      <c r="U41" s="11">
        <f>IFERROR(VLOOKUP(Tabelle3[[#This Row],[Artikelnr.]],Kennzahlen!S:U,3,FALSE)*Tabelle3[[#This Row],[Menge]],"0")</f>
        <v>25</v>
      </c>
      <c r="V41" s="14" t="str">
        <f>IF(ISBLANK(A41),VLOOKUP(Tabelle3[[#This Row],[Artikelnr.]],'Linien - BU'!R:S,2,FALSE),A41)</f>
        <v>Bu3</v>
      </c>
      <c r="W41" s="16">
        <f t="shared" si="4"/>
        <v>29500498</v>
      </c>
      <c r="X41" s="15">
        <f t="shared" si="5"/>
        <v>12</v>
      </c>
      <c r="Y41" s="51"/>
      <c r="AC41" s="51"/>
      <c r="AF41" s="51"/>
      <c r="AG41" s="51"/>
      <c r="AH41" s="51"/>
    </row>
    <row r="42" spans="1:34" ht="30" customHeight="1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15146</v>
      </c>
      <c r="G42" s="25"/>
      <c r="H42" s="25" t="str">
        <f>IFERROR(VLOOKUP(Tabelle111[[#This Row],[Artikelnr. (wenn vorhanden)]],Artikel!A:C,3,FALSE),Tabelle111[[#This Row],[Artikelnr. (wenn vorhanden)]])</f>
        <v>VOS Räucher Natur Natri</v>
      </c>
      <c r="I42" s="11" t="str">
        <f>VLOOKUP(V42,'Linien - BU'!A:B,2,FALSE)</f>
        <v>BU3</v>
      </c>
      <c r="J42" s="12">
        <f t="shared" si="0"/>
        <v>243</v>
      </c>
      <c r="K42" s="13">
        <f>Tabelle111[[#This Row],[Datum '[Tag']]]</f>
        <v>44487</v>
      </c>
      <c r="L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2" s="14" t="str">
        <f>IFERROR(VLOOKUP(Tabelle3[[#This Row],[Artikelnr.]],Artikel!A:C,3,FALSE),Tabelle3[[#This Row],[Artikelnr.]])</f>
        <v>VOS Räucher Natur Natri</v>
      </c>
      <c r="N42" s="11" t="str">
        <f>VLOOKUP(D42,'Liste Gründe'!A:D,2,FALSE)</f>
        <v>Schimmel</v>
      </c>
      <c r="O42" s="13" t="str">
        <f>IF(ISBLANK(F42),VLOOKUP(Tabelle3[[#This Row],[Grund Ziffer]],'Liste Gründe'!A:D,3,FALSE),F42)</f>
        <v>VOS &gt; Einsatz</v>
      </c>
      <c r="P42" s="11" t="str">
        <f>IF(ISBLANK(Tabelle111[[#This Row],[noch genauer]]),"-",Tabelle111[[#This Row],[noch genauer]])</f>
        <v>-</v>
      </c>
      <c r="Q42" s="14">
        <f t="shared" si="6"/>
        <v>42</v>
      </c>
      <c r="R42" s="11" t="str">
        <f t="shared" si="1"/>
        <v>Produkte</v>
      </c>
      <c r="S42" s="11" t="str">
        <f t="shared" si="2"/>
        <v>BUs</v>
      </c>
      <c r="T42" s="11" t="str">
        <f t="shared" si="3"/>
        <v>Symptome</v>
      </c>
      <c r="U42" s="11">
        <f>IFERROR(VLOOKUP(Tabelle3[[#This Row],[Artikelnr.]],Kennzahlen!S:U,3,FALSE)*Tabelle3[[#This Row],[Menge]],"0")</f>
        <v>121.5</v>
      </c>
      <c r="V42" s="14" t="str">
        <f>IF(ISBLANK(A42),VLOOKUP(Tabelle3[[#This Row],[Artikelnr.]],'Linien - BU'!R:S,2,FALSE),A42)</f>
        <v>BU3</v>
      </c>
      <c r="W42" s="16">
        <f t="shared" si="4"/>
        <v>29500498</v>
      </c>
      <c r="X42" s="15">
        <f t="shared" si="5"/>
        <v>12</v>
      </c>
      <c r="Y42" s="51"/>
      <c r="AC42" s="51"/>
      <c r="AF42" s="51"/>
      <c r="AG42" s="51"/>
      <c r="AH42" s="51"/>
    </row>
    <row r="43" spans="1:34" ht="30" customHeight="1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15146</v>
      </c>
      <c r="G43" s="25"/>
      <c r="H43" s="25" t="str">
        <f>IFERROR(VLOOKUP(Tabelle111[[#This Row],[Artikelnr. (wenn vorhanden)]],Artikel!A:C,3,FALSE),Tabelle111[[#This Row],[Artikelnr. (wenn vorhanden)]])</f>
        <v>VOS Räucher Natur Natri</v>
      </c>
      <c r="I43" s="11" t="str">
        <f>VLOOKUP(V43,'Linien - BU'!A:B,2,FALSE)</f>
        <v>BU3</v>
      </c>
      <c r="J43" s="12">
        <f t="shared" si="0"/>
        <v>243</v>
      </c>
      <c r="K43" s="13">
        <f>Tabelle111[[#This Row],[Datum '[Tag']]]</f>
        <v>44488</v>
      </c>
      <c r="L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3" s="14" t="str">
        <f>IFERROR(VLOOKUP(Tabelle3[[#This Row],[Artikelnr.]],Artikel!A:C,3,FALSE),Tabelle3[[#This Row],[Artikelnr.]])</f>
        <v>VOS Räucher Natur Natri</v>
      </c>
      <c r="N43" s="11" t="str">
        <f>VLOOKUP(D43,'Liste Gründe'!A:D,2,FALSE)</f>
        <v>Schimmel</v>
      </c>
      <c r="O43" s="13" t="str">
        <f>IF(ISBLANK(F43),VLOOKUP(Tabelle3[[#This Row],[Grund Ziffer]],'Liste Gründe'!A:D,3,FALSE),F43)</f>
        <v>VOS &gt; Einsatz</v>
      </c>
      <c r="P43" s="11" t="str">
        <f>IF(ISBLANK(Tabelle111[[#This Row],[noch genauer]]),"-",Tabelle111[[#This Row],[noch genauer]])</f>
        <v>-</v>
      </c>
      <c r="Q43" s="14">
        <f t="shared" si="6"/>
        <v>42</v>
      </c>
      <c r="R43" s="11" t="str">
        <f t="shared" si="1"/>
        <v>Produkte</v>
      </c>
      <c r="S43" s="11" t="str">
        <f t="shared" si="2"/>
        <v>BUs</v>
      </c>
      <c r="T43" s="11" t="str">
        <f t="shared" si="3"/>
        <v>Symptome</v>
      </c>
      <c r="U43" s="11">
        <f>IFERROR(VLOOKUP(Tabelle3[[#This Row],[Artikelnr.]],Kennzahlen!S:U,3,FALSE)*Tabelle3[[#This Row],[Menge]],"0")</f>
        <v>121.5</v>
      </c>
      <c r="V43" s="14" t="str">
        <f>IF(ISBLANK(A43),VLOOKUP(Tabelle3[[#This Row],[Artikelnr.]],'Linien - BU'!R:S,2,FALSE),A43)</f>
        <v>BU3</v>
      </c>
      <c r="W43" s="16">
        <f t="shared" si="4"/>
        <v>29500498</v>
      </c>
      <c r="X43" s="15">
        <f t="shared" si="5"/>
        <v>12</v>
      </c>
      <c r="Y43" s="51"/>
      <c r="AC43" s="51"/>
      <c r="AF43" s="51"/>
      <c r="AG43" s="51"/>
      <c r="AH43" s="51"/>
    </row>
    <row r="44" spans="1:34" ht="30" customHeight="1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15146</v>
      </c>
      <c r="G44" s="25"/>
      <c r="H44" s="56" t="str">
        <f>IFERROR(VLOOKUP(Tabelle111[[#This Row],[Artikelnr. (wenn vorhanden)]],Artikel!A:C,3,FALSE),Tabelle111[[#This Row],[Artikelnr. (wenn vorhanden)]])</f>
        <v>VOS Räucher Natur Natri</v>
      </c>
      <c r="I44" s="11" t="str">
        <f>VLOOKUP(V44,'Linien - BU'!A:B,2,FALSE)</f>
        <v>BU3</v>
      </c>
      <c r="J44" s="12">
        <f t="shared" si="0"/>
        <v>309</v>
      </c>
      <c r="K44" s="13">
        <f>Tabelle111[[#This Row],[Datum '[Tag']]]</f>
        <v>44494</v>
      </c>
      <c r="L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4" s="14" t="str">
        <f>IFERROR(VLOOKUP(Tabelle3[[#This Row],[Artikelnr.]],Artikel!A:C,3,FALSE),Tabelle3[[#This Row],[Artikelnr.]])</f>
        <v>VOS Räucher Natur Natri</v>
      </c>
      <c r="N44" s="11" t="str">
        <f>VLOOKUP(D44,'Liste Gründe'!A:D,2,FALSE)</f>
        <v>Schimmel</v>
      </c>
      <c r="O44" s="13" t="str">
        <f>IF(ISBLANK(F44),VLOOKUP(Tabelle3[[#This Row],[Grund Ziffer]],'Liste Gründe'!A:D,3,FALSE),F44)</f>
        <v>VOS &gt; Einsatz</v>
      </c>
      <c r="P44" s="11" t="str">
        <f>IF(ISBLANK(Tabelle111[[#This Row],[noch genauer]]),"-",Tabelle111[[#This Row],[noch genauer]])</f>
        <v>-</v>
      </c>
      <c r="Q44" s="14">
        <f t="shared" si="6"/>
        <v>43</v>
      </c>
      <c r="R44" s="11" t="str">
        <f t="shared" si="1"/>
        <v>Produkte</v>
      </c>
      <c r="S44" s="11" t="str">
        <f t="shared" si="2"/>
        <v>BUs</v>
      </c>
      <c r="T44" s="11" t="str">
        <f t="shared" si="3"/>
        <v>Symptome</v>
      </c>
      <c r="U44" s="11">
        <f>IFERROR(VLOOKUP(Tabelle3[[#This Row],[Artikelnr.]],Kennzahlen!S:U,3,FALSE)*Tabelle3[[#This Row],[Menge]],"0")</f>
        <v>154.5</v>
      </c>
      <c r="V44" s="14" t="str">
        <f>IF(ISBLANK(A44),VLOOKUP(Tabelle3[[#This Row],[Artikelnr.]],'Linien - BU'!R:S,2,FALSE),A44)</f>
        <v>BU3</v>
      </c>
      <c r="W44" s="16">
        <f t="shared" si="4"/>
        <v>29500498</v>
      </c>
      <c r="X44" s="15">
        <f t="shared" si="5"/>
        <v>12</v>
      </c>
      <c r="Y44" s="51"/>
      <c r="AC44" s="51"/>
      <c r="AF44" s="51"/>
      <c r="AG44" s="51"/>
      <c r="AH44" s="51"/>
    </row>
    <row r="45" spans="1:34" ht="30" customHeight="1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15146</v>
      </c>
      <c r="G45" s="25"/>
      <c r="H45" s="56" t="str">
        <f>IFERROR(VLOOKUP(Tabelle111[[#This Row],[Artikelnr. (wenn vorhanden)]],Artikel!A:C,3,FALSE),Tabelle111[[#This Row],[Artikelnr. (wenn vorhanden)]])</f>
        <v>VOS Räucher Natur Natri</v>
      </c>
      <c r="I45" s="11" t="str">
        <f>VLOOKUP(V45,'Linien - BU'!A:B,2,FALSE)</f>
        <v>BU3</v>
      </c>
      <c r="J45" s="12">
        <f t="shared" si="0"/>
        <v>321</v>
      </c>
      <c r="K45" s="13">
        <f>Tabelle111[[#This Row],[Datum '[Tag']]]</f>
        <v>44494</v>
      </c>
      <c r="L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5" s="14" t="str">
        <f>IFERROR(VLOOKUP(Tabelle3[[#This Row],[Artikelnr.]],Artikel!A:C,3,FALSE),Tabelle3[[#This Row],[Artikelnr.]])</f>
        <v>VOS Räucher Natur Natri</v>
      </c>
      <c r="N45" s="11" t="str">
        <f>VLOOKUP(D45,'Liste Gründe'!A:D,2,FALSE)</f>
        <v>Schimmel</v>
      </c>
      <c r="O45" s="13" t="str">
        <f>IF(ISBLANK(F45),VLOOKUP(Tabelle3[[#This Row],[Grund Ziffer]],'Liste Gründe'!A:D,3,FALSE),F45)</f>
        <v>VOS &gt; Einsatz</v>
      </c>
      <c r="P45" s="11" t="str">
        <f>IF(ISBLANK(Tabelle111[[#This Row],[noch genauer]]),"-",Tabelle111[[#This Row],[noch genauer]])</f>
        <v>-</v>
      </c>
      <c r="Q45" s="14">
        <f t="shared" si="6"/>
        <v>43</v>
      </c>
      <c r="R45" s="11" t="str">
        <f t="shared" si="1"/>
        <v>Produkte</v>
      </c>
      <c r="S45" s="11" t="str">
        <f t="shared" si="2"/>
        <v>BUs</v>
      </c>
      <c r="T45" s="11" t="str">
        <f t="shared" si="3"/>
        <v>Symptome</v>
      </c>
      <c r="U45" s="11">
        <f>IFERROR(VLOOKUP(Tabelle3[[#This Row],[Artikelnr.]],Kennzahlen!S:U,3,FALSE)*Tabelle3[[#This Row],[Menge]],"0")</f>
        <v>160.5</v>
      </c>
      <c r="V45" s="14" t="str">
        <f>IF(ISBLANK(A45),VLOOKUP(Tabelle3[[#This Row],[Artikelnr.]],'Linien - BU'!R:S,2,FALSE),A45)</f>
        <v>BU3</v>
      </c>
      <c r="W45" s="16">
        <f t="shared" si="4"/>
        <v>29500498</v>
      </c>
      <c r="X45" s="15">
        <f t="shared" si="5"/>
        <v>12</v>
      </c>
      <c r="Y45" s="51"/>
      <c r="AC45" s="51"/>
      <c r="AF45" s="51"/>
      <c r="AG45" s="51"/>
      <c r="AH45" s="51"/>
    </row>
    <row r="46" spans="1:34" ht="30" customHeight="1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IFERROR(VLOOKUP(Tabelle111[[#This Row],[Artikelnr. (wenn vorhanden)]],Artikel!A:C,3,FALSE),Tabelle111[[#This Row],[Artikelnr. (wenn vorhanden)]])</f>
        <v>VOS Schmelzkäsezub. Pon</v>
      </c>
      <c r="I46" s="11" t="str">
        <f>VLOOKUP(V46,'Linien - BU'!A:B,2,FALSE)</f>
        <v>BU1</v>
      </c>
      <c r="J46" s="12">
        <f t="shared" si="0"/>
        <v>15</v>
      </c>
      <c r="K46" s="13">
        <f>Tabelle111[[#This Row],[Datum '[Tag']]]</f>
        <v>44427</v>
      </c>
      <c r="L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6" s="14" t="str">
        <f>IFERROR(VLOOKUP(Tabelle3[[#This Row],[Artikelnr.]],Artikel!A:C,3,FALSE),Tabelle3[[#This Row],[Artikelnr.]])</f>
        <v>VOS Schmelzkäsezub. Pon</v>
      </c>
      <c r="N46" s="11" t="str">
        <f>VLOOKUP(D46,'Liste Gründe'!A:D,2,FALSE)</f>
        <v>Schimmel</v>
      </c>
      <c r="O46" s="13" t="str">
        <f>IF(ISBLANK(F46),VLOOKUP(Tabelle3[[#This Row],[Grund Ziffer]],'Liste Gründe'!A:D,3,FALSE),F46)</f>
        <v>keine Verarbeitung</v>
      </c>
      <c r="P46" s="11" t="str">
        <f>IF(ISBLANK(Tabelle111[[#This Row],[noch genauer]]),"-",Tabelle111[[#This Row],[noch genauer]])</f>
        <v>stehen geblieben / übersehen</v>
      </c>
      <c r="Q46" s="14">
        <f t="shared" si="6"/>
        <v>33</v>
      </c>
      <c r="R46" s="11" t="str">
        <f t="shared" si="1"/>
        <v>Produkte</v>
      </c>
      <c r="S46" s="11" t="str">
        <f t="shared" si="2"/>
        <v>BUs</v>
      </c>
      <c r="T46" s="11" t="str">
        <f t="shared" si="3"/>
        <v>Symptome</v>
      </c>
      <c r="U46" s="11">
        <f>IFERROR(VLOOKUP(Tabelle3[[#This Row],[Artikelnr.]],Kennzahlen!S:U,3,FALSE)*Tabelle3[[#This Row],[Menge]],"0")</f>
        <v>7.5</v>
      </c>
      <c r="V46" s="14" t="str">
        <f>IF(ISBLANK(A46),VLOOKUP(Tabelle3[[#This Row],[Artikelnr.]],'Linien - BU'!R:S,2,FALSE),A46)</f>
        <v>Abfüllung</v>
      </c>
      <c r="W46" s="16">
        <f t="shared" si="4"/>
        <v>29500514</v>
      </c>
      <c r="X46" s="15">
        <f t="shared" si="5"/>
        <v>12</v>
      </c>
      <c r="Y46" s="51"/>
      <c r="AC46" s="51"/>
      <c r="AF46" s="51"/>
      <c r="AG46" s="51"/>
      <c r="AH46" s="51"/>
    </row>
    <row r="47" spans="1:34" ht="30" customHeight="1" x14ac:dyDescent="0.25">
      <c r="A47" s="25" t="s">
        <v>15153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15150</v>
      </c>
      <c r="G47" s="55" t="s">
        <v>87</v>
      </c>
      <c r="H47" s="25" t="str">
        <f>IFERROR(VLOOKUP(Tabelle111[[#This Row],[Artikelnr. (wenn vorhanden)]],Artikel!A:C,3,FALSE),Tabelle111[[#This Row],[Artikelnr. (wenn vorhanden)]])</f>
        <v>VOS Räucher Chili Vorsc</v>
      </c>
      <c r="I47" s="11" t="str">
        <f>VLOOKUP(V47,'Linien - BU'!A:B,2,FALSE)</f>
        <v>Verkauf</v>
      </c>
      <c r="J47" s="12">
        <f t="shared" si="0"/>
        <v>207.5</v>
      </c>
      <c r="K47" s="13">
        <f>Tabelle111[[#This Row],[Datum '[Tag']]]</f>
        <v>44431</v>
      </c>
      <c r="L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7" s="14" t="str">
        <f>IFERROR(VLOOKUP(Tabelle3[[#This Row],[Artikelnr.]],Artikel!A:C,3,FALSE),Tabelle3[[#This Row],[Artikelnr.]])</f>
        <v>VOS Räucher Chili Vorsc</v>
      </c>
      <c r="N47" s="11" t="str">
        <f>VLOOKUP(D47,'Liste Gründe'!A:D,2,FALSE)</f>
        <v>Schimmel</v>
      </c>
      <c r="O47" s="13" t="str">
        <f>IF(ISBLANK(F47),VLOOKUP(Tabelle3[[#This Row],[Grund Ziffer]],'Liste Gründe'!A:D,3,FALSE),F47)</f>
        <v>keinen Abnehmer/kein Schälpersonal</v>
      </c>
      <c r="P47" s="11" t="str">
        <f>IF(ISBLANK(Tabelle111[[#This Row],[noch genauer]]),"-",Tabelle111[[#This Row],[noch genauer]])</f>
        <v>keinen Abnehmer/Schälen</v>
      </c>
      <c r="Q47" s="14">
        <f t="shared" si="6"/>
        <v>34</v>
      </c>
      <c r="R47" s="11" t="str">
        <f t="shared" si="1"/>
        <v>Produkte</v>
      </c>
      <c r="S47" s="11" t="str">
        <f t="shared" si="2"/>
        <v>BUs</v>
      </c>
      <c r="T47" s="11" t="str">
        <f t="shared" si="3"/>
        <v>Symptome</v>
      </c>
      <c r="U47" s="11">
        <f>IFERROR(VLOOKUP(Tabelle3[[#This Row],[Artikelnr.]],Kennzahlen!S:U,3,FALSE)*Tabelle3[[#This Row],[Menge]],"0")</f>
        <v>103.75</v>
      </c>
      <c r="V47" s="14" t="str">
        <f>IF(ISBLANK(A47),VLOOKUP(Tabelle3[[#This Row],[Artikelnr.]],'Linien - BU'!R:S,2,FALSE),A47)</f>
        <v>Verkauf</v>
      </c>
      <c r="W47" s="16">
        <f t="shared" si="4"/>
        <v>29500527</v>
      </c>
      <c r="X47" s="15">
        <f t="shared" si="5"/>
        <v>12</v>
      </c>
      <c r="Y47" s="51"/>
      <c r="AC47" s="51"/>
      <c r="AF47" s="51"/>
      <c r="AG47" s="51"/>
      <c r="AH47" s="51"/>
    </row>
    <row r="48" spans="1:34" ht="30" customHeight="1" x14ac:dyDescent="0.25">
      <c r="A48" s="25" t="s">
        <v>15153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15150</v>
      </c>
      <c r="G48" s="55" t="s">
        <v>87</v>
      </c>
      <c r="H48" s="25" t="str">
        <f>IFERROR(VLOOKUP(Tabelle111[[#This Row],[Artikelnr. (wenn vorhanden)]],Artikel!A:C,3,FALSE),Tabelle111[[#This Row],[Artikelnr. (wenn vorhanden)]])</f>
        <v>VOS Räucher Chili Vorsc</v>
      </c>
      <c r="I48" s="11" t="str">
        <f>VLOOKUP(V48,'Linien - BU'!A:B,2,FALSE)</f>
        <v>Verkauf</v>
      </c>
      <c r="J48" s="12">
        <f t="shared" si="0"/>
        <v>377</v>
      </c>
      <c r="K48" s="13">
        <f>Tabelle111[[#This Row],[Datum '[Tag']]]</f>
        <v>44452</v>
      </c>
      <c r="L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" s="14" t="str">
        <f>IFERROR(VLOOKUP(Tabelle3[[#This Row],[Artikelnr.]],Artikel!A:C,3,FALSE),Tabelle3[[#This Row],[Artikelnr.]])</f>
        <v>VOS Räucher Chili Vorsc</v>
      </c>
      <c r="N48" s="11" t="str">
        <f>VLOOKUP(D48,'Liste Gründe'!A:D,2,FALSE)</f>
        <v>Schimmel</v>
      </c>
      <c r="O48" s="13" t="str">
        <f>IF(ISBLANK(F48),VLOOKUP(Tabelle3[[#This Row],[Grund Ziffer]],'Liste Gründe'!A:D,3,FALSE),F48)</f>
        <v>keinen Abnehmer/kein Schälpersonal</v>
      </c>
      <c r="P48" s="11" t="str">
        <f>IF(ISBLANK(Tabelle111[[#This Row],[noch genauer]]),"-",Tabelle111[[#This Row],[noch genauer]])</f>
        <v>keinen Abnehmer/Schälen</v>
      </c>
      <c r="Q48" s="14">
        <f t="shared" si="6"/>
        <v>37</v>
      </c>
      <c r="R48" s="11" t="str">
        <f t="shared" si="1"/>
        <v>Produkte</v>
      </c>
      <c r="S48" s="11" t="str">
        <f t="shared" si="2"/>
        <v>BUs</v>
      </c>
      <c r="T48" s="11" t="str">
        <f t="shared" si="3"/>
        <v>Symptome</v>
      </c>
      <c r="U48" s="11">
        <f>IFERROR(VLOOKUP(Tabelle3[[#This Row],[Artikelnr.]],Kennzahlen!S:U,3,FALSE)*Tabelle3[[#This Row],[Menge]],"0")</f>
        <v>188.5</v>
      </c>
      <c r="V48" s="14" t="str">
        <f>IF(ISBLANK(A48),VLOOKUP(Tabelle3[[#This Row],[Artikelnr.]],'Linien - BU'!R:S,2,FALSE),A48)</f>
        <v>Verkauf</v>
      </c>
      <c r="W48" s="16">
        <f t="shared" si="4"/>
        <v>29500527</v>
      </c>
      <c r="X48" s="15">
        <f t="shared" si="5"/>
        <v>12</v>
      </c>
      <c r="Y48" s="51"/>
      <c r="AC48" s="51"/>
      <c r="AF48" s="51"/>
      <c r="AG48" s="51"/>
      <c r="AH48" s="51"/>
    </row>
    <row r="49" spans="1:34" ht="30" customHeight="1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15146</v>
      </c>
      <c r="G49" s="25"/>
      <c r="H49" s="25" t="str">
        <f>IFERROR(VLOOKUP(Tabelle111[[#This Row],[Artikelnr. (wenn vorhanden)]],Artikel!A:C,3,FALSE),Tabelle111[[#This Row],[Artikelnr. (wenn vorhanden)]])</f>
        <v>VOS Räucher Chili Vorsc</v>
      </c>
      <c r="I49" s="11" t="str">
        <f>VLOOKUP(V49,'Linien - BU'!A:B,2,FALSE)</f>
        <v>BU3</v>
      </c>
      <c r="J49" s="12">
        <f t="shared" si="0"/>
        <v>20</v>
      </c>
      <c r="K49" s="13">
        <f>Tabelle111[[#This Row],[Datum '[Tag']]]</f>
        <v>44487</v>
      </c>
      <c r="L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9" s="14" t="str">
        <f>IFERROR(VLOOKUP(Tabelle3[[#This Row],[Artikelnr.]],Artikel!A:C,3,FALSE),Tabelle3[[#This Row],[Artikelnr.]])</f>
        <v>VOS Räucher Chili Vorsc</v>
      </c>
      <c r="N49" s="11" t="str">
        <f>VLOOKUP(D49,'Liste Gründe'!A:D,2,FALSE)</f>
        <v>Schimmel</v>
      </c>
      <c r="O49" s="13" t="str">
        <f>IF(ISBLANK(F49),VLOOKUP(Tabelle3[[#This Row],[Grund Ziffer]],'Liste Gründe'!A:D,3,FALSE),F49)</f>
        <v>VOS &gt; Einsatz</v>
      </c>
      <c r="P49" s="11" t="str">
        <f>IF(ISBLANK(Tabelle111[[#This Row],[noch genauer]]),"-",Tabelle111[[#This Row],[noch genauer]])</f>
        <v>-</v>
      </c>
      <c r="Q49" s="14">
        <f t="shared" si="6"/>
        <v>42</v>
      </c>
      <c r="R49" s="11" t="str">
        <f t="shared" si="1"/>
        <v>Produkte</v>
      </c>
      <c r="S49" s="11" t="str">
        <f t="shared" si="2"/>
        <v>BUs</v>
      </c>
      <c r="T49" s="11" t="str">
        <f t="shared" si="3"/>
        <v>Symptome</v>
      </c>
      <c r="U49" s="11">
        <f>IFERROR(VLOOKUP(Tabelle3[[#This Row],[Artikelnr.]],Kennzahlen!S:U,3,FALSE)*Tabelle3[[#This Row],[Menge]],"0")</f>
        <v>10</v>
      </c>
      <c r="V49" s="14" t="str">
        <f>IF(ISBLANK(A49),VLOOKUP(Tabelle3[[#This Row],[Artikelnr.]],'Linien - BU'!R:S,2,FALSE),A49)</f>
        <v>BU3</v>
      </c>
      <c r="W49" s="16">
        <f t="shared" si="4"/>
        <v>29500527</v>
      </c>
      <c r="X49" s="15">
        <f t="shared" si="5"/>
        <v>12</v>
      </c>
      <c r="Y49" s="51"/>
      <c r="AC49" s="51"/>
      <c r="AF49" s="51"/>
      <c r="AG49" s="51"/>
      <c r="AH49" s="51"/>
    </row>
    <row r="50" spans="1:34" ht="30" customHeight="1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15146</v>
      </c>
      <c r="G50" s="25"/>
      <c r="H50" s="56" t="str">
        <f>IFERROR(VLOOKUP(Tabelle111[[#This Row],[Artikelnr. (wenn vorhanden)]],Artikel!A:C,3,FALSE),Tabelle111[[#This Row],[Artikelnr. (wenn vorhanden)]])</f>
        <v>VOS Räucher Chili Vorsc</v>
      </c>
      <c r="I50" s="11" t="str">
        <f>VLOOKUP(V50,'Linien - BU'!A:B,2,FALSE)</f>
        <v>BU3</v>
      </c>
      <c r="J50" s="12">
        <f t="shared" si="0"/>
        <v>246</v>
      </c>
      <c r="K50" s="13">
        <f>Tabelle111[[#This Row],[Datum '[Tag']]]</f>
        <v>44494</v>
      </c>
      <c r="L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0" s="14" t="str">
        <f>IFERROR(VLOOKUP(Tabelle3[[#This Row],[Artikelnr.]],Artikel!A:C,3,FALSE),Tabelle3[[#This Row],[Artikelnr.]])</f>
        <v>VOS Räucher Chili Vorsc</v>
      </c>
      <c r="N50" s="11" t="str">
        <f>VLOOKUP(D50,'Liste Gründe'!A:D,2,FALSE)</f>
        <v>Schimmel</v>
      </c>
      <c r="O50" s="13" t="str">
        <f>IF(ISBLANK(F50),VLOOKUP(Tabelle3[[#This Row],[Grund Ziffer]],'Liste Gründe'!A:D,3,FALSE),F50)</f>
        <v>VOS &gt; Einsatz</v>
      </c>
      <c r="P50" s="11" t="str">
        <f>IF(ISBLANK(Tabelle111[[#This Row],[noch genauer]]),"-",Tabelle111[[#This Row],[noch genauer]])</f>
        <v>-</v>
      </c>
      <c r="Q50" s="14">
        <f t="shared" si="6"/>
        <v>43</v>
      </c>
      <c r="R50" s="11" t="str">
        <f t="shared" si="1"/>
        <v>Produkte</v>
      </c>
      <c r="S50" s="11" t="str">
        <f t="shared" si="2"/>
        <v>BUs</v>
      </c>
      <c r="T50" s="11" t="str">
        <f t="shared" si="3"/>
        <v>Symptome</v>
      </c>
      <c r="U50" s="11">
        <f>IFERROR(VLOOKUP(Tabelle3[[#This Row],[Artikelnr.]],Kennzahlen!S:U,3,FALSE)*Tabelle3[[#This Row],[Menge]],"0")</f>
        <v>123</v>
      </c>
      <c r="V50" s="14" t="str">
        <f>IF(ISBLANK(A50),VLOOKUP(Tabelle3[[#This Row],[Artikelnr.]],'Linien - BU'!R:S,2,FALSE),A50)</f>
        <v>Bu3</v>
      </c>
      <c r="W50" s="16">
        <f t="shared" si="4"/>
        <v>29500527</v>
      </c>
      <c r="X50" s="15">
        <f t="shared" si="5"/>
        <v>12</v>
      </c>
      <c r="Y50" s="51"/>
      <c r="AC50" s="51"/>
      <c r="AF50" s="51"/>
      <c r="AG50" s="51"/>
      <c r="AH50" s="51"/>
    </row>
    <row r="51" spans="1:34" ht="30" customHeight="1" x14ac:dyDescent="0.25">
      <c r="A51" s="25" t="s">
        <v>15153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15150</v>
      </c>
      <c r="G51" s="55" t="s">
        <v>87</v>
      </c>
      <c r="H51" s="25" t="str">
        <f>IFERROR(VLOOKUP(Tabelle111[[#This Row],[Artikelnr. (wenn vorhanden)]],Artikel!A:C,3,FALSE),Tabelle111[[#This Row],[Artikelnr. (wenn vorhanden)]])</f>
        <v>VOS Räucher Schinken Vo</v>
      </c>
      <c r="I51" s="11" t="str">
        <f>VLOOKUP(V51,'Linien - BU'!A:B,2,FALSE)</f>
        <v>Verkauf</v>
      </c>
      <c r="J51" s="12">
        <f t="shared" si="0"/>
        <v>177</v>
      </c>
      <c r="K51" s="13">
        <f>Tabelle111[[#This Row],[Datum '[Tag']]]</f>
        <v>44431</v>
      </c>
      <c r="L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" s="14" t="str">
        <f>IFERROR(VLOOKUP(Tabelle3[[#This Row],[Artikelnr.]],Artikel!A:C,3,FALSE),Tabelle3[[#This Row],[Artikelnr.]])</f>
        <v>VOS Räucher Schinken Vo</v>
      </c>
      <c r="N51" s="11" t="str">
        <f>VLOOKUP(D51,'Liste Gründe'!A:D,2,FALSE)</f>
        <v>Schimmel</v>
      </c>
      <c r="O51" s="13" t="str">
        <f>IF(ISBLANK(F51),VLOOKUP(Tabelle3[[#This Row],[Grund Ziffer]],'Liste Gründe'!A:D,3,FALSE),F51)</f>
        <v>keinen Abnehmer/kein Schälpersonal</v>
      </c>
      <c r="P51" s="11" t="str">
        <f>IF(ISBLANK(Tabelle111[[#This Row],[noch genauer]]),"-",Tabelle111[[#This Row],[noch genauer]])</f>
        <v>keinen Abnehmer/Schälen</v>
      </c>
      <c r="Q51" s="14">
        <f t="shared" si="6"/>
        <v>34</v>
      </c>
      <c r="R51" s="11" t="str">
        <f t="shared" si="1"/>
        <v>Produkte</v>
      </c>
      <c r="S51" s="11" t="str">
        <f t="shared" si="2"/>
        <v>BUs</v>
      </c>
      <c r="T51" s="11" t="str">
        <f t="shared" si="3"/>
        <v>Symptome</v>
      </c>
      <c r="U51" s="11">
        <f>IFERROR(VLOOKUP(Tabelle3[[#This Row],[Artikelnr.]],Kennzahlen!S:U,3,FALSE)*Tabelle3[[#This Row],[Menge]],"0")</f>
        <v>88.5</v>
      </c>
      <c r="V51" s="14" t="str">
        <f>IF(ISBLANK(A51),VLOOKUP(Tabelle3[[#This Row],[Artikelnr.]],'Linien - BU'!R:S,2,FALSE),A51)</f>
        <v>Verkauf</v>
      </c>
      <c r="W51" s="16">
        <f t="shared" si="4"/>
        <v>29500528</v>
      </c>
      <c r="X51" s="15">
        <f t="shared" si="5"/>
        <v>12</v>
      </c>
      <c r="Y51" s="51"/>
      <c r="AC51" s="51"/>
      <c r="AF51" s="51"/>
      <c r="AG51" s="51"/>
      <c r="AH51" s="51"/>
    </row>
    <row r="52" spans="1:34" ht="30" customHeight="1" x14ac:dyDescent="0.25">
      <c r="A52" s="25" t="s">
        <v>15153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15150</v>
      </c>
      <c r="G52" s="55" t="s">
        <v>87</v>
      </c>
      <c r="H52" s="25" t="str">
        <f>IFERROR(VLOOKUP(Tabelle111[[#This Row],[Artikelnr. (wenn vorhanden)]],Artikel!A:C,3,FALSE),Tabelle111[[#This Row],[Artikelnr. (wenn vorhanden)]])</f>
        <v>VOS Räucher Schinken Vo</v>
      </c>
      <c r="I52" s="11" t="str">
        <f>VLOOKUP(V52,'Linien - BU'!A:B,2,FALSE)</f>
        <v>Verkauf</v>
      </c>
      <c r="J52" s="12">
        <f t="shared" si="0"/>
        <v>389.8</v>
      </c>
      <c r="K52" s="13">
        <f>Tabelle111[[#This Row],[Datum '[Tag']]]</f>
        <v>44452</v>
      </c>
      <c r="L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" s="14" t="str">
        <f>IFERROR(VLOOKUP(Tabelle3[[#This Row],[Artikelnr.]],Artikel!A:C,3,FALSE),Tabelle3[[#This Row],[Artikelnr.]])</f>
        <v>VOS Räucher Schinken Vo</v>
      </c>
      <c r="N52" s="11" t="str">
        <f>VLOOKUP(D52,'Liste Gründe'!A:D,2,FALSE)</f>
        <v>Schimmel</v>
      </c>
      <c r="O52" s="13" t="str">
        <f>IF(ISBLANK(F52),VLOOKUP(Tabelle3[[#This Row],[Grund Ziffer]],'Liste Gründe'!A:D,3,FALSE),F52)</f>
        <v>keinen Abnehmer/kein Schälpersonal</v>
      </c>
      <c r="P52" s="11" t="str">
        <f>IF(ISBLANK(Tabelle111[[#This Row],[noch genauer]]),"-",Tabelle111[[#This Row],[noch genauer]])</f>
        <v>keinen Abnehmer/Schälen</v>
      </c>
      <c r="Q52" s="14">
        <f t="shared" si="6"/>
        <v>37</v>
      </c>
      <c r="R52" s="11" t="str">
        <f t="shared" si="1"/>
        <v>Produkte</v>
      </c>
      <c r="S52" s="11" t="str">
        <f t="shared" si="2"/>
        <v>BUs</v>
      </c>
      <c r="T52" s="11" t="str">
        <f t="shared" si="3"/>
        <v>Symptome</v>
      </c>
      <c r="U52" s="11">
        <f>IFERROR(VLOOKUP(Tabelle3[[#This Row],[Artikelnr.]],Kennzahlen!S:U,3,FALSE)*Tabelle3[[#This Row],[Menge]],"0")</f>
        <v>194.9</v>
      </c>
      <c r="V52" s="14" t="str">
        <f>IF(ISBLANK(A52),VLOOKUP(Tabelle3[[#This Row],[Artikelnr.]],'Linien - BU'!R:S,2,FALSE),A52)</f>
        <v>Verkauf</v>
      </c>
      <c r="W52" s="16">
        <f t="shared" si="4"/>
        <v>29500528</v>
      </c>
      <c r="X52" s="15">
        <f t="shared" si="5"/>
        <v>12</v>
      </c>
      <c r="Y52" s="51"/>
      <c r="AC52" s="51"/>
      <c r="AF52" s="51"/>
      <c r="AG52" s="51"/>
      <c r="AH52" s="51"/>
    </row>
    <row r="53" spans="1:34" ht="30" customHeight="1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15146</v>
      </c>
      <c r="G53" s="25" t="s">
        <v>36</v>
      </c>
      <c r="H53" s="25" t="str">
        <f>IFERROR(VLOOKUP(Tabelle111[[#This Row],[Artikelnr. (wenn vorhanden)]],Artikel!A:C,3,FALSE),Tabelle111[[#This Row],[Artikelnr. (wenn vorhanden)]])</f>
        <v>VOS Räucher Schinken Vo</v>
      </c>
      <c r="I53" s="11" t="str">
        <f>VLOOKUP(V53,'Linien - BU'!A:B,2,FALSE)</f>
        <v>BU3</v>
      </c>
      <c r="J53" s="12">
        <f t="shared" si="0"/>
        <v>178</v>
      </c>
      <c r="K53" s="13">
        <f>Tabelle111[[#This Row],[Datum '[Tag']]]</f>
        <v>44473</v>
      </c>
      <c r="L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3" s="14" t="str">
        <f>IFERROR(VLOOKUP(Tabelle3[[#This Row],[Artikelnr.]],Artikel!A:C,3,FALSE),Tabelle3[[#This Row],[Artikelnr.]])</f>
        <v>VOS Räucher Schinken Vo</v>
      </c>
      <c r="N53" s="11" t="str">
        <f>VLOOKUP(D53,'Liste Gründe'!A:D,2,FALSE)</f>
        <v>Schimmel</v>
      </c>
      <c r="O53" s="13" t="str">
        <f>IF(ISBLANK(F53),VLOOKUP(Tabelle3[[#This Row],[Grund Ziffer]],'Liste Gründe'!A:D,3,FALSE),F53)</f>
        <v>VOS &gt; Einsatz</v>
      </c>
      <c r="P53" s="11" t="str">
        <f>IF(ISBLANK(Tabelle111[[#This Row],[noch genauer]]),"-",Tabelle111[[#This Row],[noch genauer]])</f>
        <v>-</v>
      </c>
      <c r="Q53" s="14">
        <f t="shared" si="6"/>
        <v>40</v>
      </c>
      <c r="R53" s="11" t="str">
        <f t="shared" si="1"/>
        <v>Produkte</v>
      </c>
      <c r="S53" s="11" t="str">
        <f t="shared" si="2"/>
        <v>BUs</v>
      </c>
      <c r="T53" s="11" t="str">
        <f t="shared" si="3"/>
        <v>Symptome</v>
      </c>
      <c r="U53" s="11">
        <f>IFERROR(VLOOKUP(Tabelle3[[#This Row],[Artikelnr.]],Kennzahlen!S:U,3,FALSE)*Tabelle3[[#This Row],[Menge]],"0")</f>
        <v>89</v>
      </c>
      <c r="V53" s="14" t="str">
        <f>IF(ISBLANK(A53),VLOOKUP(Tabelle3[[#This Row],[Artikelnr.]],'Linien - BU'!R:S,2,FALSE),A53)</f>
        <v>BU3</v>
      </c>
      <c r="W53" s="16">
        <f t="shared" si="4"/>
        <v>29500528</v>
      </c>
      <c r="X53" s="15">
        <f t="shared" si="5"/>
        <v>12</v>
      </c>
      <c r="Y53" s="51"/>
      <c r="AC53" s="51"/>
      <c r="AF53" s="51"/>
      <c r="AG53" s="51"/>
      <c r="AH53" s="51"/>
    </row>
    <row r="54" spans="1:34" ht="30" customHeight="1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15148</v>
      </c>
      <c r="G54" s="25" t="s">
        <v>332</v>
      </c>
      <c r="H54" s="25" t="str">
        <f>IFERROR(VLOOKUP(Tabelle111[[#This Row],[Artikelnr. (wenn vorhanden)]],Artikel!A:C,3,FALSE),Tabelle111[[#This Row],[Artikelnr. (wenn vorhanden)]])</f>
        <v>VOS Adler Schinkenräuch</v>
      </c>
      <c r="I54" s="11" t="str">
        <f>VLOOKUP(V54,'Linien - BU'!A:B,2,FALSE)</f>
        <v>BU3</v>
      </c>
      <c r="J54" s="12">
        <f t="shared" si="0"/>
        <v>283</v>
      </c>
      <c r="K54" s="13">
        <f>Tabelle111[[#This Row],[Datum '[Tag']]]</f>
        <v>44468</v>
      </c>
      <c r="L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" s="14" t="str">
        <f>IFERROR(VLOOKUP(Tabelle3[[#This Row],[Artikelnr.]],Artikel!A:C,3,FALSE),Tabelle3[[#This Row],[Artikelnr.]])</f>
        <v>VOS Adler Schinkenräuch</v>
      </c>
      <c r="N54" s="11" t="str">
        <f>VLOOKUP(D54,'Liste Gründe'!A:D,2,FALSE)</f>
        <v>Schimmel</v>
      </c>
      <c r="O54" s="13" t="str">
        <f>IF(ISBLANK(F54),VLOOKUP(Tabelle3[[#This Row],[Grund Ziffer]],'Liste Gründe'!A:D,3,FALSE),F54)</f>
        <v>spezifischer EInsatz</v>
      </c>
      <c r="P54" s="11" t="str">
        <f>IF(ISBLANK(Tabelle111[[#This Row],[noch genauer]]),"-",Tabelle111[[#This Row],[noch genauer]])</f>
        <v>wenig Verwendung</v>
      </c>
      <c r="Q54" s="14">
        <f t="shared" si="6"/>
        <v>39</v>
      </c>
      <c r="R54" s="11" t="str">
        <f t="shared" si="1"/>
        <v>Produkte</v>
      </c>
      <c r="S54" s="11" t="str">
        <f t="shared" si="2"/>
        <v>BUs</v>
      </c>
      <c r="T54" s="11" t="str">
        <f t="shared" si="3"/>
        <v>Symptome</v>
      </c>
      <c r="U54" s="11">
        <f>IFERROR(VLOOKUP(Tabelle3[[#This Row],[Artikelnr.]],Kennzahlen!S:U,3,FALSE)*Tabelle3[[#This Row],[Menge]],"0")</f>
        <v>141.5</v>
      </c>
      <c r="V54" s="14" t="str">
        <f>IF(ISBLANK(A54),VLOOKUP(Tabelle3[[#This Row],[Artikelnr.]],'Linien - BU'!R:S,2,FALSE),A54)</f>
        <v>Bu3</v>
      </c>
      <c r="W54" s="16">
        <f t="shared" si="4"/>
        <v>29500529</v>
      </c>
      <c r="X54" s="15">
        <f t="shared" si="5"/>
        <v>12</v>
      </c>
      <c r="Y54" s="51"/>
      <c r="AC54" s="51"/>
      <c r="AF54" s="51"/>
      <c r="AG54" s="51"/>
      <c r="AH54" s="51"/>
    </row>
    <row r="55" spans="1:34" ht="30" customHeight="1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IFERROR(VLOOKUP(Tabelle111[[#This Row],[Artikelnr. (wenn vorhanden)]],Artikel!A:C,3,FALSE),Tabelle111[[#This Row],[Artikelnr. (wenn vorhanden)]])</f>
        <v>VOS mit Walnusskonzentr</v>
      </c>
      <c r="I55" s="11" t="str">
        <f>VLOOKUP(V55,'Linien - BU'!A:B,2,FALSE)</f>
        <v>BU1</v>
      </c>
      <c r="J55" s="12">
        <f t="shared" si="0"/>
        <v>22</v>
      </c>
      <c r="K55" s="13">
        <f>Tabelle111[[#This Row],[Datum '[Tag']]]</f>
        <v>44476</v>
      </c>
      <c r="L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5" s="14" t="str">
        <f>IFERROR(VLOOKUP(Tabelle3[[#This Row],[Artikelnr.]],Artikel!A:C,3,FALSE),Tabelle3[[#This Row],[Artikelnr.]])</f>
        <v>VOS mit Walnusskonzentr</v>
      </c>
      <c r="N55" s="11" t="str">
        <f>VLOOKUP(D55,'Liste Gründe'!A:D,2,FALSE)</f>
        <v>Schimmel</v>
      </c>
      <c r="O55" s="13" t="str">
        <f>IF(ISBLANK(F55),VLOOKUP(Tabelle3[[#This Row],[Grund Ziffer]],'Liste Gründe'!A:D,3,FALSE),F55)</f>
        <v>keine Verarbeitung</v>
      </c>
      <c r="P55" s="11" t="str">
        <f>IF(ISBLANK(Tabelle111[[#This Row],[noch genauer]]),"-",Tabelle111[[#This Row],[noch genauer]])</f>
        <v>-</v>
      </c>
      <c r="Q55" s="14">
        <f t="shared" si="6"/>
        <v>40</v>
      </c>
      <c r="R55" s="11" t="str">
        <f t="shared" si="1"/>
        <v>Produkte</v>
      </c>
      <c r="S55" s="11" t="str">
        <f t="shared" si="2"/>
        <v>BUs</v>
      </c>
      <c r="T55" s="11" t="str">
        <f t="shared" si="3"/>
        <v>Symptome</v>
      </c>
      <c r="U55" s="11" t="str">
        <f>IFERROR(VLOOKUP(Tabelle3[[#This Row],[Artikelnr.]],Kennzahlen!S:U,3,FALSE)*Tabelle3[[#This Row],[Menge]],"0")</f>
        <v>0</v>
      </c>
      <c r="V55" s="14" t="str">
        <f>IF(ISBLANK(A55),VLOOKUP(Tabelle3[[#This Row],[Artikelnr.]],'Linien - BU'!R:S,2,FALSE),A55)</f>
        <v>RWV</v>
      </c>
      <c r="W55" s="16">
        <f t="shared" si="4"/>
        <v>29500531</v>
      </c>
      <c r="X55" s="15">
        <f t="shared" si="5"/>
        <v>12</v>
      </c>
      <c r="Y55" s="51"/>
      <c r="AC55" s="51"/>
      <c r="AF55" s="51"/>
      <c r="AG55" s="51"/>
      <c r="AH55" s="51"/>
    </row>
    <row r="56" spans="1:34" ht="30" customHeight="1" x14ac:dyDescent="0.25">
      <c r="A56" s="25" t="s">
        <v>15222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15280</v>
      </c>
      <c r="G56" s="25"/>
      <c r="H56" s="56" t="str">
        <f>IFERROR(VLOOKUP(Tabelle111[[#This Row],[Artikelnr. (wenn vorhanden)]],Artikel!A:C,3,FALSE),Tabelle111[[#This Row],[Artikelnr. (wenn vorhanden)]])</f>
        <v>VOS mit Lachskonzentrat</v>
      </c>
      <c r="I56" s="11" t="str">
        <f>VLOOKUP(V56,'Linien - BU'!A:B,2,FALSE)</f>
        <v>BU1</v>
      </c>
      <c r="J56" s="12">
        <f t="shared" si="0"/>
        <v>101.8</v>
      </c>
      <c r="K56" s="13">
        <f>Tabelle111[[#This Row],[Datum '[Tag']]]</f>
        <v>44494</v>
      </c>
      <c r="L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6" s="14" t="str">
        <f>IFERROR(VLOOKUP(Tabelle3[[#This Row],[Artikelnr.]],Artikel!A:C,3,FALSE),Tabelle3[[#This Row],[Artikelnr.]])</f>
        <v>VOS mit Lachskonzentrat</v>
      </c>
      <c r="N56" s="11" t="str">
        <f>VLOOKUP(D56,'Liste Gründe'!A:D,2,FALSE)</f>
        <v>Schimmel</v>
      </c>
      <c r="O56" s="13" t="str">
        <f>IF(ISBLANK(F56),VLOOKUP(Tabelle3[[#This Row],[Grund Ziffer]],'Liste Gründe'!A:D,3,FALSE),F56)</f>
        <v>nicht vakuumiert von Schmelze</v>
      </c>
      <c r="P56" s="11" t="str">
        <f>IF(ISBLANK(Tabelle111[[#This Row],[noch genauer]]),"-",Tabelle111[[#This Row],[noch genauer]])</f>
        <v>-</v>
      </c>
      <c r="Q56" s="14">
        <f t="shared" si="6"/>
        <v>43</v>
      </c>
      <c r="R56" s="11" t="str">
        <f t="shared" si="1"/>
        <v>Produkte</v>
      </c>
      <c r="S56" s="11" t="str">
        <f t="shared" si="2"/>
        <v>BUs</v>
      </c>
      <c r="T56" s="11" t="str">
        <f t="shared" si="3"/>
        <v>Symptome</v>
      </c>
      <c r="U56" s="11">
        <f>IFERROR(VLOOKUP(Tabelle3[[#This Row],[Artikelnr.]],Kennzahlen!S:U,3,FALSE)*Tabelle3[[#This Row],[Menge]],"0")</f>
        <v>50.9</v>
      </c>
      <c r="V56" s="14" t="str">
        <f>IF(ISBLANK(A56),VLOOKUP(Tabelle3[[#This Row],[Artikelnr.]],'Linien - BU'!R:S,2,FALSE),A56)</f>
        <v>schmelze</v>
      </c>
      <c r="W56" s="16">
        <f t="shared" si="4"/>
        <v>29500532</v>
      </c>
      <c r="X56" s="15">
        <f t="shared" si="5"/>
        <v>12</v>
      </c>
      <c r="Y56" s="51"/>
      <c r="AC56" s="51"/>
      <c r="AF56" s="51"/>
      <c r="AG56" s="51"/>
      <c r="AH56" s="51"/>
    </row>
    <row r="57" spans="1:34" ht="30" customHeight="1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IFERROR(VLOOKUP(Tabelle111[[#This Row],[Artikelnr. (wenn vorhanden)]],Artikel!A:C,3,FALSE),Tabelle111[[#This Row],[Artikelnr. (wenn vorhanden)]])</f>
        <v>VOS SKZ Mozzarella 40%</v>
      </c>
      <c r="I57" s="11" t="str">
        <f>VLOOKUP(V57,'Linien - BU'!A:B,2,FALSE)</f>
        <v>BU1</v>
      </c>
      <c r="J57" s="12">
        <f t="shared" si="0"/>
        <v>57</v>
      </c>
      <c r="K57" s="13">
        <f>Tabelle111[[#This Row],[Datum '[Tag']]]</f>
        <v>44462</v>
      </c>
      <c r="L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" s="14" t="str">
        <f>IFERROR(VLOOKUP(Tabelle3[[#This Row],[Artikelnr.]],Artikel!A:C,3,FALSE),Tabelle3[[#This Row],[Artikelnr.]])</f>
        <v>VOS SKZ Mozzarella 40%</v>
      </c>
      <c r="N57" s="11" t="str">
        <f>VLOOKUP(D57,'Liste Gründe'!A:D,2,FALSE)</f>
        <v>Schimmel</v>
      </c>
      <c r="O57" s="13" t="str">
        <f>IF(ISBLANK(F57),VLOOKUP(Tabelle3[[#This Row],[Grund Ziffer]],'Liste Gründe'!A:D,3,FALSE),F57)</f>
        <v>keine Verarbeitung</v>
      </c>
      <c r="P57" s="11" t="str">
        <f>IF(ISBLANK(Tabelle111[[#This Row],[noch genauer]]),"-",Tabelle111[[#This Row],[noch genauer]])</f>
        <v>MHD abgelaufen</v>
      </c>
      <c r="Q57" s="14">
        <f t="shared" si="6"/>
        <v>38</v>
      </c>
      <c r="R57" s="11" t="str">
        <f t="shared" si="1"/>
        <v>Produkte</v>
      </c>
      <c r="S57" s="11" t="str">
        <f t="shared" si="2"/>
        <v>BUs</v>
      </c>
      <c r="T57" s="11" t="str">
        <f t="shared" si="3"/>
        <v>Symptome</v>
      </c>
      <c r="U57" s="11">
        <f>IFERROR(VLOOKUP(Tabelle3[[#This Row],[Artikelnr.]],Kennzahlen!S:U,3,FALSE)*Tabelle3[[#This Row],[Menge]],"0")</f>
        <v>28.5</v>
      </c>
      <c r="V57" s="14" t="str">
        <f>IF(ISBLANK(A57),VLOOKUP(Tabelle3[[#This Row],[Artikelnr.]],'Linien - BU'!R:S,2,FALSE),A57)</f>
        <v>RWV</v>
      </c>
      <c r="W57" s="16">
        <f t="shared" si="4"/>
        <v>29500539</v>
      </c>
      <c r="X57" s="15">
        <f t="shared" si="5"/>
        <v>12</v>
      </c>
      <c r="Y57" s="51"/>
      <c r="AC57" s="51"/>
      <c r="AF57" s="51"/>
      <c r="AG57" s="51"/>
      <c r="AH57" s="51"/>
    </row>
    <row r="58" spans="1:34" ht="30" customHeight="1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IFERROR(VLOOKUP(Tabelle111[[#This Row],[Artikelnr. (wenn vorhanden)]],Artikel!A:C,3,FALSE),Tabelle111[[#This Row],[Artikelnr. (wenn vorhanden)]])</f>
        <v>VOS SKZ Mozzarella 40%</v>
      </c>
      <c r="I58" s="11" t="str">
        <f>VLOOKUP(V58,'Linien - BU'!A:B,2,FALSE)</f>
        <v>BU1</v>
      </c>
      <c r="J58" s="12">
        <f t="shared" si="0"/>
        <v>23</v>
      </c>
      <c r="K58" s="13">
        <f>Tabelle111[[#This Row],[Datum '[Tag']]]</f>
        <v>44466</v>
      </c>
      <c r="L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" s="14" t="str">
        <f>IFERROR(VLOOKUP(Tabelle3[[#This Row],[Artikelnr.]],Artikel!A:C,3,FALSE),Tabelle3[[#This Row],[Artikelnr.]])</f>
        <v>VOS SKZ Mozzarella 40%</v>
      </c>
      <c r="N58" s="11" t="str">
        <f>VLOOKUP(D58,'Liste Gründe'!A:D,2,FALSE)</f>
        <v>Schimmel</v>
      </c>
      <c r="O58" s="13" t="str">
        <f>IF(ISBLANK(F58),VLOOKUP(Tabelle3[[#This Row],[Grund Ziffer]],'Liste Gründe'!A:D,3,FALSE),F58)</f>
        <v>keine Verarbeitung</v>
      </c>
      <c r="P58" s="11" t="str">
        <f>IF(ISBLANK(Tabelle111[[#This Row],[noch genauer]]),"-",Tabelle111[[#This Row],[noch genauer]])</f>
        <v>MHD abgelaufen</v>
      </c>
      <c r="Q58" s="14">
        <f t="shared" si="6"/>
        <v>39</v>
      </c>
      <c r="R58" s="11" t="str">
        <f t="shared" si="1"/>
        <v>Produkte</v>
      </c>
      <c r="S58" s="11" t="str">
        <f t="shared" si="2"/>
        <v>BUs</v>
      </c>
      <c r="T58" s="11" t="str">
        <f t="shared" si="3"/>
        <v>Symptome</v>
      </c>
      <c r="U58" s="11">
        <f>IFERROR(VLOOKUP(Tabelle3[[#This Row],[Artikelnr.]],Kennzahlen!S:U,3,FALSE)*Tabelle3[[#This Row],[Menge]],"0")</f>
        <v>11.5</v>
      </c>
      <c r="V58" s="14" t="str">
        <f>IF(ISBLANK(A58),VLOOKUP(Tabelle3[[#This Row],[Artikelnr.]],'Linien - BU'!R:S,2,FALSE),A58)</f>
        <v>RWV</v>
      </c>
      <c r="W58" s="16">
        <f t="shared" si="4"/>
        <v>29500539</v>
      </c>
      <c r="X58" s="15">
        <f t="shared" si="5"/>
        <v>12</v>
      </c>
      <c r="Y58" s="51"/>
      <c r="AC58" s="51"/>
      <c r="AF58" s="51"/>
      <c r="AG58" s="51"/>
      <c r="AH58" s="51"/>
    </row>
    <row r="59" spans="1:34" ht="30" customHeight="1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15146</v>
      </c>
      <c r="G59" s="25"/>
      <c r="H59" s="25" t="str">
        <f>IFERROR(VLOOKUP(Tabelle111[[#This Row],[Artikelnr. (wenn vorhanden)]],Artikel!A:C,3,FALSE),Tabelle111[[#This Row],[Artikelnr. (wenn vorhanden)]])</f>
        <v>VOS SKZ Mozzarella 40%</v>
      </c>
      <c r="I59" s="11" t="str">
        <f>VLOOKUP(V59,'Linien - BU'!A:B,2,FALSE)</f>
        <v>BU1</v>
      </c>
      <c r="J59" s="12">
        <f t="shared" si="0"/>
        <v>22</v>
      </c>
      <c r="K59" s="13">
        <f>Tabelle111[[#This Row],[Datum '[Tag']]]</f>
        <v>44468</v>
      </c>
      <c r="L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9" s="14" t="str">
        <f>IFERROR(VLOOKUP(Tabelle3[[#This Row],[Artikelnr.]],Artikel!A:C,3,FALSE),Tabelle3[[#This Row],[Artikelnr.]])</f>
        <v>VOS SKZ Mozzarella 40%</v>
      </c>
      <c r="N59" s="11" t="str">
        <f>VLOOKUP(D59,'Liste Gründe'!A:D,2,FALSE)</f>
        <v>Schimmel</v>
      </c>
      <c r="O59" s="13" t="str">
        <f>IF(ISBLANK(F59),VLOOKUP(Tabelle3[[#This Row],[Grund Ziffer]],'Liste Gründe'!A:D,3,FALSE),F59)</f>
        <v>VOS &gt; Einsatz</v>
      </c>
      <c r="P59" s="11" t="str">
        <f>IF(ISBLANK(Tabelle111[[#This Row],[noch genauer]]),"-",Tabelle111[[#This Row],[noch genauer]])</f>
        <v>-</v>
      </c>
      <c r="Q59" s="14">
        <f t="shared" si="6"/>
        <v>39</v>
      </c>
      <c r="R59" s="11" t="str">
        <f t="shared" si="1"/>
        <v>Produkte</v>
      </c>
      <c r="S59" s="11" t="str">
        <f t="shared" si="2"/>
        <v>BUs</v>
      </c>
      <c r="T59" s="11" t="str">
        <f t="shared" si="3"/>
        <v>Symptome</v>
      </c>
      <c r="U59" s="11">
        <f>IFERROR(VLOOKUP(Tabelle3[[#This Row],[Artikelnr.]],Kennzahlen!S:U,3,FALSE)*Tabelle3[[#This Row],[Menge]],"0")</f>
        <v>11</v>
      </c>
      <c r="V59" s="14" t="str">
        <f>IF(ISBLANK(A59),VLOOKUP(Tabelle3[[#This Row],[Artikelnr.]],'Linien - BU'!R:S,2,FALSE),A59)</f>
        <v>Schmelze</v>
      </c>
      <c r="W59" s="16">
        <f t="shared" si="4"/>
        <v>29500539</v>
      </c>
      <c r="X59" s="15">
        <f t="shared" si="5"/>
        <v>12</v>
      </c>
      <c r="Y59" s="51"/>
      <c r="AC59" s="51"/>
      <c r="AF59" s="51"/>
      <c r="AG59" s="51"/>
      <c r="AH59" s="51"/>
    </row>
    <row r="60" spans="1:34" ht="30" customHeight="1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IFERROR(VLOOKUP(Tabelle111[[#This Row],[Artikelnr. (wenn vorhanden)]],Artikel!A:C,3,FALSE),Tabelle111[[#This Row],[Artikelnr. (wenn vorhanden)]])</f>
        <v>VOS SKZ Mozzarella 40%</v>
      </c>
      <c r="I60" s="11" t="str">
        <f>VLOOKUP(V60,'Linien - BU'!A:B,2,FALSE)</f>
        <v>BU1</v>
      </c>
      <c r="J60" s="12">
        <f t="shared" si="0"/>
        <v>20</v>
      </c>
      <c r="K60" s="13">
        <f>Tabelle111[[#This Row],[Datum '[Tag']]]</f>
        <v>44469</v>
      </c>
      <c r="L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0" s="14" t="str">
        <f>IFERROR(VLOOKUP(Tabelle3[[#This Row],[Artikelnr.]],Artikel!A:C,3,FALSE),Tabelle3[[#This Row],[Artikelnr.]])</f>
        <v>VOS SKZ Mozzarella 40%</v>
      </c>
      <c r="N60" s="11" t="str">
        <f>VLOOKUP(D60,'Liste Gründe'!A:D,2,FALSE)</f>
        <v>Schimmel</v>
      </c>
      <c r="O60" s="13" t="str">
        <f>IF(ISBLANK(F60),VLOOKUP(Tabelle3[[#This Row],[Grund Ziffer]],'Liste Gründe'!A:D,3,FALSE),F60)</f>
        <v>keine Verarbeitung</v>
      </c>
      <c r="P60" s="11" t="str">
        <f>IF(ISBLANK(Tabelle111[[#This Row],[noch genauer]]),"-",Tabelle111[[#This Row],[noch genauer]])</f>
        <v>MHD abgelaufen</v>
      </c>
      <c r="Q60" s="14">
        <f t="shared" si="6"/>
        <v>39</v>
      </c>
      <c r="R60" s="11" t="str">
        <f t="shared" si="1"/>
        <v>Produkte</v>
      </c>
      <c r="S60" s="11" t="str">
        <f t="shared" si="2"/>
        <v>BUs</v>
      </c>
      <c r="T60" s="11" t="str">
        <f t="shared" si="3"/>
        <v>Symptome</v>
      </c>
      <c r="U60" s="11">
        <f>IFERROR(VLOOKUP(Tabelle3[[#This Row],[Artikelnr.]],Kennzahlen!S:U,3,FALSE)*Tabelle3[[#This Row],[Menge]],"0")</f>
        <v>10</v>
      </c>
      <c r="V60" s="14" t="str">
        <f>IF(ISBLANK(A60),VLOOKUP(Tabelle3[[#This Row],[Artikelnr.]],'Linien - BU'!R:S,2,FALSE),A60)</f>
        <v>RWV</v>
      </c>
      <c r="W60" s="16">
        <f t="shared" si="4"/>
        <v>29500539</v>
      </c>
      <c r="X60" s="15">
        <f t="shared" si="5"/>
        <v>12</v>
      </c>
      <c r="Y60" s="51"/>
      <c r="AC60" s="51"/>
      <c r="AF60" s="51"/>
      <c r="AG60" s="51"/>
      <c r="AH60" s="51"/>
    </row>
    <row r="61" spans="1:34" ht="30" customHeight="1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15146</v>
      </c>
      <c r="G61" s="25"/>
      <c r="H61" s="56" t="str">
        <f>IFERROR(VLOOKUP(Tabelle111[[#This Row],[Artikelnr. (wenn vorhanden)]],Artikel!A:C,3,FALSE),Tabelle111[[#This Row],[Artikelnr. (wenn vorhanden)]])</f>
        <v>VOS SKZ Mozzarella 40%</v>
      </c>
      <c r="I61" s="11" t="str">
        <f>VLOOKUP(V61,'Linien - BU'!A:B,2,FALSE)</f>
        <v>BU1</v>
      </c>
      <c r="J61" s="12">
        <f t="shared" si="0"/>
        <v>10</v>
      </c>
      <c r="K61" s="13">
        <f>Tabelle111[[#This Row],[Datum '[Tag']]]</f>
        <v>44491</v>
      </c>
      <c r="L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1" s="14" t="str">
        <f>IFERROR(VLOOKUP(Tabelle3[[#This Row],[Artikelnr.]],Artikel!A:C,3,FALSE),Tabelle3[[#This Row],[Artikelnr.]])</f>
        <v>VOS SKZ Mozzarella 40%</v>
      </c>
      <c r="N61" s="11" t="str">
        <f>VLOOKUP(D61,'Liste Gründe'!A:D,2,FALSE)</f>
        <v>Schimmel</v>
      </c>
      <c r="O61" s="13" t="str">
        <f>IF(ISBLANK(F61),VLOOKUP(Tabelle3[[#This Row],[Grund Ziffer]],'Liste Gründe'!A:D,3,FALSE),F61)</f>
        <v>VOS &gt; Einsatz</v>
      </c>
      <c r="P61" s="11" t="str">
        <f>IF(ISBLANK(Tabelle111[[#This Row],[noch genauer]]),"-",Tabelle111[[#This Row],[noch genauer]])</f>
        <v>-</v>
      </c>
      <c r="Q61" s="14">
        <f t="shared" si="6"/>
        <v>42</v>
      </c>
      <c r="R61" s="11" t="str">
        <f t="shared" si="1"/>
        <v>Produkte</v>
      </c>
      <c r="S61" s="11" t="str">
        <f t="shared" si="2"/>
        <v>BUs</v>
      </c>
      <c r="T61" s="11" t="str">
        <f t="shared" si="3"/>
        <v>Symptome</v>
      </c>
      <c r="U61" s="11">
        <f>IFERROR(VLOOKUP(Tabelle3[[#This Row],[Artikelnr.]],Kennzahlen!S:U,3,FALSE)*Tabelle3[[#This Row],[Menge]],"0")</f>
        <v>5</v>
      </c>
      <c r="V61" s="14" t="str">
        <f>IF(ISBLANK(A61),VLOOKUP(Tabelle3[[#This Row],[Artikelnr.]],'Linien - BU'!R:S,2,FALSE),A61)</f>
        <v>Abfüllung</v>
      </c>
      <c r="W61" s="16">
        <f t="shared" si="4"/>
        <v>29500539</v>
      </c>
      <c r="X61" s="15">
        <f t="shared" si="5"/>
        <v>12</v>
      </c>
      <c r="Y61" s="51"/>
      <c r="AC61" s="51"/>
      <c r="AF61" s="51"/>
      <c r="AG61" s="51"/>
      <c r="AH61" s="51"/>
    </row>
    <row r="62" spans="1:34" ht="30" customHeight="1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IFERROR(VLOOKUP(Tabelle111[[#This Row],[Artikelnr. (wenn vorhanden)]],Artikel!A:C,3,FALSE),Tabelle111[[#This Row],[Artikelnr. (wenn vorhanden)]])</f>
        <v>VOS Räucher Vorschmelzr</v>
      </c>
      <c r="I62" s="11" t="str">
        <f>VLOOKUP(V62,'Linien - BU'!A:B,2,FALSE)</f>
        <v>BU3</v>
      </c>
      <c r="J62" s="12">
        <f t="shared" si="0"/>
        <v>547</v>
      </c>
      <c r="K62" s="13">
        <f>Tabelle111[[#This Row],[Datum '[Tag']]]</f>
        <v>44473</v>
      </c>
      <c r="L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2" s="14" t="str">
        <f>IFERROR(VLOOKUP(Tabelle3[[#This Row],[Artikelnr.]],Artikel!A:C,3,FALSE),Tabelle3[[#This Row],[Artikelnr.]])</f>
        <v>VOS Räucher Vorschmelzr</v>
      </c>
      <c r="N62" s="11" t="str">
        <f>VLOOKUP(D62,'Liste Gründe'!A:D,2,FALSE)</f>
        <v>Schimmel</v>
      </c>
      <c r="O62" s="13" t="str">
        <f>IF(ISBLANK(F62),VLOOKUP(Tabelle3[[#This Row],[Grund Ziffer]],'Liste Gründe'!A:D,3,FALSE),F62)</f>
        <v>Rest</v>
      </c>
      <c r="P62" s="11" t="str">
        <f>IF(ISBLANK(Tabelle111[[#This Row],[noch genauer]]),"-",Tabelle111[[#This Row],[noch genauer]])</f>
        <v>Fehlproduktion/unterbefüllt</v>
      </c>
      <c r="Q62" s="14">
        <f t="shared" si="6"/>
        <v>40</v>
      </c>
      <c r="R62" s="11" t="str">
        <f t="shared" si="1"/>
        <v>Produkte</v>
      </c>
      <c r="S62" s="11" t="str">
        <f t="shared" si="2"/>
        <v>BUs</v>
      </c>
      <c r="T62" s="11" t="str">
        <f t="shared" si="3"/>
        <v>Symptome</v>
      </c>
      <c r="U62" s="11">
        <f>IFERROR(VLOOKUP(Tabelle3[[#This Row],[Artikelnr.]],Kennzahlen!S:U,3,FALSE)*Tabelle3[[#This Row],[Menge]],"0")</f>
        <v>273.5</v>
      </c>
      <c r="V62" s="14" t="str">
        <f>IF(ISBLANK(A62),VLOOKUP(Tabelle3[[#This Row],[Artikelnr.]],'Linien - BU'!R:S,2,FALSE),A62)</f>
        <v>BU3</v>
      </c>
      <c r="W62" s="16">
        <f t="shared" si="4"/>
        <v>29500565</v>
      </c>
      <c r="X62" s="15">
        <f t="shared" si="5"/>
        <v>12</v>
      </c>
      <c r="Y62" s="51"/>
      <c r="AC62" s="51"/>
      <c r="AF62" s="51"/>
      <c r="AG62" s="51"/>
      <c r="AH62" s="51"/>
    </row>
    <row r="63" spans="1:34" ht="30" customHeight="1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15146</v>
      </c>
      <c r="G63" s="55" t="s">
        <v>15146</v>
      </c>
      <c r="H63" s="25" t="str">
        <f>IFERROR(VLOOKUP(Tabelle111[[#This Row],[Artikelnr. (wenn vorhanden)]],Artikel!A:C,3,FALSE),Tabelle111[[#This Row],[Artikelnr. (wenn vorhanden)]])</f>
        <v>VOS Walnuss Blöcke</v>
      </c>
      <c r="I63" s="11" t="str">
        <f>VLOOKUP(V63,'Linien - BU'!A:B,2,FALSE)</f>
        <v>BU3</v>
      </c>
      <c r="J63" s="12">
        <f t="shared" si="0"/>
        <v>111</v>
      </c>
      <c r="K63" s="13">
        <f>Tabelle111[[#This Row],[Datum '[Tag']]]</f>
        <v>44448</v>
      </c>
      <c r="L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3" s="14" t="str">
        <f>IFERROR(VLOOKUP(Tabelle3[[#This Row],[Artikelnr.]],Artikel!A:C,3,FALSE),Tabelle3[[#This Row],[Artikelnr.]])</f>
        <v>VOS Walnuss Blöcke</v>
      </c>
      <c r="N63" s="11" t="str">
        <f>VLOOKUP(D63,'Liste Gründe'!A:D,2,FALSE)</f>
        <v>Schimmel</v>
      </c>
      <c r="O63" s="13" t="str">
        <f>IF(ISBLANK(F63),VLOOKUP(Tabelle3[[#This Row],[Grund Ziffer]],'Liste Gründe'!A:D,3,FALSE),F63)</f>
        <v>VOS &gt; Einsatz</v>
      </c>
      <c r="P63" s="11" t="str">
        <f>IF(ISBLANK(Tabelle111[[#This Row],[noch genauer]]),"-",Tabelle111[[#This Row],[noch genauer]])</f>
        <v>VOS &gt; Einsatz</v>
      </c>
      <c r="Q63" s="14">
        <f t="shared" si="6"/>
        <v>36</v>
      </c>
      <c r="R63" s="11" t="str">
        <f t="shared" si="1"/>
        <v>Produkte</v>
      </c>
      <c r="S63" s="11" t="str">
        <f t="shared" si="2"/>
        <v>BUs</v>
      </c>
      <c r="T63" s="11" t="str">
        <f t="shared" si="3"/>
        <v>Symptome</v>
      </c>
      <c r="U63" s="11">
        <f>IFERROR(VLOOKUP(Tabelle3[[#This Row],[Artikelnr.]],Kennzahlen!S:U,3,FALSE)*Tabelle3[[#This Row],[Menge]],"0")</f>
        <v>55.5</v>
      </c>
      <c r="V63" s="14" t="str">
        <f>IF(ISBLANK(A63),VLOOKUP(Tabelle3[[#This Row],[Artikelnr.]],'Linien - BU'!R:S,2,FALSE),A63)</f>
        <v>BU3</v>
      </c>
      <c r="W63" s="16">
        <f t="shared" si="4"/>
        <v>29500593</v>
      </c>
      <c r="X63" s="15">
        <f t="shared" si="5"/>
        <v>12</v>
      </c>
      <c r="Y63" s="51"/>
      <c r="AC63" s="51"/>
      <c r="AF63" s="51"/>
      <c r="AG63" s="51"/>
      <c r="AH63" s="51"/>
    </row>
    <row r="64" spans="1:34" ht="30" customHeight="1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15146</v>
      </c>
      <c r="G64" s="55" t="s">
        <v>15146</v>
      </c>
      <c r="H64" s="25" t="str">
        <f>IFERROR(VLOOKUP(Tabelle111[[#This Row],[Artikelnr. (wenn vorhanden)]],Artikel!A:C,3,FALSE),Tabelle111[[#This Row],[Artikelnr. (wenn vorhanden)]])</f>
        <v>VOS Walnuss Blöcke</v>
      </c>
      <c r="I64" s="11" t="str">
        <f>VLOOKUP(V64,'Linien - BU'!A:B,2,FALSE)</f>
        <v>BU3</v>
      </c>
      <c r="J64" s="12">
        <f t="shared" si="0"/>
        <v>133.6</v>
      </c>
      <c r="K64" s="13">
        <f>Tabelle111[[#This Row],[Datum '[Tag']]]</f>
        <v>44449</v>
      </c>
      <c r="L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4" s="14" t="str">
        <f>IFERROR(VLOOKUP(Tabelle3[[#This Row],[Artikelnr.]],Artikel!A:C,3,FALSE),Tabelle3[[#This Row],[Artikelnr.]])</f>
        <v>VOS Walnuss Blöcke</v>
      </c>
      <c r="N64" s="11" t="str">
        <f>VLOOKUP(D64,'Liste Gründe'!A:D,2,FALSE)</f>
        <v>Schimmel</v>
      </c>
      <c r="O64" s="13" t="str">
        <f>IF(ISBLANK(F64),VLOOKUP(Tabelle3[[#This Row],[Grund Ziffer]],'Liste Gründe'!A:D,3,FALSE),F64)</f>
        <v>VOS &gt; Einsatz</v>
      </c>
      <c r="P64" s="11" t="str">
        <f>IF(ISBLANK(Tabelle111[[#This Row],[noch genauer]]),"-",Tabelle111[[#This Row],[noch genauer]])</f>
        <v>VOS &gt; Einsatz</v>
      </c>
      <c r="Q64" s="14">
        <f t="shared" si="6"/>
        <v>36</v>
      </c>
      <c r="R64" s="11" t="str">
        <f t="shared" si="1"/>
        <v>Produkte</v>
      </c>
      <c r="S64" s="11" t="str">
        <f t="shared" si="2"/>
        <v>BUs</v>
      </c>
      <c r="T64" s="11" t="str">
        <f t="shared" si="3"/>
        <v>Symptome</v>
      </c>
      <c r="U64" s="11">
        <f>IFERROR(VLOOKUP(Tabelle3[[#This Row],[Artikelnr.]],Kennzahlen!S:U,3,FALSE)*Tabelle3[[#This Row],[Menge]],"0")</f>
        <v>66.8</v>
      </c>
      <c r="V64" s="14" t="str">
        <f>IF(ISBLANK(A64),VLOOKUP(Tabelle3[[#This Row],[Artikelnr.]],'Linien - BU'!R:S,2,FALSE),A64)</f>
        <v>BU3</v>
      </c>
      <c r="W64" s="16">
        <f t="shared" si="4"/>
        <v>29500593</v>
      </c>
      <c r="X64" s="15">
        <f t="shared" si="5"/>
        <v>12</v>
      </c>
      <c r="Y64" s="51"/>
      <c r="AC64" s="51"/>
      <c r="AF64" s="51"/>
      <c r="AG64" s="51"/>
      <c r="AH64" s="51"/>
    </row>
    <row r="65" spans="1:34" ht="30" customHeight="1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15146</v>
      </c>
      <c r="G65" s="55" t="s">
        <v>15146</v>
      </c>
      <c r="H65" s="25" t="str">
        <f>IFERROR(VLOOKUP(Tabelle111[[#This Row],[Artikelnr. (wenn vorhanden)]],Artikel!A:C,3,FALSE),Tabelle111[[#This Row],[Artikelnr. (wenn vorhanden)]])</f>
        <v>VOS Walnuss Blöcke</v>
      </c>
      <c r="I65" s="11" t="str">
        <f>VLOOKUP(V65,'Linien - BU'!A:B,2,FALSE)</f>
        <v>BU3</v>
      </c>
      <c r="J65" s="12">
        <f t="shared" si="0"/>
        <v>45</v>
      </c>
      <c r="K65" s="13">
        <f>Tabelle111[[#This Row],[Datum '[Tag']]]</f>
        <v>44454</v>
      </c>
      <c r="L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5" s="14" t="str">
        <f>IFERROR(VLOOKUP(Tabelle3[[#This Row],[Artikelnr.]],Artikel!A:C,3,FALSE),Tabelle3[[#This Row],[Artikelnr.]])</f>
        <v>VOS Walnuss Blöcke</v>
      </c>
      <c r="N65" s="11" t="str">
        <f>VLOOKUP(D65,'Liste Gründe'!A:D,2,FALSE)</f>
        <v>Schimmel</v>
      </c>
      <c r="O65" s="13" t="str">
        <f>IF(ISBLANK(F65),VLOOKUP(Tabelle3[[#This Row],[Grund Ziffer]],'Liste Gründe'!A:D,3,FALSE),F65)</f>
        <v>VOS &gt; Einsatz</v>
      </c>
      <c r="P65" s="11" t="str">
        <f>IF(ISBLANK(Tabelle111[[#This Row],[noch genauer]]),"-",Tabelle111[[#This Row],[noch genauer]])</f>
        <v>VOS &gt; Einsatz</v>
      </c>
      <c r="Q65" s="14">
        <f t="shared" si="6"/>
        <v>37</v>
      </c>
      <c r="R65" s="11" t="str">
        <f t="shared" si="1"/>
        <v>Produkte</v>
      </c>
      <c r="S65" s="11" t="str">
        <f t="shared" si="2"/>
        <v>BUs</v>
      </c>
      <c r="T65" s="11" t="str">
        <f t="shared" si="3"/>
        <v>Symptome</v>
      </c>
      <c r="U65" s="11">
        <f>IFERROR(VLOOKUP(Tabelle3[[#This Row],[Artikelnr.]],Kennzahlen!S:U,3,FALSE)*Tabelle3[[#This Row],[Menge]],"0")</f>
        <v>22.5</v>
      </c>
      <c r="V65" s="14" t="str">
        <f>IF(ISBLANK(A65),VLOOKUP(Tabelle3[[#This Row],[Artikelnr.]],'Linien - BU'!R:S,2,FALSE),A65)</f>
        <v>BU3</v>
      </c>
      <c r="W65" s="16">
        <f t="shared" si="4"/>
        <v>29500593</v>
      </c>
      <c r="X65" s="15">
        <f t="shared" si="5"/>
        <v>12</v>
      </c>
      <c r="Y65" s="51"/>
      <c r="AC65" s="51"/>
      <c r="AF65" s="51"/>
      <c r="AG65" s="51"/>
      <c r="AH65" s="51"/>
    </row>
    <row r="66" spans="1:34" ht="30" customHeight="1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15151</v>
      </c>
      <c r="G66" s="55" t="s">
        <v>287</v>
      </c>
      <c r="H66" s="25" t="str">
        <f>IFERROR(VLOOKUP(Tabelle111[[#This Row],[Artikelnr. (wenn vorhanden)]],Artikel!A:C,3,FALSE),Tabelle111[[#This Row],[Artikelnr. (wenn vorhanden)]])</f>
        <v>VOS Früchte Blöcke</v>
      </c>
      <c r="I66" s="11" t="str">
        <f>VLOOKUP(V66,'Linien - BU'!A:B,2,FALSE)</f>
        <v>BU3</v>
      </c>
      <c r="J66" s="12">
        <f t="shared" ref="J66:J129" si="7">C66</f>
        <v>45</v>
      </c>
      <c r="K66" s="13">
        <f>Tabelle111[[#This Row],[Datum '[Tag']]]</f>
        <v>44454</v>
      </c>
      <c r="L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6" s="14" t="str">
        <f>IFERROR(VLOOKUP(Tabelle3[[#This Row],[Artikelnr.]],Artikel!A:C,3,FALSE),Tabelle3[[#This Row],[Artikelnr.]])</f>
        <v>VOS Früchte Blöcke</v>
      </c>
      <c r="N66" s="11" t="str">
        <f>VLOOKUP(D66,'Liste Gründe'!A:D,2,FALSE)</f>
        <v>keinen Verwendungszweck</v>
      </c>
      <c r="O66" s="13" t="str">
        <f>IF(ISBLANK(F66),VLOOKUP(Tabelle3[[#This Row],[Grund Ziffer]],'Liste Gründe'!A:D,3,FALSE),F66)</f>
        <v>keinen Verkauf, keinen Einsatz möglich</v>
      </c>
      <c r="P66" s="11" t="str">
        <f>IF(ISBLANK(Tabelle111[[#This Row],[noch genauer]]),"-",Tabelle111[[#This Row],[noch genauer]])</f>
        <v>kein Verkauf, kein Einsatz möglich</v>
      </c>
      <c r="Q66" s="14">
        <f t="shared" ref="Q66:Q129" si="8">_xlfn.ISOWEEKNUM(K66)</f>
        <v>37</v>
      </c>
      <c r="R66" s="11" t="str">
        <f t="shared" ref="R66:R129" si="9">"Produkte"</f>
        <v>Produkte</v>
      </c>
      <c r="S66" s="11" t="str">
        <f t="shared" ref="S66:S129" si="10">"BUs"</f>
        <v>BUs</v>
      </c>
      <c r="T66" s="11" t="str">
        <f t="shared" ref="T66:T129" si="11">"Symptome"</f>
        <v>Symptome</v>
      </c>
      <c r="U66" s="11">
        <f>IFERROR(VLOOKUP(Tabelle3[[#This Row],[Artikelnr.]],Kennzahlen!S:U,3,FALSE)*Tabelle3[[#This Row],[Menge]],"0")</f>
        <v>22.5</v>
      </c>
      <c r="V66" s="14" t="str">
        <f>IF(ISBLANK(A66),VLOOKUP(Tabelle3[[#This Row],[Artikelnr.]],'Linien - BU'!R:S,2,FALSE),A66)</f>
        <v>L18</v>
      </c>
      <c r="W66" s="16">
        <f t="shared" ref="V66:W129" si="12">B66</f>
        <v>29500594</v>
      </c>
      <c r="X66" s="15">
        <f t="shared" ref="X66:X129" si="13">D66</f>
        <v>61</v>
      </c>
      <c r="Y66" s="51"/>
      <c r="AC66" s="51"/>
      <c r="AF66" s="51"/>
      <c r="AG66" s="51"/>
      <c r="AH66" s="51"/>
    </row>
    <row r="67" spans="1:34" ht="30" customHeight="1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15151</v>
      </c>
      <c r="G67" s="25" t="s">
        <v>287</v>
      </c>
      <c r="H67" s="25" t="str">
        <f>IFERROR(VLOOKUP(Tabelle111[[#This Row],[Artikelnr. (wenn vorhanden)]],Artikel!A:C,3,FALSE),Tabelle111[[#This Row],[Artikelnr. (wenn vorhanden)]])</f>
        <v>VOS Früchte Blöcke</v>
      </c>
      <c r="I67" s="11" t="str">
        <f>VLOOKUP(V67,'Linien - BU'!A:B,2,FALSE)</f>
        <v>BU3</v>
      </c>
      <c r="J67" s="12">
        <f t="shared" si="7"/>
        <v>431</v>
      </c>
      <c r="K67" s="13">
        <f>Tabelle111[[#This Row],[Datum '[Tag']]]</f>
        <v>44462</v>
      </c>
      <c r="L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7" s="14" t="str">
        <f>IFERROR(VLOOKUP(Tabelle3[[#This Row],[Artikelnr.]],Artikel!A:C,3,FALSE),Tabelle3[[#This Row],[Artikelnr.]])</f>
        <v>VOS Früchte Blöcke</v>
      </c>
      <c r="N67" s="11" t="str">
        <f>VLOOKUP(D67,'Liste Gründe'!A:D,2,FALSE)</f>
        <v>keinen Verwendungszweck</v>
      </c>
      <c r="O67" s="13" t="str">
        <f>IF(ISBLANK(F67),VLOOKUP(Tabelle3[[#This Row],[Grund Ziffer]],'Liste Gründe'!A:D,3,FALSE),F67)</f>
        <v>keinen Verkauf, keinen Einsatz möglich</v>
      </c>
      <c r="P67" s="11" t="str">
        <f>IF(ISBLANK(Tabelle111[[#This Row],[noch genauer]]),"-",Tabelle111[[#This Row],[noch genauer]])</f>
        <v>kein Verkauf, kein Einsatz möglich</v>
      </c>
      <c r="Q67" s="14">
        <f t="shared" si="8"/>
        <v>38</v>
      </c>
      <c r="R67" s="11" t="str">
        <f t="shared" si="9"/>
        <v>Produkte</v>
      </c>
      <c r="S67" s="11" t="str">
        <f t="shared" si="10"/>
        <v>BUs</v>
      </c>
      <c r="T67" s="11" t="str">
        <f t="shared" si="11"/>
        <v>Symptome</v>
      </c>
      <c r="U67" s="11">
        <f>IFERROR(VLOOKUP(Tabelle3[[#This Row],[Artikelnr.]],Kennzahlen!S:U,3,FALSE)*Tabelle3[[#This Row],[Menge]],"0")</f>
        <v>215.5</v>
      </c>
      <c r="V67" s="14" t="str">
        <f>IF(ISBLANK(A67),VLOOKUP(Tabelle3[[#This Row],[Artikelnr.]],'Linien - BU'!R:S,2,FALSE),A67)</f>
        <v>L18</v>
      </c>
      <c r="W67" s="16">
        <f t="shared" si="12"/>
        <v>29500594</v>
      </c>
      <c r="X67" s="15">
        <f t="shared" si="13"/>
        <v>61</v>
      </c>
      <c r="Y67" s="51"/>
      <c r="AC67" s="51"/>
      <c r="AF67" s="51"/>
      <c r="AG67" s="51"/>
      <c r="AH67" s="51"/>
    </row>
    <row r="68" spans="1:34" ht="30" customHeight="1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15151</v>
      </c>
      <c r="G68" s="25" t="s">
        <v>287</v>
      </c>
      <c r="H68" s="25" t="str">
        <f>IFERROR(VLOOKUP(Tabelle111[[#This Row],[Artikelnr. (wenn vorhanden)]],Artikel!A:C,3,FALSE),Tabelle111[[#This Row],[Artikelnr. (wenn vorhanden)]])</f>
        <v>VOS Früchte Blöcke</v>
      </c>
      <c r="I68" s="11" t="str">
        <f>VLOOKUP(V68,'Linien - BU'!A:B,2,FALSE)</f>
        <v>BU3</v>
      </c>
      <c r="J68" s="12">
        <f t="shared" si="7"/>
        <v>541</v>
      </c>
      <c r="K68" s="13">
        <f>Tabelle111[[#This Row],[Datum '[Tag']]]</f>
        <v>44467</v>
      </c>
      <c r="L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8" s="14" t="str">
        <f>IFERROR(VLOOKUP(Tabelle3[[#This Row],[Artikelnr.]],Artikel!A:C,3,FALSE),Tabelle3[[#This Row],[Artikelnr.]])</f>
        <v>VOS Früchte Blöcke</v>
      </c>
      <c r="N68" s="11" t="str">
        <f>VLOOKUP(D68,'Liste Gründe'!A:D,2,FALSE)</f>
        <v>keinen Verwendungszweck</v>
      </c>
      <c r="O68" s="13" t="str">
        <f>IF(ISBLANK(F68),VLOOKUP(Tabelle3[[#This Row],[Grund Ziffer]],'Liste Gründe'!A:D,3,FALSE),F68)</f>
        <v>keinen Verkauf, keinen Einsatz möglich</v>
      </c>
      <c r="P68" s="11" t="str">
        <f>IF(ISBLANK(Tabelle111[[#This Row],[noch genauer]]),"-",Tabelle111[[#This Row],[noch genauer]])</f>
        <v>kein Verkauf, kein Einsatz möglich</v>
      </c>
      <c r="Q68" s="14">
        <f t="shared" si="8"/>
        <v>39</v>
      </c>
      <c r="R68" s="11" t="str">
        <f t="shared" si="9"/>
        <v>Produkte</v>
      </c>
      <c r="S68" s="11" t="str">
        <f t="shared" si="10"/>
        <v>BUs</v>
      </c>
      <c r="T68" s="11" t="str">
        <f t="shared" si="11"/>
        <v>Symptome</v>
      </c>
      <c r="U68" s="11">
        <f>IFERROR(VLOOKUP(Tabelle3[[#This Row],[Artikelnr.]],Kennzahlen!S:U,3,FALSE)*Tabelle3[[#This Row],[Menge]],"0")</f>
        <v>270.5</v>
      </c>
      <c r="V68" s="14" t="str">
        <f>IF(ISBLANK(A68),VLOOKUP(Tabelle3[[#This Row],[Artikelnr.]],'Linien - BU'!R:S,2,FALSE),A68)</f>
        <v>L18</v>
      </c>
      <c r="W68" s="16">
        <f t="shared" si="12"/>
        <v>29500594</v>
      </c>
      <c r="X68" s="15">
        <f t="shared" si="13"/>
        <v>61</v>
      </c>
      <c r="Y68" s="51"/>
      <c r="AC68" s="51"/>
      <c r="AF68" s="51"/>
      <c r="AG68" s="51"/>
      <c r="AH68" s="51"/>
    </row>
    <row r="69" spans="1:34" ht="30" customHeight="1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15151</v>
      </c>
      <c r="G69" s="25" t="s">
        <v>287</v>
      </c>
      <c r="H69" s="25" t="str">
        <f>IFERROR(VLOOKUP(Tabelle111[[#This Row],[Artikelnr. (wenn vorhanden)]],Artikel!A:C,3,FALSE),Tabelle111[[#This Row],[Artikelnr. (wenn vorhanden)]])</f>
        <v>VOS Früchte Blöcke</v>
      </c>
      <c r="I69" s="11" t="str">
        <f>VLOOKUP(V69,'Linien - BU'!A:B,2,FALSE)</f>
        <v>BU3</v>
      </c>
      <c r="J69" s="12">
        <f t="shared" si="7"/>
        <v>72.400000000000006</v>
      </c>
      <c r="K69" s="13">
        <f>Tabelle111[[#This Row],[Datum '[Tag']]]</f>
        <v>44468</v>
      </c>
      <c r="L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" s="14" t="str">
        <f>IFERROR(VLOOKUP(Tabelle3[[#This Row],[Artikelnr.]],Artikel!A:C,3,FALSE),Tabelle3[[#This Row],[Artikelnr.]])</f>
        <v>VOS Früchte Blöcke</v>
      </c>
      <c r="N69" s="11" t="str">
        <f>VLOOKUP(D69,'Liste Gründe'!A:D,2,FALSE)</f>
        <v>keinen Verwendungszweck</v>
      </c>
      <c r="O69" s="13" t="str">
        <f>IF(ISBLANK(F69),VLOOKUP(Tabelle3[[#This Row],[Grund Ziffer]],'Liste Gründe'!A:D,3,FALSE),F69)</f>
        <v>keinen Verkauf, keinen Einsatz möglich</v>
      </c>
      <c r="P69" s="11" t="str">
        <f>IF(ISBLANK(Tabelle111[[#This Row],[noch genauer]]),"-",Tabelle111[[#This Row],[noch genauer]])</f>
        <v>kein Verkauf, kein Einsatz möglich</v>
      </c>
      <c r="Q69" s="14">
        <f t="shared" si="8"/>
        <v>39</v>
      </c>
      <c r="R69" s="11" t="str">
        <f t="shared" si="9"/>
        <v>Produkte</v>
      </c>
      <c r="S69" s="11" t="str">
        <f t="shared" si="10"/>
        <v>BUs</v>
      </c>
      <c r="T69" s="11" t="str">
        <f t="shared" si="11"/>
        <v>Symptome</v>
      </c>
      <c r="U69" s="11">
        <f>IFERROR(VLOOKUP(Tabelle3[[#This Row],[Artikelnr.]],Kennzahlen!S:U,3,FALSE)*Tabelle3[[#This Row],[Menge]],"0")</f>
        <v>36.200000000000003</v>
      </c>
      <c r="V69" s="14" t="str">
        <f>IF(ISBLANK(A69),VLOOKUP(Tabelle3[[#This Row],[Artikelnr.]],'Linien - BU'!R:S,2,FALSE),A69)</f>
        <v>L18</v>
      </c>
      <c r="W69" s="16">
        <f t="shared" si="12"/>
        <v>29500594</v>
      </c>
      <c r="X69" s="15">
        <f t="shared" si="13"/>
        <v>61</v>
      </c>
      <c r="Y69" s="51"/>
      <c r="AC69" s="51"/>
      <c r="AF69" s="51"/>
      <c r="AG69" s="51"/>
      <c r="AH69" s="51"/>
    </row>
    <row r="70" spans="1:34" ht="30" customHeight="1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F70"/>
      <c r="G70" s="25"/>
      <c r="H70" s="25" t="str">
        <f>IFERROR(VLOOKUP(Tabelle111[[#This Row],[Artikelnr. (wenn vorhanden)]],Artikel!A:C,3,FALSE),Tabelle111[[#This Row],[Artikelnr. (wenn vorhanden)]])</f>
        <v>VOS Früchte Blöcke</v>
      </c>
      <c r="I70" s="11" t="str">
        <f>VLOOKUP(V70,'Linien - BU'!A:B,2,FALSE)</f>
        <v>BU3</v>
      </c>
      <c r="J70" s="12">
        <f t="shared" si="7"/>
        <v>136</v>
      </c>
      <c r="K70" s="13">
        <f>Tabelle111[[#This Row],[Datum '[Tag']]]</f>
        <v>44483</v>
      </c>
      <c r="L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" s="14" t="str">
        <f>IFERROR(VLOOKUP(Tabelle3[[#This Row],[Artikelnr.]],Artikel!A:C,3,FALSE),Tabelle3[[#This Row],[Artikelnr.]])</f>
        <v>VOS Früchte Blöcke</v>
      </c>
      <c r="N70" s="11" t="str">
        <f>VLOOKUP(D70,'Liste Gründe'!A:D,2,FALSE)</f>
        <v>keinen Verwendungszweck</v>
      </c>
      <c r="O70" s="13" t="str">
        <f>IF(ISBLANK(F70),VLOOKUP(Tabelle3[[#This Row],[Grund Ziffer]],'Liste Gründe'!A:D,3,FALSE),F70)</f>
        <v>keinen Verwendungszweck</v>
      </c>
      <c r="P70" s="11" t="str">
        <f>IF(ISBLANK(Tabelle111[[#This Row],[noch genauer]]),"-",Tabelle111[[#This Row],[noch genauer]])</f>
        <v>-</v>
      </c>
      <c r="Q70" s="14">
        <f t="shared" si="8"/>
        <v>41</v>
      </c>
      <c r="R70" s="11" t="str">
        <f t="shared" si="9"/>
        <v>Produkte</v>
      </c>
      <c r="S70" s="11" t="str">
        <f t="shared" si="10"/>
        <v>BUs</v>
      </c>
      <c r="T70" s="11" t="str">
        <f t="shared" si="11"/>
        <v>Symptome</v>
      </c>
      <c r="U70" s="11">
        <f>IFERROR(VLOOKUP(Tabelle3[[#This Row],[Artikelnr.]],Kennzahlen!S:U,3,FALSE)*Tabelle3[[#This Row],[Menge]],"0")</f>
        <v>68</v>
      </c>
      <c r="V70" s="14" t="str">
        <f>IF(ISBLANK(A70),VLOOKUP(Tabelle3[[#This Row],[Artikelnr.]],'Linien - BU'!R:S,2,FALSE),A70)</f>
        <v>L18</v>
      </c>
      <c r="W70" s="16">
        <f t="shared" si="12"/>
        <v>29500594</v>
      </c>
      <c r="X70" s="15">
        <f t="shared" si="13"/>
        <v>61</v>
      </c>
      <c r="Y70" s="51"/>
      <c r="AC70" s="51"/>
      <c r="AF70" s="51"/>
      <c r="AG70" s="51"/>
      <c r="AH70" s="51"/>
    </row>
    <row r="71" spans="1:34" ht="30" customHeight="1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IFERROR(VLOOKUP(Tabelle111[[#This Row],[Artikelnr. (wenn vorhanden)]],Artikel!A:C,3,FALSE),Tabelle111[[#This Row],[Artikelnr. (wenn vorhanden)]])</f>
        <v>VOS SKZ Gouda Premium W</v>
      </c>
      <c r="I71" s="11" t="str">
        <f>VLOOKUP(V71,'Linien - BU'!A:B,2,FALSE)</f>
        <v>BU1</v>
      </c>
      <c r="J71" s="12">
        <f t="shared" si="7"/>
        <v>7</v>
      </c>
      <c r="K71" s="13">
        <f>Tabelle111[[#This Row],[Datum '[Tag']]]</f>
        <v>44481</v>
      </c>
      <c r="L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" s="14" t="str">
        <f>IFERROR(VLOOKUP(Tabelle3[[#This Row],[Artikelnr.]],Artikel!A:C,3,FALSE),Tabelle3[[#This Row],[Artikelnr.]])</f>
        <v>VOS SKZ Gouda Premium W</v>
      </c>
      <c r="N71" s="11" t="str">
        <f>VLOOKUP(D71,'Liste Gründe'!A:D,2,FALSE)</f>
        <v>Schimmel</v>
      </c>
      <c r="O71" s="13" t="str">
        <f>IF(ISBLANK(F71),VLOOKUP(Tabelle3[[#This Row],[Grund Ziffer]],'Liste Gründe'!A:D,3,FALSE),F71)</f>
        <v>keine Verarbeitung</v>
      </c>
      <c r="P71" s="11" t="str">
        <f>IF(ISBLANK(Tabelle111[[#This Row],[noch genauer]]),"-",Tabelle111[[#This Row],[noch genauer]])</f>
        <v>-</v>
      </c>
      <c r="Q71" s="14">
        <f t="shared" si="8"/>
        <v>41</v>
      </c>
      <c r="R71" s="11" t="str">
        <f t="shared" si="9"/>
        <v>Produkte</v>
      </c>
      <c r="S71" s="11" t="str">
        <f t="shared" si="10"/>
        <v>BUs</v>
      </c>
      <c r="T71" s="11" t="str">
        <f t="shared" si="11"/>
        <v>Symptome</v>
      </c>
      <c r="U71" s="11">
        <f>IFERROR(VLOOKUP(Tabelle3[[#This Row],[Artikelnr.]],Kennzahlen!S:U,3,FALSE)*Tabelle3[[#This Row],[Menge]],"0")</f>
        <v>3.5</v>
      </c>
      <c r="V71" s="14" t="str">
        <f>IF(ISBLANK(A71),VLOOKUP(Tabelle3[[#This Row],[Artikelnr.]],'Linien - BU'!R:S,2,FALSE),A71)</f>
        <v>Schmelze</v>
      </c>
      <c r="W71" s="16">
        <f t="shared" si="12"/>
        <v>29500598</v>
      </c>
      <c r="X71" s="15">
        <f t="shared" si="13"/>
        <v>12</v>
      </c>
      <c r="Y71" s="51"/>
      <c r="AC71" s="51"/>
      <c r="AF71" s="51"/>
      <c r="AG71" s="51"/>
      <c r="AH71" s="51"/>
    </row>
    <row r="72" spans="1:34" ht="30" customHeight="1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15146</v>
      </c>
      <c r="G72" s="25"/>
      <c r="H72" s="25" t="str">
        <f>IFERROR(VLOOKUP(Tabelle111[[#This Row],[Artikelnr. (wenn vorhanden)]],Artikel!A:C,3,FALSE),Tabelle111[[#This Row],[Artikelnr. (wenn vorhanden)]])</f>
        <v>VOS SKZ Camembert</v>
      </c>
      <c r="I72" s="11" t="str">
        <f>VLOOKUP(V72,'Linien - BU'!A:B,2,FALSE)</f>
        <v>BU1</v>
      </c>
      <c r="J72" s="12">
        <f t="shared" si="7"/>
        <v>9</v>
      </c>
      <c r="K72" s="13">
        <f>Tabelle111[[#This Row],[Datum '[Tag']]]</f>
        <v>44483</v>
      </c>
      <c r="L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2" s="14" t="str">
        <f>IFERROR(VLOOKUP(Tabelle3[[#This Row],[Artikelnr.]],Artikel!A:C,3,FALSE),Tabelle3[[#This Row],[Artikelnr.]])</f>
        <v>VOS SKZ Camembert</v>
      </c>
      <c r="N72" s="11" t="str">
        <f>VLOOKUP(D72,'Liste Gründe'!A:D,2,FALSE)</f>
        <v>Schimmel</v>
      </c>
      <c r="O72" s="13" t="str">
        <f>IF(ISBLANK(F72),VLOOKUP(Tabelle3[[#This Row],[Grund Ziffer]],'Liste Gründe'!A:D,3,FALSE),F72)</f>
        <v>VOS &gt; Einsatz</v>
      </c>
      <c r="P72" s="11" t="str">
        <f>IF(ISBLANK(Tabelle111[[#This Row],[noch genauer]]),"-",Tabelle111[[#This Row],[noch genauer]])</f>
        <v>-</v>
      </c>
      <c r="Q72" s="14">
        <f t="shared" si="8"/>
        <v>41</v>
      </c>
      <c r="R72" s="11" t="str">
        <f t="shared" si="9"/>
        <v>Produkte</v>
      </c>
      <c r="S72" s="11" t="str">
        <f t="shared" si="10"/>
        <v>BUs</v>
      </c>
      <c r="T72" s="11" t="str">
        <f t="shared" si="11"/>
        <v>Symptome</v>
      </c>
      <c r="U72" s="11">
        <f>IFERROR(VLOOKUP(Tabelle3[[#This Row],[Artikelnr.]],Kennzahlen!S:U,3,FALSE)*Tabelle3[[#This Row],[Menge]],"0")</f>
        <v>4.5</v>
      </c>
      <c r="V72" s="14" t="str">
        <f>IF(ISBLANK(A72),VLOOKUP(Tabelle3[[#This Row],[Artikelnr.]],'Linien - BU'!R:S,2,FALSE),A72)</f>
        <v>Abfüllung</v>
      </c>
      <c r="W72" s="16">
        <f t="shared" si="12"/>
        <v>29500605</v>
      </c>
      <c r="X72" s="15">
        <f t="shared" si="13"/>
        <v>12</v>
      </c>
      <c r="Y72" s="51"/>
      <c r="AC72" s="51"/>
      <c r="AF72" s="51"/>
      <c r="AG72" s="51"/>
      <c r="AH72" s="51"/>
    </row>
    <row r="73" spans="1:34" ht="30" customHeight="1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15146</v>
      </c>
      <c r="G73" s="25"/>
      <c r="H73" s="56" t="str">
        <f>IFERROR(VLOOKUP(Tabelle111[[#This Row],[Artikelnr. (wenn vorhanden)]],Artikel!A:C,3,FALSE),Tabelle111[[#This Row],[Artikelnr. (wenn vorhanden)]])</f>
        <v>VOS SKZ Camembert</v>
      </c>
      <c r="I73" s="11" t="str">
        <f>VLOOKUP(V73,'Linien - BU'!A:B,2,FALSE)</f>
        <v>BU1</v>
      </c>
      <c r="J73" s="12">
        <f t="shared" si="7"/>
        <v>20</v>
      </c>
      <c r="K73" s="13">
        <f>Tabelle111[[#This Row],[Datum '[Tag']]]</f>
        <v>44491</v>
      </c>
      <c r="L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3" s="14" t="str">
        <f>IFERROR(VLOOKUP(Tabelle3[[#This Row],[Artikelnr.]],Artikel!A:C,3,FALSE),Tabelle3[[#This Row],[Artikelnr.]])</f>
        <v>VOS SKZ Camembert</v>
      </c>
      <c r="N73" s="11" t="str">
        <f>VLOOKUP(D73,'Liste Gründe'!A:D,2,FALSE)</f>
        <v>Schimmel</v>
      </c>
      <c r="O73" s="13" t="str">
        <f>IF(ISBLANK(F73),VLOOKUP(Tabelle3[[#This Row],[Grund Ziffer]],'Liste Gründe'!A:D,3,FALSE),F73)</f>
        <v>VOS &gt; Einsatz</v>
      </c>
      <c r="P73" s="11" t="str">
        <f>IF(ISBLANK(Tabelle111[[#This Row],[noch genauer]]),"-",Tabelle111[[#This Row],[noch genauer]])</f>
        <v>-</v>
      </c>
      <c r="Q73" s="14">
        <f t="shared" si="8"/>
        <v>42</v>
      </c>
      <c r="R73" s="11" t="str">
        <f t="shared" si="9"/>
        <v>Produkte</v>
      </c>
      <c r="S73" s="11" t="str">
        <f t="shared" si="10"/>
        <v>BUs</v>
      </c>
      <c r="T73" s="11" t="str">
        <f t="shared" si="11"/>
        <v>Symptome</v>
      </c>
      <c r="U73" s="11">
        <f>IFERROR(VLOOKUP(Tabelle3[[#This Row],[Artikelnr.]],Kennzahlen!S:U,3,FALSE)*Tabelle3[[#This Row],[Menge]],"0")</f>
        <v>10</v>
      </c>
      <c r="V73" s="14" t="str">
        <f>IF(ISBLANK(A73),VLOOKUP(Tabelle3[[#This Row],[Artikelnr.]],'Linien - BU'!R:S,2,FALSE),A73)</f>
        <v>Abfüllung</v>
      </c>
      <c r="W73" s="16">
        <f t="shared" si="12"/>
        <v>29500605</v>
      </c>
      <c r="X73" s="15">
        <f t="shared" si="13"/>
        <v>12</v>
      </c>
      <c r="Y73" s="51"/>
      <c r="AC73" s="51"/>
      <c r="AF73" s="51"/>
      <c r="AG73" s="51"/>
      <c r="AH73" s="51"/>
    </row>
    <row r="74" spans="1:34" ht="30" customHeight="1" x14ac:dyDescent="0.25">
      <c r="A74" s="25" t="s">
        <v>15243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15147</v>
      </c>
      <c r="G74" s="25"/>
      <c r="H74" s="25" t="str">
        <f>IFERROR(VLOOKUP(Tabelle111[[#This Row],[Artikelnr. (wenn vorhanden)]],Artikel!A:C,3,FALSE),Tabelle111[[#This Row],[Artikelnr. (wenn vorhanden)]])</f>
        <v>VOS Würste Jalapeno nat</v>
      </c>
      <c r="I74" s="11" t="str">
        <f>VLOOKUP(V74,'Linien - BU'!A:B,2,FALSE)</f>
        <v>BU3</v>
      </c>
      <c r="J74" s="12">
        <f t="shared" si="7"/>
        <v>424</v>
      </c>
      <c r="K74" s="13">
        <f>Tabelle111[[#This Row],[Datum '[Tag']]]</f>
        <v>44481</v>
      </c>
      <c r="L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4" s="14" t="str">
        <f>IFERROR(VLOOKUP(Tabelle3[[#This Row],[Artikelnr.]],Artikel!A:C,3,FALSE),Tabelle3[[#This Row],[Artikelnr.]])</f>
        <v>VOS Würste Jalapeno nat</v>
      </c>
      <c r="N74" s="11" t="str">
        <f>VLOOKUP(D74,'Liste Gründe'!A:D,2,FALSE)</f>
        <v>Schimmel</v>
      </c>
      <c r="O74" s="13" t="str">
        <f>IF(ISBLANK(F74),VLOOKUP(Tabelle3[[#This Row],[Grund Ziffer]],'Liste Gründe'!A:D,3,FALSE),F74)</f>
        <v>spezifischer Einsatz</v>
      </c>
      <c r="P74" s="11" t="str">
        <f>IF(ISBLANK(Tabelle111[[#This Row],[noch genauer]]),"-",Tabelle111[[#This Row],[noch genauer]])</f>
        <v>-</v>
      </c>
      <c r="Q74" s="14">
        <f t="shared" si="8"/>
        <v>41</v>
      </c>
      <c r="R74" s="11" t="str">
        <f t="shared" si="9"/>
        <v>Produkte</v>
      </c>
      <c r="S74" s="11" t="str">
        <f t="shared" si="10"/>
        <v>BUs</v>
      </c>
      <c r="T74" s="11" t="str">
        <f t="shared" si="11"/>
        <v>Symptome</v>
      </c>
      <c r="U74" s="11">
        <f>IFERROR(VLOOKUP(Tabelle3[[#This Row],[Artikelnr.]],Kennzahlen!S:U,3,FALSE)*Tabelle3[[#This Row],[Menge]],"0")</f>
        <v>212</v>
      </c>
      <c r="V74" s="14" t="str">
        <f>IF(ISBLANK(A74),VLOOKUP(Tabelle3[[#This Row],[Artikelnr.]],'Linien - BU'!R:S,2,FALSE),A74)</f>
        <v>bu3</v>
      </c>
      <c r="W74" s="16">
        <f t="shared" si="12"/>
        <v>29500606</v>
      </c>
      <c r="X74" s="15">
        <f t="shared" si="13"/>
        <v>12</v>
      </c>
      <c r="Y74" s="51"/>
      <c r="AC74" s="51"/>
      <c r="AF74" s="51"/>
      <c r="AG74" s="51"/>
      <c r="AH74" s="51"/>
    </row>
    <row r="75" spans="1:34" ht="30" customHeight="1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15147</v>
      </c>
      <c r="G75" s="25"/>
      <c r="H75" s="56" t="str">
        <f>IFERROR(VLOOKUP(Tabelle111[[#This Row],[Artikelnr. (wenn vorhanden)]],Artikel!A:C,3,FALSE),Tabelle111[[#This Row],[Artikelnr. (wenn vorhanden)]])</f>
        <v>VOS Würste Jalapeno nat</v>
      </c>
      <c r="I75" s="11" t="str">
        <f>VLOOKUP(V75,'Linien - BU'!A:B,2,FALSE)</f>
        <v>BU3</v>
      </c>
      <c r="J75" s="12">
        <f t="shared" si="7"/>
        <v>245</v>
      </c>
      <c r="K75" s="13">
        <f>Tabelle111[[#This Row],[Datum '[Tag']]]</f>
        <v>44494</v>
      </c>
      <c r="L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5" s="14" t="str">
        <f>IFERROR(VLOOKUP(Tabelle3[[#This Row],[Artikelnr.]],Artikel!A:C,3,FALSE),Tabelle3[[#This Row],[Artikelnr.]])</f>
        <v>VOS Würste Jalapeno nat</v>
      </c>
      <c r="N75" s="11" t="str">
        <f>VLOOKUP(D75,'Liste Gründe'!A:D,2,FALSE)</f>
        <v>Schimmel</v>
      </c>
      <c r="O75" s="13" t="str">
        <f>IF(ISBLANK(F75),VLOOKUP(Tabelle3[[#This Row],[Grund Ziffer]],'Liste Gründe'!A:D,3,FALSE),F75)</f>
        <v>spezifischer Einsatz</v>
      </c>
      <c r="P75" s="11" t="str">
        <f>IF(ISBLANK(Tabelle111[[#This Row],[noch genauer]]),"-",Tabelle111[[#This Row],[noch genauer]])</f>
        <v>-</v>
      </c>
      <c r="Q75" s="14">
        <f t="shared" si="8"/>
        <v>43</v>
      </c>
      <c r="R75" s="11" t="str">
        <f t="shared" si="9"/>
        <v>Produkte</v>
      </c>
      <c r="S75" s="11" t="str">
        <f t="shared" si="10"/>
        <v>BUs</v>
      </c>
      <c r="T75" s="11" t="str">
        <f t="shared" si="11"/>
        <v>Symptome</v>
      </c>
      <c r="U75" s="11">
        <f>IFERROR(VLOOKUP(Tabelle3[[#This Row],[Artikelnr.]],Kennzahlen!S:U,3,FALSE)*Tabelle3[[#This Row],[Menge]],"0")</f>
        <v>122.5</v>
      </c>
      <c r="V75" s="14" t="str">
        <f>IF(ISBLANK(A75),VLOOKUP(Tabelle3[[#This Row],[Artikelnr.]],'Linien - BU'!R:S,2,FALSE),A75)</f>
        <v>BU3</v>
      </c>
      <c r="W75" s="16">
        <f t="shared" si="12"/>
        <v>29500606</v>
      </c>
      <c r="X75" s="15">
        <f t="shared" si="13"/>
        <v>12</v>
      </c>
      <c r="Y75" s="51"/>
      <c r="AC75" s="51"/>
      <c r="AF75" s="51"/>
      <c r="AG75" s="51"/>
      <c r="AH75" s="51"/>
    </row>
    <row r="76" spans="1:34" ht="30" customHeight="1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15146</v>
      </c>
      <c r="G76" s="55" t="s">
        <v>36</v>
      </c>
      <c r="H76" s="25" t="str">
        <f>IFERROR(VLOOKUP(Tabelle111[[#This Row],[Artikelnr. (wenn vorhanden)]],Artikel!A:C,3,FALSE),Tabelle111[[#This Row],[Artikelnr. (wenn vorhanden)]])</f>
        <v>VOS Räucher extra natri</v>
      </c>
      <c r="I76" s="11" t="str">
        <f>VLOOKUP(V76,'Linien - BU'!A:B,2,FALSE)</f>
        <v>BU3</v>
      </c>
      <c r="J76" s="12">
        <f t="shared" si="7"/>
        <v>15</v>
      </c>
      <c r="K76" s="13">
        <f>Tabelle111[[#This Row],[Datum '[Tag']]]</f>
        <v>44455</v>
      </c>
      <c r="L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6" s="14" t="str">
        <f>IFERROR(VLOOKUP(Tabelle3[[#This Row],[Artikelnr.]],Artikel!A:C,3,FALSE),Tabelle3[[#This Row],[Artikelnr.]])</f>
        <v>VOS Räucher extra natri</v>
      </c>
      <c r="N76" s="11" t="str">
        <f>VLOOKUP(D76,'Liste Gründe'!A:D,2,FALSE)</f>
        <v>Schimmel</v>
      </c>
      <c r="O76" s="13" t="str">
        <f>IF(ISBLANK(F76),VLOOKUP(Tabelle3[[#This Row],[Grund Ziffer]],'Liste Gründe'!A:D,3,FALSE),F76)</f>
        <v>VOS &gt; Einsatz</v>
      </c>
      <c r="P76" s="11" t="str">
        <f>IF(ISBLANK(Tabelle111[[#This Row],[noch genauer]]),"-",Tabelle111[[#This Row],[noch genauer]])</f>
        <v>-</v>
      </c>
      <c r="Q76" s="14">
        <f t="shared" si="8"/>
        <v>37</v>
      </c>
      <c r="R76" s="11" t="str">
        <f t="shared" si="9"/>
        <v>Produkte</v>
      </c>
      <c r="S76" s="11" t="str">
        <f t="shared" si="10"/>
        <v>BUs</v>
      </c>
      <c r="T76" s="11" t="str">
        <f t="shared" si="11"/>
        <v>Symptome</v>
      </c>
      <c r="U76" s="11">
        <f>IFERROR(VLOOKUP(Tabelle3[[#This Row],[Artikelnr.]],Kennzahlen!S:U,3,FALSE)*Tabelle3[[#This Row],[Menge]],"0")</f>
        <v>7.5</v>
      </c>
      <c r="V76" s="14" t="str">
        <f>IF(ISBLANK(A76),VLOOKUP(Tabelle3[[#This Row],[Artikelnr.]],'Linien - BU'!R:S,2,FALSE),A76)</f>
        <v>L11</v>
      </c>
      <c r="W76" s="16">
        <f t="shared" si="12"/>
        <v>29500613</v>
      </c>
      <c r="X76" s="15">
        <f t="shared" si="13"/>
        <v>12</v>
      </c>
      <c r="Y76" s="51"/>
      <c r="AC76" s="51"/>
      <c r="AF76" s="51"/>
      <c r="AG76" s="51"/>
      <c r="AH76" s="51"/>
    </row>
    <row r="77" spans="1:34" ht="30" customHeight="1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15146</v>
      </c>
      <c r="G77" s="25" t="s">
        <v>36</v>
      </c>
      <c r="H77" s="25" t="str">
        <f>IFERROR(VLOOKUP(Tabelle111[[#This Row],[Artikelnr. (wenn vorhanden)]],Artikel!A:C,3,FALSE),Tabelle111[[#This Row],[Artikelnr. (wenn vorhanden)]])</f>
        <v>VOS Räucher extra natri</v>
      </c>
      <c r="I77" s="11" t="str">
        <f>VLOOKUP(V77,'Linien - BU'!A:B,2,FALSE)</f>
        <v>BU3</v>
      </c>
      <c r="J77" s="12">
        <f t="shared" si="7"/>
        <v>77</v>
      </c>
      <c r="K77" s="13">
        <f>Tabelle111[[#This Row],[Datum '[Tag']]]</f>
        <v>44463</v>
      </c>
      <c r="L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7" s="14" t="str">
        <f>IFERROR(VLOOKUP(Tabelle3[[#This Row],[Artikelnr.]],Artikel!A:C,3,FALSE),Tabelle3[[#This Row],[Artikelnr.]])</f>
        <v>VOS Räucher extra natri</v>
      </c>
      <c r="N77" s="11" t="str">
        <f>VLOOKUP(D77,'Liste Gründe'!A:D,2,FALSE)</f>
        <v>Schimmel</v>
      </c>
      <c r="O77" s="13" t="str">
        <f>IF(ISBLANK(F77),VLOOKUP(Tabelle3[[#This Row],[Grund Ziffer]],'Liste Gründe'!A:D,3,FALSE),F77)</f>
        <v>VOS &gt; Einsatz</v>
      </c>
      <c r="P77" s="11" t="str">
        <f>IF(ISBLANK(Tabelle111[[#This Row],[noch genauer]]),"-",Tabelle111[[#This Row],[noch genauer]])</f>
        <v>-</v>
      </c>
      <c r="Q77" s="14">
        <f t="shared" si="8"/>
        <v>38</v>
      </c>
      <c r="R77" s="11" t="str">
        <f t="shared" si="9"/>
        <v>Produkte</v>
      </c>
      <c r="S77" s="11" t="str">
        <f t="shared" si="10"/>
        <v>BUs</v>
      </c>
      <c r="T77" s="11" t="str">
        <f t="shared" si="11"/>
        <v>Symptome</v>
      </c>
      <c r="U77" s="11">
        <f>IFERROR(VLOOKUP(Tabelle3[[#This Row],[Artikelnr.]],Kennzahlen!S:U,3,FALSE)*Tabelle3[[#This Row],[Menge]],"0")</f>
        <v>38.5</v>
      </c>
      <c r="V77" s="14" t="str">
        <f>IF(ISBLANK(A77),VLOOKUP(Tabelle3[[#This Row],[Artikelnr.]],'Linien - BU'!R:S,2,FALSE),A77)</f>
        <v>L11</v>
      </c>
      <c r="W77" s="16">
        <f t="shared" si="12"/>
        <v>29500613</v>
      </c>
      <c r="X77" s="15">
        <f t="shared" si="13"/>
        <v>12</v>
      </c>
      <c r="Y77" s="51"/>
      <c r="AC77" s="51"/>
      <c r="AF77" s="51"/>
      <c r="AG77" s="51"/>
      <c r="AH77" s="51"/>
    </row>
    <row r="78" spans="1:34" ht="30" customHeight="1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IFERROR(VLOOKUP(Tabelle111[[#This Row],[Artikelnr. (wenn vorhanden)]],Artikel!A:C,3,FALSE),Tabelle111[[#This Row],[Artikelnr. (wenn vorhanden)]])</f>
        <v>VOS Räucher extra natri</v>
      </c>
      <c r="I78" s="11" t="str">
        <f>VLOOKUP(V78,'Linien - BU'!A:B,2,FALSE)</f>
        <v>BU3</v>
      </c>
      <c r="J78" s="12">
        <f t="shared" si="7"/>
        <v>11</v>
      </c>
      <c r="K78" s="13">
        <f>Tabelle111[[#This Row],[Datum '[Tag']]]</f>
        <v>44474</v>
      </c>
      <c r="L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8" s="14" t="str">
        <f>IFERROR(VLOOKUP(Tabelle3[[#This Row],[Artikelnr.]],Artikel!A:C,3,FALSE),Tabelle3[[#This Row],[Artikelnr.]])</f>
        <v>VOS Räucher extra natri</v>
      </c>
      <c r="N78" s="11" t="str">
        <f>VLOOKUP(D78,'Liste Gründe'!A:D,2,FALSE)</f>
        <v>Linienbezogen</v>
      </c>
      <c r="O78" s="13" t="str">
        <f>IF(ISBLANK(F78),VLOOKUP(Tabelle3[[#This Row],[Grund Ziffer]],'Liste Gründe'!A:D,3,FALSE),F78)</f>
        <v>Maschinenabfall</v>
      </c>
      <c r="P78" s="11" t="str">
        <f>IF(ISBLANK(Tabelle111[[#This Row],[noch genauer]]),"-",Tabelle111[[#This Row],[noch genauer]])</f>
        <v>-</v>
      </c>
      <c r="Q78" s="14">
        <f t="shared" si="8"/>
        <v>40</v>
      </c>
      <c r="R78" s="11" t="str">
        <f t="shared" si="9"/>
        <v>Produkte</v>
      </c>
      <c r="S78" s="11" t="str">
        <f t="shared" si="10"/>
        <v>BUs</v>
      </c>
      <c r="T78" s="11" t="str">
        <f t="shared" si="11"/>
        <v>Symptome</v>
      </c>
      <c r="U78" s="11">
        <f>IFERROR(VLOOKUP(Tabelle3[[#This Row],[Artikelnr.]],Kennzahlen!S:U,3,FALSE)*Tabelle3[[#This Row],[Menge]],"0")</f>
        <v>5.5</v>
      </c>
      <c r="V78" s="14" t="str">
        <f>IF(ISBLANK(A78),VLOOKUP(Tabelle3[[#This Row],[Artikelnr.]],'Linien - BU'!R:S,2,FALSE),A78)</f>
        <v>L9</v>
      </c>
      <c r="W78" s="16">
        <f t="shared" si="12"/>
        <v>29500613</v>
      </c>
      <c r="X78" s="15">
        <f t="shared" si="13"/>
        <v>30</v>
      </c>
      <c r="Y78" s="51"/>
      <c r="AC78" s="51"/>
      <c r="AF78" s="51"/>
      <c r="AG78" s="51"/>
      <c r="AH78" s="51"/>
    </row>
    <row r="79" spans="1:34" ht="30" customHeight="1" x14ac:dyDescent="0.25">
      <c r="A79" s="25" t="s">
        <v>15205</v>
      </c>
      <c r="B79" s="25">
        <v>29500613</v>
      </c>
      <c r="C79" s="25">
        <v>40</v>
      </c>
      <c r="D79" s="25">
        <v>30</v>
      </c>
      <c r="E79" s="37">
        <v>44477</v>
      </c>
      <c r="F79"/>
      <c r="G79" s="25"/>
      <c r="H79" s="25" t="str">
        <f>IFERROR(VLOOKUP(Tabelle111[[#This Row],[Artikelnr. (wenn vorhanden)]],Artikel!A:C,3,FALSE),Tabelle111[[#This Row],[Artikelnr. (wenn vorhanden)]])</f>
        <v>VOS Räucher extra natri</v>
      </c>
      <c r="I79" s="11" t="str">
        <f>VLOOKUP(V79,'Linien - BU'!A:B,2,FALSE)</f>
        <v>BU3</v>
      </c>
      <c r="J79" s="12">
        <f t="shared" si="7"/>
        <v>40</v>
      </c>
      <c r="K79" s="13">
        <f>Tabelle111[[#This Row],[Datum '[Tag']]]</f>
        <v>44477</v>
      </c>
      <c r="L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" s="14" t="str">
        <f>IFERROR(VLOOKUP(Tabelle3[[#This Row],[Artikelnr.]],Artikel!A:C,3,FALSE),Tabelle3[[#This Row],[Artikelnr.]])</f>
        <v>VOS Räucher extra natri</v>
      </c>
      <c r="N79" s="11" t="str">
        <f>VLOOKUP(D79,'Liste Gründe'!A:D,2,FALSE)</f>
        <v>Linienbezogen</v>
      </c>
      <c r="O79" s="13" t="str">
        <f>IF(ISBLANK(F79),VLOOKUP(Tabelle3[[#This Row],[Grund Ziffer]],'Liste Gründe'!A:D,3,FALSE),F79)</f>
        <v>Maschinenabfall</v>
      </c>
      <c r="P79" s="11" t="str">
        <f>IF(ISBLANK(Tabelle111[[#This Row],[noch genauer]]),"-",Tabelle111[[#This Row],[noch genauer]])</f>
        <v>-</v>
      </c>
      <c r="Q79" s="14">
        <f t="shared" si="8"/>
        <v>40</v>
      </c>
      <c r="R79" s="11" t="str">
        <f t="shared" si="9"/>
        <v>Produkte</v>
      </c>
      <c r="S79" s="11" t="str">
        <f t="shared" si="10"/>
        <v>BUs</v>
      </c>
      <c r="T79" s="11" t="str">
        <f t="shared" si="11"/>
        <v>Symptome</v>
      </c>
      <c r="U79" s="11">
        <f>IFERROR(VLOOKUP(Tabelle3[[#This Row],[Artikelnr.]],Kennzahlen!S:U,3,FALSE)*Tabelle3[[#This Row],[Menge]],"0")</f>
        <v>20</v>
      </c>
      <c r="V79" s="14" t="str">
        <f>IF(ISBLANK(A79),VLOOKUP(Tabelle3[[#This Row],[Artikelnr.]],'Linien - BU'!R:S,2,FALSE),A79)</f>
        <v>L1</v>
      </c>
      <c r="W79" s="16">
        <f t="shared" si="12"/>
        <v>29500613</v>
      </c>
      <c r="X79" s="15">
        <f t="shared" si="13"/>
        <v>30</v>
      </c>
      <c r="Y79" s="51"/>
      <c r="AC79" s="51"/>
      <c r="AF79" s="51"/>
      <c r="AG79" s="51"/>
      <c r="AH79" s="51"/>
    </row>
    <row r="80" spans="1:34" ht="30" customHeight="1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F80"/>
      <c r="G80" s="25"/>
      <c r="H80" s="56" t="str">
        <f>IFERROR(VLOOKUP(Tabelle111[[#This Row],[Artikelnr. (wenn vorhanden)]],Artikel!A:C,3,FALSE),Tabelle111[[#This Row],[Artikelnr. (wenn vorhanden)]])</f>
        <v>VOS SKZ mit Pfeffer</v>
      </c>
      <c r="I80" s="11" t="str">
        <f>VLOOKUP(V80,'Linien - BU'!A:B,2,FALSE)</f>
        <v>BU1</v>
      </c>
      <c r="J80" s="12">
        <f t="shared" si="7"/>
        <v>5</v>
      </c>
      <c r="K80" s="13">
        <f>Tabelle111[[#This Row],[Datum '[Tag']]]</f>
        <v>44491</v>
      </c>
      <c r="L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" s="14" t="str">
        <f>IFERROR(VLOOKUP(Tabelle3[[#This Row],[Artikelnr.]],Artikel!A:C,3,FALSE),Tabelle3[[#This Row],[Artikelnr.]])</f>
        <v>VOS SKZ mit Pfeffer</v>
      </c>
      <c r="N80" s="11" t="str">
        <f>VLOOKUP(D80,'Liste Gründe'!A:D,2,FALSE)</f>
        <v>Rest</v>
      </c>
      <c r="O80" s="13" t="str">
        <f>IF(ISBLANK(F80),VLOOKUP(Tabelle3[[#This Row],[Grund Ziffer]],'Liste Gründe'!A:D,3,FALSE),F80)</f>
        <v>Schmutz</v>
      </c>
      <c r="P80" s="11" t="str">
        <f>IF(ISBLANK(Tabelle111[[#This Row],[noch genauer]]),"-",Tabelle111[[#This Row],[noch genauer]])</f>
        <v>-</v>
      </c>
      <c r="Q80" s="14">
        <f t="shared" si="8"/>
        <v>42</v>
      </c>
      <c r="R80" s="11" t="str">
        <f t="shared" si="9"/>
        <v>Produkte</v>
      </c>
      <c r="S80" s="11" t="str">
        <f t="shared" si="10"/>
        <v>BUs</v>
      </c>
      <c r="T80" s="11" t="str">
        <f t="shared" si="11"/>
        <v>Symptome</v>
      </c>
      <c r="U80" s="11">
        <f>IFERROR(VLOOKUP(Tabelle3[[#This Row],[Artikelnr.]],Kennzahlen!S:U,3,FALSE)*Tabelle3[[#This Row],[Menge]],"0")</f>
        <v>2.5</v>
      </c>
      <c r="V80" s="14" t="str">
        <f>IF(ISBLANK(A80),VLOOKUP(Tabelle3[[#This Row],[Artikelnr.]],'Linien - BU'!R:S,2,FALSE),A80)</f>
        <v>Abfüllung</v>
      </c>
      <c r="W80" s="16">
        <f t="shared" si="12"/>
        <v>29500616</v>
      </c>
      <c r="X80" s="15">
        <f t="shared" si="13"/>
        <v>42</v>
      </c>
      <c r="Y80" s="51"/>
      <c r="AC80" s="51"/>
      <c r="AF80" s="51"/>
      <c r="AG80" s="51"/>
      <c r="AH80" s="51"/>
    </row>
    <row r="81" spans="1:34" ht="30" customHeight="1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15148</v>
      </c>
      <c r="G81" s="25" t="s">
        <v>332</v>
      </c>
      <c r="H81" s="25" t="str">
        <f>IFERROR(VLOOKUP(Tabelle111[[#This Row],[Artikelnr. (wenn vorhanden)]],Artikel!A:C,3,FALSE),Tabelle111[[#This Row],[Artikelnr. (wenn vorhanden)]])</f>
        <v>VOS GRW Gartenkräuter 4</v>
      </c>
      <c r="I81" s="11" t="str">
        <f>VLOOKUP(V81,'Linien - BU'!A:B,2,FALSE)</f>
        <v>BU3</v>
      </c>
      <c r="J81" s="12">
        <f t="shared" si="7"/>
        <v>242</v>
      </c>
      <c r="K81" s="13">
        <f>Tabelle111[[#This Row],[Datum '[Tag']]]</f>
        <v>44468</v>
      </c>
      <c r="L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1" s="14" t="str">
        <f>IFERROR(VLOOKUP(Tabelle3[[#This Row],[Artikelnr.]],Artikel!A:C,3,FALSE),Tabelle3[[#This Row],[Artikelnr.]])</f>
        <v>VOS GRW Gartenkräuter 4</v>
      </c>
      <c r="N81" s="11" t="str">
        <f>VLOOKUP(D81,'Liste Gründe'!A:D,2,FALSE)</f>
        <v>Schimmel</v>
      </c>
      <c r="O81" s="13" t="str">
        <f>IF(ISBLANK(F81),VLOOKUP(Tabelle3[[#This Row],[Grund Ziffer]],'Liste Gründe'!A:D,3,FALSE),F81)</f>
        <v>spezifischer EInsatz</v>
      </c>
      <c r="P81" s="11" t="str">
        <f>IF(ISBLANK(Tabelle111[[#This Row],[noch genauer]]),"-",Tabelle111[[#This Row],[noch genauer]])</f>
        <v>wenig Verwendung</v>
      </c>
      <c r="Q81" s="14">
        <f t="shared" si="8"/>
        <v>39</v>
      </c>
      <c r="R81" s="11" t="str">
        <f t="shared" si="9"/>
        <v>Produkte</v>
      </c>
      <c r="S81" s="11" t="str">
        <f t="shared" si="10"/>
        <v>BUs</v>
      </c>
      <c r="T81" s="11" t="str">
        <f t="shared" si="11"/>
        <v>Symptome</v>
      </c>
      <c r="U81" s="11">
        <f>IFERROR(VLOOKUP(Tabelle3[[#This Row],[Artikelnr.]],Kennzahlen!S:U,3,FALSE)*Tabelle3[[#This Row],[Menge]],"0")</f>
        <v>121</v>
      </c>
      <c r="V81" s="14" t="str">
        <f>IF(ISBLANK(A81),VLOOKUP(Tabelle3[[#This Row],[Artikelnr.]],'Linien - BU'!R:S,2,FALSE),A81)</f>
        <v>Bu3</v>
      </c>
      <c r="W81" s="16">
        <f t="shared" si="12"/>
        <v>29500620</v>
      </c>
      <c r="X81" s="15">
        <f t="shared" si="13"/>
        <v>12</v>
      </c>
      <c r="Y81" s="51"/>
      <c r="AC81" s="51"/>
      <c r="AF81" s="51"/>
      <c r="AG81" s="51"/>
      <c r="AH81" s="51"/>
    </row>
    <row r="82" spans="1:34" ht="30" customHeight="1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IFERROR(VLOOKUP(Tabelle111[[#This Row],[Artikelnr. (wenn vorhanden)]],Artikel!A:C,3,FALSE),Tabelle111[[#This Row],[Artikelnr. (wenn vorhanden)]])</f>
        <v>VOS GRW Gartenkräuter 4</v>
      </c>
      <c r="I82" s="11" t="str">
        <f>VLOOKUP(V82,'Linien - BU'!A:B,2,FALSE)</f>
        <v>BU1</v>
      </c>
      <c r="J82" s="12">
        <f t="shared" si="7"/>
        <v>20</v>
      </c>
      <c r="K82" s="13">
        <f>Tabelle111[[#This Row],[Datum '[Tag']]]</f>
        <v>44476</v>
      </c>
      <c r="L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2" s="14" t="str">
        <f>IFERROR(VLOOKUP(Tabelle3[[#This Row],[Artikelnr.]],Artikel!A:C,3,FALSE),Tabelle3[[#This Row],[Artikelnr.]])</f>
        <v>VOS GRW Gartenkräuter 4</v>
      </c>
      <c r="N82" s="11" t="str">
        <f>VLOOKUP(D82,'Liste Gründe'!A:D,2,FALSE)</f>
        <v>Schimmel</v>
      </c>
      <c r="O82" s="13" t="str">
        <f>IF(ISBLANK(F82),VLOOKUP(Tabelle3[[#This Row],[Grund Ziffer]],'Liste Gründe'!A:D,3,FALSE),F82)</f>
        <v>keine Verarbeitung</v>
      </c>
      <c r="P82" s="11" t="str">
        <f>IF(ISBLANK(Tabelle111[[#This Row],[noch genauer]]),"-",Tabelle111[[#This Row],[noch genauer]])</f>
        <v>-</v>
      </c>
      <c r="Q82" s="14">
        <f t="shared" si="8"/>
        <v>40</v>
      </c>
      <c r="R82" s="11" t="str">
        <f t="shared" si="9"/>
        <v>Produkte</v>
      </c>
      <c r="S82" s="11" t="str">
        <f t="shared" si="10"/>
        <v>BUs</v>
      </c>
      <c r="T82" s="11" t="str">
        <f t="shared" si="11"/>
        <v>Symptome</v>
      </c>
      <c r="U82" s="11">
        <f>IFERROR(VLOOKUP(Tabelle3[[#This Row],[Artikelnr.]],Kennzahlen!S:U,3,FALSE)*Tabelle3[[#This Row],[Menge]],"0")</f>
        <v>10</v>
      </c>
      <c r="V82" s="14" t="str">
        <f>IF(ISBLANK(A82),VLOOKUP(Tabelle3[[#This Row],[Artikelnr.]],'Linien - BU'!R:S,2,FALSE),A82)</f>
        <v>Schmelze</v>
      </c>
      <c r="W82" s="16">
        <f t="shared" si="12"/>
        <v>29500620</v>
      </c>
      <c r="X82" s="15">
        <f t="shared" si="13"/>
        <v>12</v>
      </c>
      <c r="Y82" s="51"/>
      <c r="AC82" s="51"/>
      <c r="AF82" s="51"/>
      <c r="AG82" s="51"/>
      <c r="AH82" s="51"/>
    </row>
    <row r="83" spans="1:34" ht="30" customHeight="1" x14ac:dyDescent="0.25">
      <c r="A83" s="25" t="s">
        <v>15209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IFERROR(VLOOKUP(Tabelle111[[#This Row],[Artikelnr. (wenn vorhanden)]],Artikel!A:C,3,FALSE),Tabelle111[[#This Row],[Artikelnr. (wenn vorhanden)]])</f>
        <v>VOS GRW Natur 45% OGT</v>
      </c>
      <c r="I83" s="11" t="str">
        <f>VLOOKUP(V83,'Linien - BU'!A:B,2,FALSE)</f>
        <v>BU3</v>
      </c>
      <c r="J83" s="12">
        <f t="shared" si="7"/>
        <v>27.2</v>
      </c>
      <c r="K83" s="13">
        <f>Tabelle111[[#This Row],[Datum '[Tag']]]</f>
        <v>44452</v>
      </c>
      <c r="L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3" s="14" t="str">
        <f>IFERROR(VLOOKUP(Tabelle3[[#This Row],[Artikelnr.]],Artikel!A:C,3,FALSE),Tabelle3[[#This Row],[Artikelnr.]])</f>
        <v>VOS GRW Natur 45% OGT</v>
      </c>
      <c r="N83" s="11" t="str">
        <f>VLOOKUP(D83,'Liste Gründe'!A:D,2,FALSE)</f>
        <v>Rest</v>
      </c>
      <c r="O83" s="13" t="str">
        <f>IF(ISBLANK(F83),VLOOKUP(Tabelle3[[#This Row],[Grund Ziffer]],'Liste Gründe'!A:D,3,FALSE),F83)</f>
        <v>MHD abgelaufen</v>
      </c>
      <c r="P83" s="11" t="str">
        <f>IF(ISBLANK(Tabelle111[[#This Row],[noch genauer]]),"-",Tabelle111[[#This Row],[noch genauer]])</f>
        <v>Retoure</v>
      </c>
      <c r="Q83" s="14">
        <f t="shared" si="8"/>
        <v>37</v>
      </c>
      <c r="R83" s="11" t="str">
        <f t="shared" si="9"/>
        <v>Produkte</v>
      </c>
      <c r="S83" s="11" t="str">
        <f t="shared" si="10"/>
        <v>BUs</v>
      </c>
      <c r="T83" s="11" t="str">
        <f t="shared" si="11"/>
        <v>Symptome</v>
      </c>
      <c r="U83" s="11">
        <f>IFERROR(VLOOKUP(Tabelle3[[#This Row],[Artikelnr.]],Kennzahlen!S:U,3,FALSE)*Tabelle3[[#This Row],[Menge]],"0")</f>
        <v>13.6</v>
      </c>
      <c r="V83" s="14" t="str">
        <f>IF(ISBLANK(A83),VLOOKUP(Tabelle3[[#This Row],[Artikelnr.]],'Linien - BU'!R:S,2,FALSE),A83)</f>
        <v>L34</v>
      </c>
      <c r="W83" s="16">
        <f t="shared" si="12"/>
        <v>29500622</v>
      </c>
      <c r="X83" s="15">
        <f t="shared" si="13"/>
        <v>22</v>
      </c>
      <c r="Y83" s="51"/>
      <c r="AC83" s="51"/>
      <c r="AF83" s="51"/>
      <c r="AG83" s="51"/>
      <c r="AH83" s="51"/>
    </row>
    <row r="84" spans="1:34" ht="30" customHeight="1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IFERROR(VLOOKUP(Tabelle111[[#This Row],[Artikelnr. (wenn vorhanden)]],Artikel!A:C,3,FALSE),Tabelle111[[#This Row],[Artikelnr. (wenn vorhanden)]])</f>
        <v>VOS GRW Natur 45% OGT</v>
      </c>
      <c r="I84" s="11" t="str">
        <f>VLOOKUP(V84,'Linien - BU'!A:B,2,FALSE)</f>
        <v>BU3</v>
      </c>
      <c r="J84" s="12">
        <f t="shared" si="7"/>
        <v>12</v>
      </c>
      <c r="K84" s="13">
        <f>Tabelle111[[#This Row],[Datum '[Tag']]]</f>
        <v>44469</v>
      </c>
      <c r="L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" s="14" t="str">
        <f>IFERROR(VLOOKUP(Tabelle3[[#This Row],[Artikelnr.]],Artikel!A:C,3,FALSE),Tabelle3[[#This Row],[Artikelnr.]])</f>
        <v>VOS GRW Natur 45% OGT</v>
      </c>
      <c r="N84" s="11" t="str">
        <f>VLOOKUP(D84,'Liste Gründe'!A:D,2,FALSE)</f>
        <v>Linienbezogen</v>
      </c>
      <c r="O84" s="13" t="str">
        <f>IF(ISBLANK(F84),VLOOKUP(Tabelle3[[#This Row],[Grund Ziffer]],'Liste Gründe'!A:D,3,FALSE),F84)</f>
        <v>gemischtes Produkt</v>
      </c>
      <c r="P84" s="11" t="str">
        <f>IF(ISBLANK(Tabelle111[[#This Row],[noch genauer]]),"-",Tabelle111[[#This Row],[noch genauer]])</f>
        <v>wurde nicht eingesetzt</v>
      </c>
      <c r="Q84" s="14">
        <f t="shared" si="8"/>
        <v>39</v>
      </c>
      <c r="R84" s="11" t="str">
        <f t="shared" si="9"/>
        <v>Produkte</v>
      </c>
      <c r="S84" s="11" t="str">
        <f t="shared" si="10"/>
        <v>BUs</v>
      </c>
      <c r="T84" s="11" t="str">
        <f t="shared" si="11"/>
        <v>Symptome</v>
      </c>
      <c r="U84" s="11">
        <f>IFERROR(VLOOKUP(Tabelle3[[#This Row],[Artikelnr.]],Kennzahlen!S:U,3,FALSE)*Tabelle3[[#This Row],[Menge]],"0")</f>
        <v>6</v>
      </c>
      <c r="V84" s="14" t="str">
        <f>IF(ISBLANK(A84),VLOOKUP(Tabelle3[[#This Row],[Artikelnr.]],'Linien - BU'!R:S,2,FALSE),A84)</f>
        <v>Bu3</v>
      </c>
      <c r="W84" s="16">
        <f t="shared" si="12"/>
        <v>29500622</v>
      </c>
      <c r="X84" s="15">
        <f t="shared" si="13"/>
        <v>81</v>
      </c>
      <c r="Y84" s="51"/>
      <c r="AC84" s="51"/>
      <c r="AF84" s="51"/>
      <c r="AG84" s="51"/>
      <c r="AH84" s="51"/>
    </row>
    <row r="85" spans="1:34" ht="30" customHeight="1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F85"/>
      <c r="G85" s="25"/>
      <c r="H85" s="56">
        <f>IFERROR(VLOOKUP(Tabelle111[[#This Row],[Artikelnr. (wenn vorhanden)]],Artikel!A:C,3,FALSE),Tabelle111[[#This Row],[Artikelnr. (wenn vorhanden)]])</f>
        <v>29500631</v>
      </c>
      <c r="I85" s="11" t="str">
        <f>VLOOKUP(V85,'Linien - BU'!A:B,2,FALSE)</f>
        <v>BU2</v>
      </c>
      <c r="J85" s="12">
        <f t="shared" si="7"/>
        <v>60</v>
      </c>
      <c r="K85" s="13">
        <f>Tabelle111[[#This Row],[Datum '[Tag']]]</f>
        <v>44489</v>
      </c>
      <c r="L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5" s="14">
        <f>IFERROR(VLOOKUP(Tabelle3[[#This Row],[Artikelnr.]],Artikel!A:C,3,FALSE),Tabelle3[[#This Row],[Artikelnr.]])</f>
        <v>29500631</v>
      </c>
      <c r="N85" s="11" t="str">
        <f>VLOOKUP(D85,'Liste Gründe'!A:D,2,FALSE)</f>
        <v>Schimmel</v>
      </c>
      <c r="O85" s="13" t="str">
        <f>IF(ISBLANK(F85),VLOOKUP(Tabelle3[[#This Row],[Grund Ziffer]],'Liste Gründe'!A:D,3,FALSE),F85)</f>
        <v>Schimmel</v>
      </c>
      <c r="P85" s="11" t="str">
        <f>IF(ISBLANK(Tabelle111[[#This Row],[noch genauer]]),"-",Tabelle111[[#This Row],[noch genauer]])</f>
        <v>-</v>
      </c>
      <c r="Q85" s="14">
        <f t="shared" si="8"/>
        <v>42</v>
      </c>
      <c r="R85" s="11" t="str">
        <f t="shared" si="9"/>
        <v>Produkte</v>
      </c>
      <c r="S85" s="11" t="str">
        <f t="shared" si="10"/>
        <v>BUs</v>
      </c>
      <c r="T85" s="11" t="str">
        <f t="shared" si="11"/>
        <v>Symptome</v>
      </c>
      <c r="U85" s="11" t="str">
        <f>IFERROR(VLOOKUP(Tabelle3[[#This Row],[Artikelnr.]],Kennzahlen!S:U,3,FALSE)*Tabelle3[[#This Row],[Menge]],"0")</f>
        <v>0</v>
      </c>
      <c r="V85" s="14" t="str">
        <f>IF(ISBLANK(A85),VLOOKUP(Tabelle3[[#This Row],[Artikelnr.]],'Linien - BU'!R:S,2,FALSE),A85)</f>
        <v>BU2</v>
      </c>
      <c r="W85" s="16">
        <f t="shared" si="12"/>
        <v>29500631</v>
      </c>
      <c r="X85" s="15">
        <f t="shared" si="13"/>
        <v>12</v>
      </c>
      <c r="Y85" s="51"/>
      <c r="AC85" s="51"/>
      <c r="AF85" s="51"/>
      <c r="AG85" s="51"/>
      <c r="AH85" s="51"/>
    </row>
    <row r="86" spans="1:34" ht="30" customHeight="1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IFERROR(VLOOKUP(Tabelle111[[#This Row],[Artikelnr. (wenn vorhanden)]],Artikel!A:C,3,FALSE),Tabelle111[[#This Row],[Artikelnr. (wenn vorhanden)]])</f>
        <v>ABS Havarti Natur 55%</v>
      </c>
      <c r="I86" s="11" t="str">
        <f>VLOOKUP(V86,'Linien - BU'!A:B,2,FALSE)</f>
        <v>BU3</v>
      </c>
      <c r="J86" s="12">
        <f t="shared" si="7"/>
        <v>60</v>
      </c>
      <c r="K86" s="13">
        <f>Tabelle111[[#This Row],[Datum '[Tag']]]</f>
        <v>44475</v>
      </c>
      <c r="L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6" s="14" t="str">
        <f>IFERROR(VLOOKUP(Tabelle3[[#This Row],[Artikelnr.]],Artikel!A:C,3,FALSE),Tabelle3[[#This Row],[Artikelnr.]])</f>
        <v>ABS Havarti Natur 55%</v>
      </c>
      <c r="N86" s="11" t="str">
        <f>VLOOKUP(D86,'Liste Gründe'!A:D,2,FALSE)</f>
        <v>Schimmel</v>
      </c>
      <c r="O86" s="13" t="str">
        <f>IF(ISBLANK(F86),VLOOKUP(Tabelle3[[#This Row],[Grund Ziffer]],'Liste Gründe'!A:D,3,FALSE),F86)</f>
        <v>Luftzieher</v>
      </c>
      <c r="P86" s="11" t="str">
        <f>IF(ISBLANK(Tabelle111[[#This Row],[noch genauer]]),"-",Tabelle111[[#This Row],[noch genauer]])</f>
        <v>-</v>
      </c>
      <c r="Q86" s="14">
        <f t="shared" si="8"/>
        <v>40</v>
      </c>
      <c r="R86" s="11" t="str">
        <f t="shared" si="9"/>
        <v>Produkte</v>
      </c>
      <c r="S86" s="11" t="str">
        <f t="shared" si="10"/>
        <v>BUs</v>
      </c>
      <c r="T86" s="11" t="str">
        <f t="shared" si="11"/>
        <v>Symptome</v>
      </c>
      <c r="U86" s="11">
        <f>IFERROR(VLOOKUP(Tabelle3[[#This Row],[Artikelnr.]],Kennzahlen!S:U,3,FALSE)*Tabelle3[[#This Row],[Menge]],"0")</f>
        <v>90</v>
      </c>
      <c r="V86" s="14" t="str">
        <f>IF(ISBLANK(A86),VLOOKUP(Tabelle3[[#This Row],[Artikelnr.]],'Linien - BU'!R:S,2,FALSE),A86)</f>
        <v>BU3</v>
      </c>
      <c r="W86" s="16">
        <f t="shared" si="12"/>
        <v>29500719</v>
      </c>
      <c r="X86" s="15">
        <f t="shared" si="13"/>
        <v>12</v>
      </c>
      <c r="Y86" s="51"/>
      <c r="AC86" s="51"/>
      <c r="AF86" s="51"/>
      <c r="AG86" s="51"/>
      <c r="AH86" s="51"/>
    </row>
    <row r="87" spans="1:34" ht="30" customHeight="1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F87"/>
      <c r="G87" s="25" t="s">
        <v>115</v>
      </c>
      <c r="H87" s="25" t="str">
        <f>IFERROR(VLOOKUP(Tabelle111[[#This Row],[Artikelnr. (wenn vorhanden)]],Artikel!A:C,3,FALSE),Tabelle111[[#This Row],[Artikelnr. (wenn vorhanden)]])</f>
        <v>ABS Havarti Natur 55%</v>
      </c>
      <c r="I87" s="11" t="str">
        <f>VLOOKUP(V87,'Linien - BU'!A:B,2,FALSE)</f>
        <v>BU3</v>
      </c>
      <c r="J87" s="12">
        <f t="shared" si="7"/>
        <v>292</v>
      </c>
      <c r="K87" s="13">
        <f>Tabelle111[[#This Row],[Datum '[Tag']]]</f>
        <v>44480</v>
      </c>
      <c r="L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7" s="14" t="str">
        <f>IFERROR(VLOOKUP(Tabelle3[[#This Row],[Artikelnr.]],Artikel!A:C,3,FALSE),Tabelle3[[#This Row],[Artikelnr.]])</f>
        <v>ABS Havarti Natur 55%</v>
      </c>
      <c r="N87" s="11" t="str">
        <f>VLOOKUP(D87,'Liste Gründe'!A:D,2,FALSE)</f>
        <v>Rest</v>
      </c>
      <c r="O87" s="13" t="str">
        <f>IF(ISBLANK(F87),VLOOKUP(Tabelle3[[#This Row],[Grund Ziffer]],'Liste Gründe'!A:D,3,FALSE),F87)</f>
        <v>Schmutz</v>
      </c>
      <c r="P87" s="11" t="str">
        <f>IF(ISBLANK(Tabelle111[[#This Row],[noch genauer]]),"-",Tabelle111[[#This Row],[noch genauer]])</f>
        <v>Reklamation erhalten</v>
      </c>
      <c r="Q87" s="14">
        <f t="shared" si="8"/>
        <v>41</v>
      </c>
      <c r="R87" s="11" t="str">
        <f t="shared" si="9"/>
        <v>Produkte</v>
      </c>
      <c r="S87" s="11" t="str">
        <f t="shared" si="10"/>
        <v>BUs</v>
      </c>
      <c r="T87" s="11" t="str">
        <f t="shared" si="11"/>
        <v>Symptome</v>
      </c>
      <c r="U87" s="11">
        <f>IFERROR(VLOOKUP(Tabelle3[[#This Row],[Artikelnr.]],Kennzahlen!S:U,3,FALSE)*Tabelle3[[#This Row],[Menge]],"0")</f>
        <v>438</v>
      </c>
      <c r="V87" s="14" t="str">
        <f>IF(ISBLANK(A87),VLOOKUP(Tabelle3[[#This Row],[Artikelnr.]],'Linien - BU'!R:S,2,FALSE),A87)</f>
        <v>BU3</v>
      </c>
      <c r="W87" s="16">
        <f t="shared" si="12"/>
        <v>29500719</v>
      </c>
      <c r="X87" s="15">
        <f t="shared" si="13"/>
        <v>42</v>
      </c>
      <c r="Y87" s="51"/>
      <c r="AC87" s="51"/>
      <c r="AF87" s="51"/>
      <c r="AG87" s="51"/>
      <c r="AH87" s="51"/>
    </row>
    <row r="88" spans="1:34" ht="30" customHeight="1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IFERROR(VLOOKUP(Tabelle111[[#This Row],[Artikelnr. (wenn vorhanden)]],Artikel!A:C,3,FALSE),Tabelle111[[#This Row],[Artikelnr. (wenn vorhanden)]])</f>
        <v>ABS Havarti Natur 30%</v>
      </c>
      <c r="I88" s="11" t="str">
        <f>VLOOKUP(V88,'Linien - BU'!A:B,2,FALSE)</f>
        <v>BU1</v>
      </c>
      <c r="J88" s="12">
        <f t="shared" si="7"/>
        <v>8.1999999999999993</v>
      </c>
      <c r="K88" s="13">
        <f>Tabelle111[[#This Row],[Datum '[Tag']]]</f>
        <v>44460</v>
      </c>
      <c r="L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8" s="14" t="str">
        <f>IFERROR(VLOOKUP(Tabelle3[[#This Row],[Artikelnr.]],Artikel!A:C,3,FALSE),Tabelle3[[#This Row],[Artikelnr.]])</f>
        <v>ABS Havarti Natur 30%</v>
      </c>
      <c r="N88" s="11" t="str">
        <f>VLOOKUP(D88,'Liste Gründe'!A:D,2,FALSE)</f>
        <v>Schimmel</v>
      </c>
      <c r="O88" s="13" t="str">
        <f>IF(ISBLANK(F88),VLOOKUP(Tabelle3[[#This Row],[Grund Ziffer]],'Liste Gründe'!A:D,3,FALSE),F88)</f>
        <v>Luftzieher</v>
      </c>
      <c r="P88" s="11" t="str">
        <f>IF(ISBLANK(Tabelle111[[#This Row],[noch genauer]]),"-",Tabelle111[[#This Row],[noch genauer]])</f>
        <v>Luftzieher</v>
      </c>
      <c r="Q88" s="14">
        <f t="shared" si="8"/>
        <v>38</v>
      </c>
      <c r="R88" s="11" t="str">
        <f t="shared" si="9"/>
        <v>Produkte</v>
      </c>
      <c r="S88" s="11" t="str">
        <f t="shared" si="10"/>
        <v>BUs</v>
      </c>
      <c r="T88" s="11" t="str">
        <f t="shared" si="11"/>
        <v>Symptome</v>
      </c>
      <c r="U88" s="11" t="str">
        <f>IFERROR(VLOOKUP(Tabelle3[[#This Row],[Artikelnr.]],Kennzahlen!S:U,3,FALSE)*Tabelle3[[#This Row],[Menge]],"0")</f>
        <v>0</v>
      </c>
      <c r="V88" s="14" t="str">
        <f>IF(ISBLANK(A88),VLOOKUP(Tabelle3[[#This Row],[Artikelnr.]],'Linien - BU'!R:S,2,FALSE),A88)</f>
        <v>RWV</v>
      </c>
      <c r="W88" s="16">
        <f t="shared" si="12"/>
        <v>29500734</v>
      </c>
      <c r="X88" s="15">
        <f t="shared" si="13"/>
        <v>12</v>
      </c>
      <c r="Y88" s="51"/>
      <c r="AC88" s="51"/>
      <c r="AF88" s="51"/>
      <c r="AG88" s="51"/>
      <c r="AH88" s="51"/>
    </row>
    <row r="89" spans="1:34" ht="30" customHeight="1" x14ac:dyDescent="0.25">
      <c r="A89" s="25" t="s">
        <v>15243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15147</v>
      </c>
      <c r="G89" s="25" t="s">
        <v>15246</v>
      </c>
      <c r="H89" s="25" t="str">
        <f>IFERROR(VLOOKUP(Tabelle111[[#This Row],[Artikelnr. (wenn vorhanden)]],Artikel!A:C,3,FALSE),Tabelle111[[#This Row],[Artikelnr. (wenn vorhanden)]])</f>
        <v>ABS Havarti Natur 30%</v>
      </c>
      <c r="I89" s="11" t="str">
        <f>VLOOKUP(V89,'Linien - BU'!A:B,2,FALSE)</f>
        <v>BU3</v>
      </c>
      <c r="J89" s="12">
        <f t="shared" si="7"/>
        <v>30</v>
      </c>
      <c r="K89" s="13">
        <f>Tabelle111[[#This Row],[Datum '[Tag']]]</f>
        <v>44481</v>
      </c>
      <c r="L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9" s="14" t="str">
        <f>IFERROR(VLOOKUP(Tabelle3[[#This Row],[Artikelnr.]],Artikel!A:C,3,FALSE),Tabelle3[[#This Row],[Artikelnr.]])</f>
        <v>ABS Havarti Natur 30%</v>
      </c>
      <c r="N89" s="11" t="str">
        <f>VLOOKUP(D89,'Liste Gründe'!A:D,2,FALSE)</f>
        <v>Schimmel</v>
      </c>
      <c r="O89" s="13" t="str">
        <f>IF(ISBLANK(F89),VLOOKUP(Tabelle3[[#This Row],[Grund Ziffer]],'Liste Gründe'!A:D,3,FALSE),F89)</f>
        <v>spezifischer Einsatz</v>
      </c>
      <c r="P89" s="11" t="str">
        <f>IF(ISBLANK(Tabelle111[[#This Row],[noch genauer]]),"-",Tabelle111[[#This Row],[noch genauer]])</f>
        <v>nur für Vorschmelzwürste</v>
      </c>
      <c r="Q89" s="14">
        <f t="shared" si="8"/>
        <v>41</v>
      </c>
      <c r="R89" s="11" t="str">
        <f t="shared" si="9"/>
        <v>Produkte</v>
      </c>
      <c r="S89" s="11" t="str">
        <f t="shared" si="10"/>
        <v>BUs</v>
      </c>
      <c r="T89" s="11" t="str">
        <f t="shared" si="11"/>
        <v>Symptome</v>
      </c>
      <c r="U89" s="11" t="str">
        <f>IFERROR(VLOOKUP(Tabelle3[[#This Row],[Artikelnr.]],Kennzahlen!S:U,3,FALSE)*Tabelle3[[#This Row],[Menge]],"0")</f>
        <v>0</v>
      </c>
      <c r="V89" s="14" t="str">
        <f>IF(ISBLANK(A89),VLOOKUP(Tabelle3[[#This Row],[Artikelnr.]],'Linien - BU'!R:S,2,FALSE),A89)</f>
        <v>bu3</v>
      </c>
      <c r="W89" s="16">
        <f t="shared" si="12"/>
        <v>29500734</v>
      </c>
      <c r="X89" s="15">
        <f t="shared" si="13"/>
        <v>12</v>
      </c>
      <c r="Y89" s="51"/>
      <c r="AC89" s="51"/>
      <c r="AF89" s="51"/>
      <c r="AG89" s="51"/>
      <c r="AH89" s="51"/>
    </row>
    <row r="90" spans="1:34" ht="30" customHeight="1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15151</v>
      </c>
      <c r="G90" s="55" t="s">
        <v>87</v>
      </c>
      <c r="H90" s="25" t="str">
        <f>IFERROR(VLOOKUP(Tabelle111[[#This Row],[Artikelnr. (wenn vorhanden)]],Artikel!A:C,3,FALSE),Tabelle111[[#This Row],[Artikelnr. (wenn vorhanden)]])</f>
        <v>ABS Bio Gouda 48%, mitt</v>
      </c>
      <c r="I90" s="11" t="str">
        <f>VLOOKUP(V90,'Linien - BU'!A:B,2,FALSE)</f>
        <v>BU3</v>
      </c>
      <c r="J90" s="12">
        <f t="shared" si="7"/>
        <v>65</v>
      </c>
      <c r="K90" s="13">
        <f>Tabelle111[[#This Row],[Datum '[Tag']]]</f>
        <v>44441</v>
      </c>
      <c r="L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0" s="14" t="str">
        <f>IFERROR(VLOOKUP(Tabelle3[[#This Row],[Artikelnr.]],Artikel!A:C,3,FALSE),Tabelle3[[#This Row],[Artikelnr.]])</f>
        <v>ABS Bio Gouda 48%, mitt</v>
      </c>
      <c r="N90" s="11" t="str">
        <f>VLOOKUP(D90,'Liste Gründe'!A:D,2,FALSE)</f>
        <v>keinen Verwendungszweck</v>
      </c>
      <c r="O90" s="13" t="str">
        <f>IF(ISBLANK(F90),VLOOKUP(Tabelle3[[#This Row],[Grund Ziffer]],'Liste Gründe'!A:D,3,FALSE),F90)</f>
        <v>keinen Verkauf, keinen Einsatz möglich</v>
      </c>
      <c r="P90" s="11" t="str">
        <f>IF(ISBLANK(Tabelle111[[#This Row],[noch genauer]]),"-",Tabelle111[[#This Row],[noch genauer]])</f>
        <v>keinen Abnehmer/Schälen</v>
      </c>
      <c r="Q90" s="14">
        <f t="shared" si="8"/>
        <v>35</v>
      </c>
      <c r="R90" s="11" t="str">
        <f t="shared" si="9"/>
        <v>Produkte</v>
      </c>
      <c r="S90" s="11" t="str">
        <f t="shared" si="10"/>
        <v>BUs</v>
      </c>
      <c r="T90" s="11" t="str">
        <f t="shared" si="11"/>
        <v>Symptome</v>
      </c>
      <c r="U90" s="11">
        <f>IFERROR(VLOOKUP(Tabelle3[[#This Row],[Artikelnr.]],Kennzahlen!S:U,3,FALSE)*Tabelle3[[#This Row],[Menge]],"0")</f>
        <v>143</v>
      </c>
      <c r="V90" s="14" t="str">
        <f>IF(ISBLANK(A90),VLOOKUP(Tabelle3[[#This Row],[Artikelnr.]],'Linien - BU'!R:S,2,FALSE),A90)</f>
        <v>L18</v>
      </c>
      <c r="W90" s="16">
        <f t="shared" si="12"/>
        <v>29500754</v>
      </c>
      <c r="X90" s="15">
        <f t="shared" si="13"/>
        <v>61</v>
      </c>
      <c r="Y90" s="51"/>
      <c r="AC90" s="51"/>
      <c r="AF90" s="51"/>
      <c r="AG90" s="51"/>
      <c r="AH90" s="51"/>
    </row>
    <row r="91" spans="1:34" ht="30" customHeight="1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IFERROR(VLOOKUP(Tabelle111[[#This Row],[Artikelnr. (wenn vorhanden)]],Artikel!A:C,3,FALSE),Tabelle111[[#This Row],[Artikelnr. (wenn vorhanden)]])</f>
        <v>ABS Bio Gouda 48%, mitt</v>
      </c>
      <c r="I91" s="11" t="str">
        <f>VLOOKUP(V91,'Linien - BU'!A:B,2,FALSE)</f>
        <v>BU3</v>
      </c>
      <c r="J91" s="12">
        <f t="shared" si="7"/>
        <v>18</v>
      </c>
      <c r="K91" s="13">
        <f>Tabelle111[[#This Row],[Datum '[Tag']]]</f>
        <v>44448</v>
      </c>
      <c r="L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1" s="14" t="str">
        <f>IFERROR(VLOOKUP(Tabelle3[[#This Row],[Artikelnr.]],Artikel!A:C,3,FALSE),Tabelle3[[#This Row],[Artikelnr.]])</f>
        <v>ABS Bio Gouda 48%, mitt</v>
      </c>
      <c r="N91" s="11" t="str">
        <f>VLOOKUP(D91,'Liste Gründe'!A:D,2,FALSE)</f>
        <v>Schimmel</v>
      </c>
      <c r="O91" s="13" t="str">
        <f>IF(ISBLANK(F91),VLOOKUP(Tabelle3[[#This Row],[Grund Ziffer]],'Liste Gründe'!A:D,3,FALSE),F91)</f>
        <v>Rest</v>
      </c>
      <c r="P91" s="11" t="str">
        <f>IF(ISBLANK(Tabelle111[[#This Row],[noch genauer]]),"-",Tabelle111[[#This Row],[noch genauer]])</f>
        <v>wurde nicht eingesetzt</v>
      </c>
      <c r="Q91" s="14">
        <f t="shared" si="8"/>
        <v>36</v>
      </c>
      <c r="R91" s="11" t="str">
        <f t="shared" si="9"/>
        <v>Produkte</v>
      </c>
      <c r="S91" s="11" t="str">
        <f t="shared" si="10"/>
        <v>BUs</v>
      </c>
      <c r="T91" s="11" t="str">
        <f t="shared" si="11"/>
        <v>Symptome</v>
      </c>
      <c r="U91" s="11">
        <f>IFERROR(VLOOKUP(Tabelle3[[#This Row],[Artikelnr.]],Kennzahlen!S:U,3,FALSE)*Tabelle3[[#This Row],[Menge]],"0")</f>
        <v>39.6</v>
      </c>
      <c r="V91" s="14" t="str">
        <f>IF(ISBLANK(A91),VLOOKUP(Tabelle3[[#This Row],[Artikelnr.]],'Linien - BU'!R:S,2,FALSE),A91)</f>
        <v>L18</v>
      </c>
      <c r="W91" s="16">
        <f t="shared" si="12"/>
        <v>29500754</v>
      </c>
      <c r="X91" s="15">
        <f t="shared" si="13"/>
        <v>12</v>
      </c>
      <c r="Y91" s="51"/>
      <c r="AC91" s="51"/>
      <c r="AF91" s="51"/>
      <c r="AG91" s="51"/>
      <c r="AH91" s="51"/>
    </row>
    <row r="92" spans="1:34" ht="30" customHeight="1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IFERROR(VLOOKUP(Tabelle111[[#This Row],[Artikelnr. (wenn vorhanden)]],Artikel!A:C,3,FALSE),Tabelle111[[#This Row],[Artikelnr. (wenn vorhanden)]])</f>
        <v>ABS Bio Gouda 48%, mitt</v>
      </c>
      <c r="I92" s="11" t="str">
        <f>VLOOKUP(V92,'Linien - BU'!A:B,2,FALSE)</f>
        <v>BU3</v>
      </c>
      <c r="J92" s="12">
        <f t="shared" si="7"/>
        <v>35</v>
      </c>
      <c r="K92" s="13">
        <f>Tabelle111[[#This Row],[Datum '[Tag']]]</f>
        <v>44449</v>
      </c>
      <c r="L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" s="14" t="str">
        <f>IFERROR(VLOOKUP(Tabelle3[[#This Row],[Artikelnr.]],Artikel!A:C,3,FALSE),Tabelle3[[#This Row],[Artikelnr.]])</f>
        <v>ABS Bio Gouda 48%, mitt</v>
      </c>
      <c r="N92" s="11" t="str">
        <f>VLOOKUP(D92,'Liste Gründe'!A:D,2,FALSE)</f>
        <v>Schimmel</v>
      </c>
      <c r="O92" s="13" t="str">
        <f>IF(ISBLANK(F92),VLOOKUP(Tabelle3[[#This Row],[Grund Ziffer]],'Liste Gründe'!A:D,3,FALSE),F92)</f>
        <v>Rest</v>
      </c>
      <c r="P92" s="11" t="str">
        <f>IF(ISBLANK(Tabelle111[[#This Row],[noch genauer]]),"-",Tabelle111[[#This Row],[noch genauer]])</f>
        <v>wurde nicht eingesetzt</v>
      </c>
      <c r="Q92" s="14">
        <f t="shared" si="8"/>
        <v>36</v>
      </c>
      <c r="R92" s="11" t="str">
        <f t="shared" si="9"/>
        <v>Produkte</v>
      </c>
      <c r="S92" s="11" t="str">
        <f t="shared" si="10"/>
        <v>BUs</v>
      </c>
      <c r="T92" s="11" t="str">
        <f t="shared" si="11"/>
        <v>Symptome</v>
      </c>
      <c r="U92" s="11">
        <f>IFERROR(VLOOKUP(Tabelle3[[#This Row],[Artikelnr.]],Kennzahlen!S:U,3,FALSE)*Tabelle3[[#This Row],[Menge]],"0")</f>
        <v>77</v>
      </c>
      <c r="V92" s="14" t="str">
        <f>IF(ISBLANK(A92),VLOOKUP(Tabelle3[[#This Row],[Artikelnr.]],'Linien - BU'!R:S,2,FALSE),A92)</f>
        <v>L18</v>
      </c>
      <c r="W92" s="16">
        <f t="shared" si="12"/>
        <v>29500754</v>
      </c>
      <c r="X92" s="15">
        <f t="shared" si="13"/>
        <v>12</v>
      </c>
      <c r="Y92" s="51"/>
      <c r="AC92" s="51"/>
      <c r="AF92" s="51"/>
      <c r="AG92" s="51"/>
      <c r="AH92" s="51"/>
    </row>
    <row r="93" spans="1:34" ht="30" customHeight="1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IFERROR(VLOOKUP(Tabelle111[[#This Row],[Artikelnr. (wenn vorhanden)]],Artikel!A:C,3,FALSE),Tabelle111[[#This Row],[Artikelnr. (wenn vorhanden)]])</f>
        <v>ABS Bio Gouda 48%, mitt</v>
      </c>
      <c r="I93" s="11" t="str">
        <f>VLOOKUP(V93,'Linien - BU'!A:B,2,FALSE)</f>
        <v>BU3</v>
      </c>
      <c r="J93" s="12">
        <f t="shared" si="7"/>
        <v>99.13</v>
      </c>
      <c r="K93" s="13">
        <f>Tabelle111[[#This Row],[Datum '[Tag']]]</f>
        <v>44456</v>
      </c>
      <c r="L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3" s="14" t="str">
        <f>IFERROR(VLOOKUP(Tabelle3[[#This Row],[Artikelnr.]],Artikel!A:C,3,FALSE),Tabelle3[[#This Row],[Artikelnr.]])</f>
        <v>ABS Bio Gouda 48%, mitt</v>
      </c>
      <c r="N93" s="11" t="str">
        <f>VLOOKUP(D93,'Liste Gründe'!A:D,2,FALSE)</f>
        <v>Schimmel</v>
      </c>
      <c r="O93" s="13" t="str">
        <f>IF(ISBLANK(F93),VLOOKUP(Tabelle3[[#This Row],[Grund Ziffer]],'Liste Gründe'!A:D,3,FALSE),F93)</f>
        <v>Rest</v>
      </c>
      <c r="P93" s="11" t="str">
        <f>IF(ISBLANK(Tabelle111[[#This Row],[noch genauer]]),"-",Tabelle111[[#This Row],[noch genauer]])</f>
        <v>wurde nicht eingesetzt</v>
      </c>
      <c r="Q93" s="14">
        <f t="shared" si="8"/>
        <v>37</v>
      </c>
      <c r="R93" s="11" t="str">
        <f t="shared" si="9"/>
        <v>Produkte</v>
      </c>
      <c r="S93" s="11" t="str">
        <f t="shared" si="10"/>
        <v>BUs</v>
      </c>
      <c r="T93" s="11" t="str">
        <f t="shared" si="11"/>
        <v>Symptome</v>
      </c>
      <c r="U93" s="11">
        <f>IFERROR(VLOOKUP(Tabelle3[[#This Row],[Artikelnr.]],Kennzahlen!S:U,3,FALSE)*Tabelle3[[#This Row],[Menge]],"0")</f>
        <v>218.08600000000001</v>
      </c>
      <c r="V93" s="14" t="str">
        <f>IF(ISBLANK(A93),VLOOKUP(Tabelle3[[#This Row],[Artikelnr.]],'Linien - BU'!R:S,2,FALSE),A93)</f>
        <v>L18</v>
      </c>
      <c r="W93" s="16">
        <f t="shared" si="12"/>
        <v>29500754</v>
      </c>
      <c r="X93" s="15">
        <f t="shared" si="13"/>
        <v>12</v>
      </c>
      <c r="Y93" s="51"/>
      <c r="AC93" s="51"/>
      <c r="AF93" s="51"/>
      <c r="AG93" s="51"/>
      <c r="AH93" s="51"/>
    </row>
    <row r="94" spans="1:34" ht="30" customHeight="1" x14ac:dyDescent="0.25">
      <c r="A94" s="25" t="s">
        <v>15205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IFERROR(VLOOKUP(Tabelle111[[#This Row],[Artikelnr. (wenn vorhanden)]],Artikel!A:C,3,FALSE),Tabelle111[[#This Row],[Artikelnr. (wenn vorhanden)]])</f>
        <v>ABS Cheddar rot</v>
      </c>
      <c r="I94" s="11" t="str">
        <f>VLOOKUP(V94,'Linien - BU'!A:B,2,FALSE)</f>
        <v>BU3</v>
      </c>
      <c r="J94" s="12">
        <f t="shared" si="7"/>
        <v>50</v>
      </c>
      <c r="K94" s="13">
        <f>Tabelle111[[#This Row],[Datum '[Tag']]]</f>
        <v>44431</v>
      </c>
      <c r="L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4" s="14" t="str">
        <f>IFERROR(VLOOKUP(Tabelle3[[#This Row],[Artikelnr.]],Artikel!A:C,3,FALSE),Tabelle3[[#This Row],[Artikelnr.]])</f>
        <v>ABS Cheddar rot</v>
      </c>
      <c r="N94" s="11" t="str">
        <f>VLOOKUP(D94,'Liste Gründe'!A:D,2,FALSE)</f>
        <v>Schimmel</v>
      </c>
      <c r="O94" s="13" t="str">
        <f>IF(ISBLANK(F94),VLOOKUP(Tabelle3[[#This Row],[Grund Ziffer]],'Liste Gründe'!A:D,3,FALSE),F94)</f>
        <v>-</v>
      </c>
      <c r="P94" s="11" t="str">
        <f>IF(ISBLANK(Tabelle111[[#This Row],[noch genauer]]),"-",Tabelle111[[#This Row],[noch genauer]])</f>
        <v>-</v>
      </c>
      <c r="Q94" s="14">
        <f t="shared" si="8"/>
        <v>34</v>
      </c>
      <c r="R94" s="11" t="str">
        <f t="shared" si="9"/>
        <v>Produkte</v>
      </c>
      <c r="S94" s="11" t="str">
        <f t="shared" si="10"/>
        <v>BUs</v>
      </c>
      <c r="T94" s="11" t="str">
        <f t="shared" si="11"/>
        <v>Symptome</v>
      </c>
      <c r="U94" s="11" t="str">
        <f>IFERROR(VLOOKUP(Tabelle3[[#This Row],[Artikelnr.]],Kennzahlen!S:U,3,FALSE)*Tabelle3[[#This Row],[Menge]],"0")</f>
        <v>0</v>
      </c>
      <c r="V94" s="14" t="str">
        <f>IF(ISBLANK(A94),VLOOKUP(Tabelle3[[#This Row],[Artikelnr.]],'Linien - BU'!R:S,2,FALSE),A94)</f>
        <v>L1</v>
      </c>
      <c r="W94" s="16">
        <f t="shared" si="12"/>
        <v>29500776</v>
      </c>
      <c r="X94" s="15">
        <f t="shared" si="13"/>
        <v>120</v>
      </c>
      <c r="Y94" s="51"/>
      <c r="AC94" s="51"/>
      <c r="AF94" s="51"/>
      <c r="AG94" s="51"/>
      <c r="AH94" s="51"/>
    </row>
    <row r="95" spans="1:34" ht="30" customHeight="1" x14ac:dyDescent="0.25">
      <c r="A95" s="25" t="s">
        <v>15205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IFERROR(VLOOKUP(Tabelle111[[#This Row],[Artikelnr. (wenn vorhanden)]],Artikel!A:C,3,FALSE),Tabelle111[[#This Row],[Artikelnr. (wenn vorhanden)]])</f>
        <v>ABS Cheddar rot</v>
      </c>
      <c r="I95" s="11" t="str">
        <f>VLOOKUP(V95,'Linien - BU'!A:B,2,FALSE)</f>
        <v>BU3</v>
      </c>
      <c r="J95" s="12">
        <f t="shared" si="7"/>
        <v>30</v>
      </c>
      <c r="K95" s="13">
        <f>Tabelle111[[#This Row],[Datum '[Tag']]]</f>
        <v>44435</v>
      </c>
      <c r="L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5" s="14" t="str">
        <f>IFERROR(VLOOKUP(Tabelle3[[#This Row],[Artikelnr.]],Artikel!A:C,3,FALSE),Tabelle3[[#This Row],[Artikelnr.]])</f>
        <v>ABS Cheddar rot</v>
      </c>
      <c r="N95" s="11" t="str">
        <f>VLOOKUP(D95,'Liste Gründe'!A:D,2,FALSE)</f>
        <v>Linienbezogen</v>
      </c>
      <c r="O95" s="13" t="str">
        <f>IF(ISBLANK(F95),VLOOKUP(Tabelle3[[#This Row],[Grund Ziffer]],'Liste Gründe'!A:D,3,FALSE),F95)</f>
        <v>Maschinenabfall</v>
      </c>
      <c r="P95" s="11" t="str">
        <f>IF(ISBLANK(Tabelle111[[#This Row],[noch genauer]]),"-",Tabelle111[[#This Row],[noch genauer]])</f>
        <v>nicht eindeutig</v>
      </c>
      <c r="Q95" s="14">
        <f t="shared" si="8"/>
        <v>34</v>
      </c>
      <c r="R95" s="11" t="str">
        <f t="shared" si="9"/>
        <v>Produkte</v>
      </c>
      <c r="S95" s="11" t="str">
        <f t="shared" si="10"/>
        <v>BUs</v>
      </c>
      <c r="T95" s="11" t="str">
        <f t="shared" si="11"/>
        <v>Symptome</v>
      </c>
      <c r="U95" s="11" t="str">
        <f>IFERROR(VLOOKUP(Tabelle3[[#This Row],[Artikelnr.]],Kennzahlen!S:U,3,FALSE)*Tabelle3[[#This Row],[Menge]],"0")</f>
        <v>0</v>
      </c>
      <c r="V95" s="14" t="str">
        <f>IF(ISBLANK(A95),VLOOKUP(Tabelle3[[#This Row],[Artikelnr.]],'Linien - BU'!R:S,2,FALSE),A95)</f>
        <v>L1</v>
      </c>
      <c r="W95" s="16">
        <f t="shared" si="12"/>
        <v>29500776</v>
      </c>
      <c r="X95" s="15">
        <f t="shared" si="13"/>
        <v>30</v>
      </c>
      <c r="Y95" s="51"/>
      <c r="AC95" s="51"/>
      <c r="AF95" s="51"/>
      <c r="AG95" s="51"/>
      <c r="AH95" s="51"/>
    </row>
    <row r="96" spans="1:34" ht="30" customHeight="1" x14ac:dyDescent="0.25">
      <c r="A96" s="25" t="s">
        <v>15205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15147</v>
      </c>
      <c r="G96" s="55" t="s">
        <v>297</v>
      </c>
      <c r="H96" s="25" t="str">
        <f>IFERROR(VLOOKUP(Tabelle111[[#This Row],[Artikelnr. (wenn vorhanden)]],Artikel!A:C,3,FALSE),Tabelle111[[#This Row],[Artikelnr. (wenn vorhanden)]])</f>
        <v>ABS Cheddar rot</v>
      </c>
      <c r="I96" s="11" t="str">
        <f>VLOOKUP(V96,'Linien - BU'!A:B,2,FALSE)</f>
        <v>BU3</v>
      </c>
      <c r="J96" s="12">
        <f t="shared" si="7"/>
        <v>13</v>
      </c>
      <c r="K96" s="13">
        <f>Tabelle111[[#This Row],[Datum '[Tag']]]</f>
        <v>44456</v>
      </c>
      <c r="L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" s="14" t="str">
        <f>IFERROR(VLOOKUP(Tabelle3[[#This Row],[Artikelnr.]],Artikel!A:C,3,FALSE),Tabelle3[[#This Row],[Artikelnr.]])</f>
        <v>ABS Cheddar rot</v>
      </c>
      <c r="N96" s="11" t="str">
        <f>VLOOKUP(D96,'Liste Gründe'!A:D,2,FALSE)</f>
        <v>Schimmel</v>
      </c>
      <c r="O96" s="13" t="str">
        <f>IF(ISBLANK(F96),VLOOKUP(Tabelle3[[#This Row],[Grund Ziffer]],'Liste Gründe'!A:D,3,FALSE),F96)</f>
        <v>spezifischer Einsatz</v>
      </c>
      <c r="P96" s="11" t="str">
        <f>IF(ISBLANK(Tabelle111[[#This Row],[noch genauer]]),"-",Tabelle111[[#This Row],[noch genauer]])</f>
        <v>unrelmäßige Produktion</v>
      </c>
      <c r="Q96" s="14">
        <f t="shared" si="8"/>
        <v>37</v>
      </c>
      <c r="R96" s="11" t="str">
        <f t="shared" si="9"/>
        <v>Produkte</v>
      </c>
      <c r="S96" s="11" t="str">
        <f t="shared" si="10"/>
        <v>BUs</v>
      </c>
      <c r="T96" s="11" t="str">
        <f t="shared" si="11"/>
        <v>Symptome</v>
      </c>
      <c r="U96" s="11" t="str">
        <f>IFERROR(VLOOKUP(Tabelle3[[#This Row],[Artikelnr.]],Kennzahlen!S:U,3,FALSE)*Tabelle3[[#This Row],[Menge]],"0")</f>
        <v>0</v>
      </c>
      <c r="V96" s="14" t="str">
        <f>IF(ISBLANK(A96),VLOOKUP(Tabelle3[[#This Row],[Artikelnr.]],'Linien - BU'!R:S,2,FALSE),A96)</f>
        <v>L1</v>
      </c>
      <c r="W96" s="16">
        <f t="shared" si="12"/>
        <v>29500776</v>
      </c>
      <c r="X96" s="15">
        <f t="shared" si="13"/>
        <v>12</v>
      </c>
      <c r="Y96" s="51"/>
      <c r="AC96" s="51"/>
      <c r="AF96" s="51"/>
      <c r="AG96" s="51"/>
      <c r="AH96" s="51"/>
    </row>
    <row r="97" spans="1:34" ht="30" customHeight="1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15145</v>
      </c>
      <c r="H97" s="25" t="str">
        <f>IFERROR(VLOOKUP(Tabelle111[[#This Row],[Artikelnr. (wenn vorhanden)]],Artikel!A:C,3,FALSE),Tabelle111[[#This Row],[Artikelnr. (wenn vorhanden)]])</f>
        <v>ABS Gouda 48% OGT</v>
      </c>
      <c r="I97" s="11" t="str">
        <f>VLOOKUP(V97,'Linien - BU'!A:B,2,FALSE)</f>
        <v>BU1</v>
      </c>
      <c r="J97" s="12">
        <f t="shared" si="7"/>
        <v>85.5</v>
      </c>
      <c r="K97" s="13">
        <f>Tabelle111[[#This Row],[Datum '[Tag']]]</f>
        <v>44463</v>
      </c>
      <c r="L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7" s="14" t="str">
        <f>IFERROR(VLOOKUP(Tabelle3[[#This Row],[Artikelnr.]],Artikel!A:C,3,FALSE),Tabelle3[[#This Row],[Artikelnr.]])</f>
        <v>ABS Gouda 48% OGT</v>
      </c>
      <c r="N97" s="11" t="str">
        <f>VLOOKUP(D97,'Liste Gründe'!A:D,2,FALSE)</f>
        <v>Schimmel</v>
      </c>
      <c r="O97" s="13" t="str">
        <f>IF(ISBLANK(F97),VLOOKUP(Tabelle3[[#This Row],[Grund Ziffer]],'Liste Gründe'!A:D,3,FALSE),F97)</f>
        <v>keine Verarbeitung</v>
      </c>
      <c r="P97" s="11" t="str">
        <f>IF(ISBLANK(Tabelle111[[#This Row],[noch genauer]]),"-",Tabelle111[[#This Row],[noch genauer]])</f>
        <v>Keinen Einsatz</v>
      </c>
      <c r="Q97" s="14">
        <f t="shared" si="8"/>
        <v>38</v>
      </c>
      <c r="R97" s="11" t="str">
        <f t="shared" si="9"/>
        <v>Produkte</v>
      </c>
      <c r="S97" s="11" t="str">
        <f t="shared" si="10"/>
        <v>BUs</v>
      </c>
      <c r="T97" s="11" t="str">
        <f t="shared" si="11"/>
        <v>Symptome</v>
      </c>
      <c r="U97" s="11" t="str">
        <f>IFERROR(VLOOKUP(Tabelle3[[#This Row],[Artikelnr.]],Kennzahlen!S:U,3,FALSE)*Tabelle3[[#This Row],[Menge]],"0")</f>
        <v>0</v>
      </c>
      <c r="V97" s="14" t="str">
        <f>IF(ISBLANK(A97),VLOOKUP(Tabelle3[[#This Row],[Artikelnr.]],'Linien - BU'!R:S,2,FALSE),A97)</f>
        <v>Abfüllung</v>
      </c>
      <c r="W97" s="16">
        <f t="shared" si="12"/>
        <v>29500816</v>
      </c>
      <c r="X97" s="15">
        <f t="shared" si="13"/>
        <v>12</v>
      </c>
      <c r="Y97" s="51"/>
      <c r="AC97" s="51"/>
      <c r="AF97" s="51"/>
      <c r="AG97" s="51"/>
      <c r="AH97" s="51"/>
    </row>
    <row r="98" spans="1:34" ht="30" customHeight="1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IFERROR(VLOOKUP(Tabelle111[[#This Row],[Artikelnr. (wenn vorhanden)]],Artikel!A:C,3,FALSE),Tabelle111[[#This Row],[Artikelnr. (wenn vorhanden)]])</f>
        <v>ABS Gouda 48% OGT</v>
      </c>
      <c r="I98" s="11" t="str">
        <f>VLOOKUP(V98,'Linien - BU'!A:B,2,FALSE)</f>
        <v>BU1</v>
      </c>
      <c r="J98" s="12">
        <f t="shared" si="7"/>
        <v>91</v>
      </c>
      <c r="K98" s="13">
        <f>Tabelle111[[#This Row],[Datum '[Tag']]]</f>
        <v>44469</v>
      </c>
      <c r="L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8" s="14" t="str">
        <f>IFERROR(VLOOKUP(Tabelle3[[#This Row],[Artikelnr.]],Artikel!A:C,3,FALSE),Tabelle3[[#This Row],[Artikelnr.]])</f>
        <v>ABS Gouda 48% OGT</v>
      </c>
      <c r="N98" s="11" t="str">
        <f>VLOOKUP(D98,'Liste Gründe'!A:D,2,FALSE)</f>
        <v>Schimmel</v>
      </c>
      <c r="O98" s="13" t="str">
        <f>IF(ISBLANK(F98),VLOOKUP(Tabelle3[[#This Row],[Grund Ziffer]],'Liste Gründe'!A:D,3,FALSE),F98)</f>
        <v>keine Verarbeitung</v>
      </c>
      <c r="P98" s="11" t="str">
        <f>IF(ISBLANK(Tabelle111[[#This Row],[noch genauer]]),"-",Tabelle111[[#This Row],[noch genauer]])</f>
        <v>Aufgrund Konsistenz nicht genommen. Zu wenig VOS verarbeitet. Vom Warmen ins Kalte -&gt; Schimmel</v>
      </c>
      <c r="Q98" s="14">
        <f t="shared" si="8"/>
        <v>39</v>
      </c>
      <c r="R98" s="11" t="str">
        <f t="shared" si="9"/>
        <v>Produkte</v>
      </c>
      <c r="S98" s="11" t="str">
        <f t="shared" si="10"/>
        <v>BUs</v>
      </c>
      <c r="T98" s="11" t="str">
        <f t="shared" si="11"/>
        <v>Symptome</v>
      </c>
      <c r="U98" s="11" t="str">
        <f>IFERROR(VLOOKUP(Tabelle3[[#This Row],[Artikelnr.]],Kennzahlen!S:U,3,FALSE)*Tabelle3[[#This Row],[Menge]],"0")</f>
        <v>0</v>
      </c>
      <c r="V98" s="14" t="str">
        <f>IF(ISBLANK(A98),VLOOKUP(Tabelle3[[#This Row],[Artikelnr.]],'Linien - BU'!R:S,2,FALSE),A98)</f>
        <v>Schmelze</v>
      </c>
      <c r="W98" s="16">
        <f t="shared" si="12"/>
        <v>29500816</v>
      </c>
      <c r="X98" s="15">
        <f t="shared" si="13"/>
        <v>12</v>
      </c>
      <c r="Y98" s="51"/>
      <c r="AC98" s="51"/>
      <c r="AF98" s="51"/>
      <c r="AG98" s="51"/>
      <c r="AH98" s="51"/>
    </row>
    <row r="99" spans="1:34" ht="30" customHeight="1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IFERROR(VLOOKUP(Tabelle111[[#This Row],[Artikelnr. (wenn vorhanden)]],Artikel!A:C,3,FALSE),Tabelle111[[#This Row],[Artikelnr. (wenn vorhanden)]])</f>
        <v>ABS Gouda 48% OGT</v>
      </c>
      <c r="I99" s="11" t="str">
        <f>VLOOKUP(V99,'Linien - BU'!A:B,2,FALSE)</f>
        <v>BU1</v>
      </c>
      <c r="J99" s="12">
        <f t="shared" si="7"/>
        <v>22</v>
      </c>
      <c r="K99" s="13">
        <f>Tabelle111[[#This Row],[Datum '[Tag']]]</f>
        <v>44469</v>
      </c>
      <c r="L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" s="14" t="str">
        <f>IFERROR(VLOOKUP(Tabelle3[[#This Row],[Artikelnr.]],Artikel!A:C,3,FALSE),Tabelle3[[#This Row],[Artikelnr.]])</f>
        <v>ABS Gouda 48% OGT</v>
      </c>
      <c r="N99" s="11" t="str">
        <f>VLOOKUP(D99,'Liste Gründe'!A:D,2,FALSE)</f>
        <v>Rest</v>
      </c>
      <c r="O99" s="13" t="str">
        <f>IF(ISBLANK(F99),VLOOKUP(Tabelle3[[#This Row],[Grund Ziffer]],'Liste Gründe'!A:D,3,FALSE),F99)</f>
        <v>Grund unbekannt</v>
      </c>
      <c r="P99" s="11" t="str">
        <f>IF(ISBLANK(Tabelle111[[#This Row],[noch genauer]]),"-",Tabelle111[[#This Row],[noch genauer]])</f>
        <v>guter Zustand</v>
      </c>
      <c r="Q99" s="14">
        <f t="shared" si="8"/>
        <v>39</v>
      </c>
      <c r="R99" s="11" t="str">
        <f t="shared" si="9"/>
        <v>Produkte</v>
      </c>
      <c r="S99" s="11" t="str">
        <f t="shared" si="10"/>
        <v>BUs</v>
      </c>
      <c r="T99" s="11" t="str">
        <f t="shared" si="11"/>
        <v>Symptome</v>
      </c>
      <c r="U99" s="11" t="str">
        <f>IFERROR(VLOOKUP(Tabelle3[[#This Row],[Artikelnr.]],Kennzahlen!S:U,3,FALSE)*Tabelle3[[#This Row],[Menge]],"0")</f>
        <v>0</v>
      </c>
      <c r="V99" s="14" t="str">
        <f>IF(ISBLANK(A99),VLOOKUP(Tabelle3[[#This Row],[Artikelnr.]],'Linien - BU'!R:S,2,FALSE),A99)</f>
        <v>Schmelze</v>
      </c>
      <c r="W99" s="16">
        <f t="shared" si="12"/>
        <v>29500816</v>
      </c>
      <c r="X99" s="15">
        <f t="shared" si="13"/>
        <v>22</v>
      </c>
      <c r="Y99" s="51"/>
      <c r="AC99" s="51"/>
      <c r="AF99" s="51"/>
      <c r="AG99" s="51"/>
      <c r="AH99" s="51"/>
    </row>
    <row r="100" spans="1:34" ht="30" customHeight="1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F100"/>
      <c r="G100" s="25"/>
      <c r="H100" s="25" t="str">
        <f>IFERROR(VLOOKUP(Tabelle111[[#This Row],[Artikelnr. (wenn vorhanden)]],Artikel!A:C,3,FALSE),Tabelle111[[#This Row],[Artikelnr. (wenn vorhanden)]])</f>
        <v>ABS Edamer 40% OGT</v>
      </c>
      <c r="I100" s="11" t="str">
        <f>VLOOKUP(V100,'Linien - BU'!A:B,2,FALSE)</f>
        <v>BU3</v>
      </c>
      <c r="J100" s="12">
        <f t="shared" si="7"/>
        <v>90</v>
      </c>
      <c r="K100" s="13">
        <f>Tabelle111[[#This Row],[Datum '[Tag']]]</f>
        <v>44484</v>
      </c>
      <c r="L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" s="14" t="str">
        <f>IFERROR(VLOOKUP(Tabelle3[[#This Row],[Artikelnr.]],Artikel!A:C,3,FALSE),Tabelle3[[#This Row],[Artikelnr.]])</f>
        <v>ABS Edamer 40% OGT</v>
      </c>
      <c r="N100" s="11" t="str">
        <f>VLOOKUP(D100,'Liste Gründe'!A:D,2,FALSE)</f>
        <v>Schimmel</v>
      </c>
      <c r="O100" s="13" t="str">
        <f>IF(ISBLANK(F100),VLOOKUP(Tabelle3[[#This Row],[Grund Ziffer]],'Liste Gründe'!A:D,3,FALSE),F100)</f>
        <v>Schimmel</v>
      </c>
      <c r="P100" s="11" t="str">
        <f>IF(ISBLANK(Tabelle111[[#This Row],[noch genauer]]),"-",Tabelle111[[#This Row],[noch genauer]])</f>
        <v>-</v>
      </c>
      <c r="Q100" s="14">
        <f t="shared" si="8"/>
        <v>41</v>
      </c>
      <c r="R100" s="11" t="str">
        <f t="shared" si="9"/>
        <v>Produkte</v>
      </c>
      <c r="S100" s="11" t="str">
        <f t="shared" si="10"/>
        <v>BUs</v>
      </c>
      <c r="T100" s="11" t="str">
        <f t="shared" si="11"/>
        <v>Symptome</v>
      </c>
      <c r="U100" s="11" t="str">
        <f>IFERROR(VLOOKUP(Tabelle3[[#This Row],[Artikelnr.]],Kennzahlen!S:U,3,FALSE)*Tabelle3[[#This Row],[Menge]],"0")</f>
        <v>0</v>
      </c>
      <c r="V100" s="14" t="str">
        <f>IF(ISBLANK(A100),VLOOKUP(Tabelle3[[#This Row],[Artikelnr.]],'Linien - BU'!R:S,2,FALSE),A100)</f>
        <v>BU3</v>
      </c>
      <c r="W100" s="16">
        <f t="shared" si="12"/>
        <v>29500817</v>
      </c>
      <c r="X100" s="15">
        <f t="shared" si="13"/>
        <v>12</v>
      </c>
      <c r="Y100" s="51"/>
      <c r="AC100" s="51"/>
      <c r="AF100" s="51"/>
      <c r="AG100" s="51"/>
      <c r="AH100" s="51"/>
    </row>
    <row r="101" spans="1:34" ht="30" customHeight="1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IFERROR(VLOOKUP(Tabelle111[[#This Row],[Artikelnr. (wenn vorhanden)]],Artikel!A:C,3,FALSE),Tabelle111[[#This Row],[Artikelnr. (wenn vorhanden)]])</f>
        <v>ABS Gouda Mittelalt 45%</v>
      </c>
      <c r="I101" s="11" t="str">
        <f>VLOOKUP(V101,'Linien - BU'!A:B,2,FALSE)</f>
        <v>BU3</v>
      </c>
      <c r="J101" s="12">
        <f t="shared" si="7"/>
        <v>10</v>
      </c>
      <c r="K101" s="13">
        <f>Tabelle111[[#This Row],[Datum '[Tag']]]</f>
        <v>44435</v>
      </c>
      <c r="L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1" s="14" t="str">
        <f>IFERROR(VLOOKUP(Tabelle3[[#This Row],[Artikelnr.]],Artikel!A:C,3,FALSE),Tabelle3[[#This Row],[Artikelnr.]])</f>
        <v>ABS Gouda Mittelalt 45%</v>
      </c>
      <c r="N101" s="11" t="str">
        <f>VLOOKUP(D101,'Liste Gründe'!A:D,2,FALSE)</f>
        <v>Schimmel</v>
      </c>
      <c r="O101" s="13" t="str">
        <f>IF(ISBLANK(F101),VLOOKUP(Tabelle3[[#This Row],[Grund Ziffer]],'Liste Gründe'!A:D,3,FALSE),F101)</f>
        <v>Rest</v>
      </c>
      <c r="P101" s="11" t="str">
        <f>IF(ISBLANK(Tabelle111[[#This Row],[noch genauer]]),"-",Tabelle111[[#This Row],[noch genauer]])</f>
        <v>wird eigentlich gesammelt und verarbeitet</v>
      </c>
      <c r="Q101" s="14">
        <f t="shared" si="8"/>
        <v>34</v>
      </c>
      <c r="R101" s="11" t="str">
        <f t="shared" si="9"/>
        <v>Produkte</v>
      </c>
      <c r="S101" s="11" t="str">
        <f t="shared" si="10"/>
        <v>BUs</v>
      </c>
      <c r="T101" s="11" t="str">
        <f t="shared" si="11"/>
        <v>Symptome</v>
      </c>
      <c r="U101" s="11">
        <f>IFERROR(VLOOKUP(Tabelle3[[#This Row],[Artikelnr.]],Kennzahlen!S:U,3,FALSE)*Tabelle3[[#This Row],[Menge]],"0")</f>
        <v>20</v>
      </c>
      <c r="V101" s="14" t="str">
        <f>IF(ISBLANK(A101),VLOOKUP(Tabelle3[[#This Row],[Artikelnr.]],'Linien - BU'!R:S,2,FALSE),A101)</f>
        <v>L18</v>
      </c>
      <c r="W101" s="16">
        <f t="shared" si="12"/>
        <v>29500821</v>
      </c>
      <c r="X101" s="15">
        <f t="shared" si="13"/>
        <v>12</v>
      </c>
      <c r="Y101" s="51"/>
      <c r="AC101" s="51"/>
      <c r="AF101" s="51"/>
      <c r="AG101" s="51"/>
      <c r="AH101" s="51"/>
    </row>
    <row r="102" spans="1:34" ht="30" customHeight="1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F102"/>
      <c r="G102" s="25"/>
      <c r="H102" s="56" t="str">
        <f>IFERROR(VLOOKUP(Tabelle111[[#This Row],[Artikelnr. (wenn vorhanden)]],Artikel!A:C,3,FALSE),Tabelle111[[#This Row],[Artikelnr. (wenn vorhanden)]])</f>
        <v>ABS Gouda Mittelalt 45%</v>
      </c>
      <c r="I102" s="11" t="str">
        <f>VLOOKUP(V102,'Linien - BU'!A:B,2,FALSE)</f>
        <v>BU3</v>
      </c>
      <c r="J102" s="12">
        <f t="shared" si="7"/>
        <v>616</v>
      </c>
      <c r="K102" s="13">
        <f>Tabelle111[[#This Row],[Datum '[Tag']]]</f>
        <v>44488</v>
      </c>
      <c r="L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2" s="14" t="str">
        <f>IFERROR(VLOOKUP(Tabelle3[[#This Row],[Artikelnr.]],Artikel!A:C,3,FALSE),Tabelle3[[#This Row],[Artikelnr.]])</f>
        <v>ABS Gouda Mittelalt 45%</v>
      </c>
      <c r="N102" s="11" t="str">
        <f>VLOOKUP(D102,'Liste Gründe'!A:D,2,FALSE)</f>
        <v>Verpackungsfehler</v>
      </c>
      <c r="O102" s="13" t="str">
        <f>IF(ISBLANK(F102),VLOOKUP(Tabelle3[[#This Row],[Grund Ziffer]],'Liste Gründe'!A:D,3,FALSE),F102)</f>
        <v>blaues Klebeband im Produkt</v>
      </c>
      <c r="P102" s="11" t="str">
        <f>IF(ISBLANK(Tabelle111[[#This Row],[noch genauer]]),"-",Tabelle111[[#This Row],[noch genauer]])</f>
        <v>-</v>
      </c>
      <c r="Q102" s="14">
        <f t="shared" si="8"/>
        <v>42</v>
      </c>
      <c r="R102" s="11" t="str">
        <f t="shared" si="9"/>
        <v>Produkte</v>
      </c>
      <c r="S102" s="11" t="str">
        <f t="shared" si="10"/>
        <v>BUs</v>
      </c>
      <c r="T102" s="11" t="str">
        <f t="shared" si="11"/>
        <v>Symptome</v>
      </c>
      <c r="U102" s="11">
        <f>IFERROR(VLOOKUP(Tabelle3[[#This Row],[Artikelnr.]],Kennzahlen!S:U,3,FALSE)*Tabelle3[[#This Row],[Menge]],"0")</f>
        <v>1232</v>
      </c>
      <c r="V102" s="14" t="str">
        <f>IF(ISBLANK(A102),VLOOKUP(Tabelle3[[#This Row],[Artikelnr.]],'Linien - BU'!R:S,2,FALSE),A102)</f>
        <v>BU3</v>
      </c>
      <c r="W102" s="16">
        <f t="shared" si="12"/>
        <v>29500821</v>
      </c>
      <c r="X102" s="15">
        <f t="shared" si="13"/>
        <v>80</v>
      </c>
      <c r="Y102" s="51"/>
      <c r="AC102" s="51"/>
      <c r="AF102" s="51"/>
      <c r="AG102" s="51"/>
      <c r="AH102" s="51"/>
    </row>
    <row r="103" spans="1:34" ht="30" customHeight="1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IFERROR(VLOOKUP(Tabelle111[[#This Row],[Artikelnr. (wenn vorhanden)]],Artikel!A:C,3,FALSE),Tabelle111[[#This Row],[Artikelnr. (wenn vorhanden)]])</f>
        <v>ABS Butterkäse 45% OGT</v>
      </c>
      <c r="I103" s="11" t="str">
        <f>VLOOKUP(V103,'Linien - BU'!A:B,2,FALSE)</f>
        <v>BU1</v>
      </c>
      <c r="J103" s="12">
        <f t="shared" si="7"/>
        <v>300</v>
      </c>
      <c r="K103" s="13">
        <f>Tabelle111[[#This Row],[Datum '[Tag']]]</f>
        <v>44454</v>
      </c>
      <c r="L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3" s="14" t="str">
        <f>IFERROR(VLOOKUP(Tabelle3[[#This Row],[Artikelnr.]],Artikel!A:C,3,FALSE),Tabelle3[[#This Row],[Artikelnr.]])</f>
        <v>ABS Butterkäse 45% OGT</v>
      </c>
      <c r="N103" s="11" t="str">
        <f>VLOOKUP(D103,'Liste Gründe'!A:D,2,FALSE)</f>
        <v>Rest</v>
      </c>
      <c r="O103" s="13" t="str">
        <f>IF(ISBLANK(F103),VLOOKUP(Tabelle3[[#This Row],[Grund Ziffer]],'Liste Gründe'!A:D,3,FALSE),F103)</f>
        <v>Fremdkörper</v>
      </c>
      <c r="P103" s="11" t="str">
        <f>IF(ISBLANK(Tabelle111[[#This Row],[noch genauer]]),"-",Tabelle111[[#This Row],[noch genauer]])</f>
        <v>Kunststoff</v>
      </c>
      <c r="Q103" s="14">
        <f t="shared" si="8"/>
        <v>37</v>
      </c>
      <c r="R103" s="11" t="str">
        <f t="shared" si="9"/>
        <v>Produkte</v>
      </c>
      <c r="S103" s="11" t="str">
        <f t="shared" si="10"/>
        <v>BUs</v>
      </c>
      <c r="T103" s="11" t="str">
        <f t="shared" si="11"/>
        <v>Symptome</v>
      </c>
      <c r="U103" s="11">
        <f>IFERROR(VLOOKUP(Tabelle3[[#This Row],[Artikelnr.]],Kennzahlen!S:U,3,FALSE)*Tabelle3[[#This Row],[Menge]],"0")</f>
        <v>600</v>
      </c>
      <c r="V103" s="14" t="str">
        <f>IF(ISBLANK(A103),VLOOKUP(Tabelle3[[#This Row],[Artikelnr.]],'Linien - BU'!R:S,2,FALSE),A103)</f>
        <v>Abfüllung</v>
      </c>
      <c r="W103" s="16">
        <f t="shared" si="12"/>
        <v>29500823</v>
      </c>
      <c r="X103" s="15">
        <f t="shared" si="13"/>
        <v>22</v>
      </c>
      <c r="Y103" s="51"/>
      <c r="AC103" s="51"/>
      <c r="AF103" s="51"/>
      <c r="AG103" s="51"/>
      <c r="AH103" s="51"/>
    </row>
    <row r="104" spans="1:34" ht="30" customHeight="1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IFERROR(VLOOKUP(Tabelle111[[#This Row],[Artikelnr. (wenn vorhanden)]],Artikel!A:C,3,FALSE),Tabelle111[[#This Row],[Artikelnr. (wenn vorhanden)]])</f>
        <v>ABS Butterkäse 45% OGT</v>
      </c>
      <c r="I104" s="11" t="str">
        <f>VLOOKUP(V104,'Linien - BU'!A:B,2,FALSE)</f>
        <v>BU1</v>
      </c>
      <c r="J104" s="12">
        <f t="shared" si="7"/>
        <v>89</v>
      </c>
      <c r="K104" s="13">
        <f>Tabelle111[[#This Row],[Datum '[Tag']]]</f>
        <v>44468</v>
      </c>
      <c r="L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4" s="14" t="str">
        <f>IFERROR(VLOOKUP(Tabelle3[[#This Row],[Artikelnr.]],Artikel!A:C,3,FALSE),Tabelle3[[#This Row],[Artikelnr.]])</f>
        <v>ABS Butterkäse 45% OGT</v>
      </c>
      <c r="N104" s="11" t="str">
        <f>VLOOKUP(D104,'Liste Gründe'!A:D,2,FALSE)</f>
        <v>Schimmel</v>
      </c>
      <c r="O104" s="13" t="str">
        <f>IF(ISBLANK(F104),VLOOKUP(Tabelle3[[#This Row],[Grund Ziffer]],'Liste Gründe'!A:D,3,FALSE),F104)</f>
        <v>keine Verarbeitung</v>
      </c>
      <c r="P104" s="11" t="str">
        <f>IF(ISBLANK(Tabelle111[[#This Row],[noch genauer]]),"-",Tabelle111[[#This Row],[noch genauer]])</f>
        <v>Aufgrund Konsistenz nicht genommen. Zu wenig VOS verarbeitet. Vom Warmen ins Kalte -&gt; Schimmel</v>
      </c>
      <c r="Q104" s="14">
        <f t="shared" si="8"/>
        <v>39</v>
      </c>
      <c r="R104" s="11" t="str">
        <f t="shared" si="9"/>
        <v>Produkte</v>
      </c>
      <c r="S104" s="11" t="str">
        <f t="shared" si="10"/>
        <v>BUs</v>
      </c>
      <c r="T104" s="11" t="str">
        <f t="shared" si="11"/>
        <v>Symptome</v>
      </c>
      <c r="U104" s="11">
        <f>IFERROR(VLOOKUP(Tabelle3[[#This Row],[Artikelnr.]],Kennzahlen!S:U,3,FALSE)*Tabelle3[[#This Row],[Menge]],"0")</f>
        <v>178</v>
      </c>
      <c r="V104" s="14" t="str">
        <f>IF(ISBLANK(A104),VLOOKUP(Tabelle3[[#This Row],[Artikelnr.]],'Linien - BU'!R:S,2,FALSE),A104)</f>
        <v>Schmelze</v>
      </c>
      <c r="W104" s="16">
        <f t="shared" si="12"/>
        <v>29500823</v>
      </c>
      <c r="X104" s="15">
        <f t="shared" si="13"/>
        <v>12</v>
      </c>
      <c r="Y104" s="51"/>
      <c r="AC104" s="51"/>
      <c r="AF104" s="51"/>
      <c r="AG104" s="51"/>
      <c r="AH104" s="51"/>
    </row>
    <row r="105" spans="1:34" ht="30" customHeight="1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IFERROR(VLOOKUP(Tabelle111[[#This Row],[Artikelnr. (wenn vorhanden)]],Artikel!A:C,3,FALSE),Tabelle111[[#This Row],[Artikelnr. (wenn vorhanden)]])</f>
        <v>ABS Butterkäse 45% OGT</v>
      </c>
      <c r="I105" s="11" t="str">
        <f>VLOOKUP(V105,'Linien - BU'!A:B,2,FALSE)</f>
        <v>BU1</v>
      </c>
      <c r="J105" s="12">
        <f t="shared" si="7"/>
        <v>96</v>
      </c>
      <c r="K105" s="13">
        <f>Tabelle111[[#This Row],[Datum '[Tag']]]</f>
        <v>44468</v>
      </c>
      <c r="L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5" s="14" t="str">
        <f>IFERROR(VLOOKUP(Tabelle3[[#This Row],[Artikelnr.]],Artikel!A:C,3,FALSE),Tabelle3[[#This Row],[Artikelnr.]])</f>
        <v>ABS Butterkäse 45% OGT</v>
      </c>
      <c r="N105" s="11" t="str">
        <f>VLOOKUP(D105,'Liste Gründe'!A:D,2,FALSE)</f>
        <v>Schimmel</v>
      </c>
      <c r="O105" s="13" t="str">
        <f>IF(ISBLANK(F105),VLOOKUP(Tabelle3[[#This Row],[Grund Ziffer]],'Liste Gründe'!A:D,3,FALSE),F105)</f>
        <v>keine Verarbeitung</v>
      </c>
      <c r="P105" s="11" t="str">
        <f>IF(ISBLANK(Tabelle111[[#This Row],[noch genauer]]),"-",Tabelle111[[#This Row],[noch genauer]])</f>
        <v>Aufgrund Konsistenz nicht genommen. Zu wenig VOS verarbeitet. Vom Warmen ins Kalte -&gt; Schimmel</v>
      </c>
      <c r="Q105" s="14">
        <f t="shared" si="8"/>
        <v>39</v>
      </c>
      <c r="R105" s="11" t="str">
        <f t="shared" si="9"/>
        <v>Produkte</v>
      </c>
      <c r="S105" s="11" t="str">
        <f t="shared" si="10"/>
        <v>BUs</v>
      </c>
      <c r="T105" s="11" t="str">
        <f t="shared" si="11"/>
        <v>Symptome</v>
      </c>
      <c r="U105" s="11">
        <f>IFERROR(VLOOKUP(Tabelle3[[#This Row],[Artikelnr.]],Kennzahlen!S:U,3,FALSE)*Tabelle3[[#This Row],[Menge]],"0")</f>
        <v>192</v>
      </c>
      <c r="V105" s="14" t="str">
        <f>IF(ISBLANK(A105),VLOOKUP(Tabelle3[[#This Row],[Artikelnr.]],'Linien - BU'!R:S,2,FALSE),A105)</f>
        <v>Schmelze</v>
      </c>
      <c r="W105" s="16">
        <f t="shared" si="12"/>
        <v>29500823</v>
      </c>
      <c r="X105" s="15">
        <f t="shared" si="13"/>
        <v>12</v>
      </c>
      <c r="Y105" s="51"/>
      <c r="AC105" s="51"/>
      <c r="AF105" s="51"/>
      <c r="AG105" s="51"/>
      <c r="AH105" s="51"/>
    </row>
    <row r="106" spans="1:34" ht="30" customHeight="1" x14ac:dyDescent="0.25">
      <c r="A106" s="25" t="s">
        <v>15206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IFERROR(VLOOKUP(Tabelle111[[#This Row],[Artikelnr. (wenn vorhanden)]],Artikel!A:C,3,FALSE),Tabelle111[[#This Row],[Artikelnr. (wenn vorhanden)]])</f>
        <v>ABS Butterkäse 45% OGT</v>
      </c>
      <c r="I106" s="11" t="str">
        <f>VLOOKUP(V106,'Linien - BU'!A:B,2,FALSE)</f>
        <v>BU2</v>
      </c>
      <c r="J106" s="12">
        <f t="shared" si="7"/>
        <v>41.4</v>
      </c>
      <c r="K106" s="13">
        <f>Tabelle111[[#This Row],[Datum '[Tag']]]</f>
        <v>44468</v>
      </c>
      <c r="L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6" s="14" t="str">
        <f>IFERROR(VLOOKUP(Tabelle3[[#This Row],[Artikelnr.]],Artikel!A:C,3,FALSE),Tabelle3[[#This Row],[Artikelnr.]])</f>
        <v>ABS Butterkäse 45% OGT</v>
      </c>
      <c r="N106" s="11" t="str">
        <f>VLOOKUP(D106,'Liste Gründe'!A:D,2,FALSE)</f>
        <v>Rest</v>
      </c>
      <c r="O106" s="13" t="str">
        <f>IF(ISBLANK(F106),VLOOKUP(Tabelle3[[#This Row],[Grund Ziffer]],'Liste Gründe'!A:D,3,FALSE),F106)</f>
        <v>Fremdkörper</v>
      </c>
      <c r="P106" s="11" t="str">
        <f>IF(ISBLANK(Tabelle111[[#This Row],[noch genauer]]),"-",Tabelle111[[#This Row],[noch genauer]])</f>
        <v>Schmutz</v>
      </c>
      <c r="Q106" s="14">
        <f t="shared" si="8"/>
        <v>39</v>
      </c>
      <c r="R106" s="11" t="str">
        <f t="shared" si="9"/>
        <v>Produkte</v>
      </c>
      <c r="S106" s="11" t="str">
        <f t="shared" si="10"/>
        <v>BUs</v>
      </c>
      <c r="T106" s="11" t="str">
        <f t="shared" si="11"/>
        <v>Symptome</v>
      </c>
      <c r="U106" s="11">
        <f>IFERROR(VLOOKUP(Tabelle3[[#This Row],[Artikelnr.]],Kennzahlen!S:U,3,FALSE)*Tabelle3[[#This Row],[Menge]],"0")</f>
        <v>82.8</v>
      </c>
      <c r="V106" s="14" t="str">
        <f>IF(ISBLANK(A106),VLOOKUP(Tabelle3[[#This Row],[Artikelnr.]],'Linien - BU'!R:S,2,FALSE),A106)</f>
        <v>L31</v>
      </c>
      <c r="W106" s="16">
        <f t="shared" si="12"/>
        <v>29500823</v>
      </c>
      <c r="X106" s="15">
        <f t="shared" si="13"/>
        <v>22</v>
      </c>
      <c r="Y106" s="51"/>
      <c r="AC106" s="51"/>
      <c r="AF106" s="51"/>
      <c r="AG106" s="51"/>
      <c r="AH106" s="51"/>
    </row>
    <row r="107" spans="1:34" ht="30" customHeight="1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IFERROR(VLOOKUP(Tabelle111[[#This Row],[Artikelnr. (wenn vorhanden)]],Artikel!A:C,3,FALSE),Tabelle111[[#This Row],[Artikelnr. (wenn vorhanden)]])</f>
        <v>ABS Butterkäse 45% OGT</v>
      </c>
      <c r="I107" s="11" t="str">
        <f>VLOOKUP(V107,'Linien - BU'!A:B,2,FALSE)</f>
        <v>BU1</v>
      </c>
      <c r="J107" s="12">
        <f t="shared" si="7"/>
        <v>102</v>
      </c>
      <c r="K107" s="13">
        <f>Tabelle111[[#This Row],[Datum '[Tag']]]</f>
        <v>44489</v>
      </c>
      <c r="L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7" s="14" t="str">
        <f>IFERROR(VLOOKUP(Tabelle3[[#This Row],[Artikelnr.]],Artikel!A:C,3,FALSE),Tabelle3[[#This Row],[Artikelnr.]])</f>
        <v>ABS Butterkäse 45% OGT</v>
      </c>
      <c r="N107" s="11" t="str">
        <f>VLOOKUP(D107,'Liste Gründe'!A:D,2,FALSE)</f>
        <v>Schimmel</v>
      </c>
      <c r="O107" s="13" t="str">
        <f>IF(ISBLANK(F107),VLOOKUP(Tabelle3[[#This Row],[Grund Ziffer]],'Liste Gründe'!A:D,3,FALSE),F107)</f>
        <v>keine Verarbeitung</v>
      </c>
      <c r="P107" s="11" t="str">
        <f>IF(ISBLANK(Tabelle111[[#This Row],[noch genauer]]),"-",Tabelle111[[#This Row],[noch genauer]])</f>
        <v>-</v>
      </c>
      <c r="Q107" s="14">
        <f t="shared" si="8"/>
        <v>42</v>
      </c>
      <c r="R107" s="11" t="str">
        <f t="shared" si="9"/>
        <v>Produkte</v>
      </c>
      <c r="S107" s="11" t="str">
        <f t="shared" si="10"/>
        <v>BUs</v>
      </c>
      <c r="T107" s="11" t="str">
        <f t="shared" si="11"/>
        <v>Symptome</v>
      </c>
      <c r="U107" s="11">
        <f>IFERROR(VLOOKUP(Tabelle3[[#This Row],[Artikelnr.]],Kennzahlen!S:U,3,FALSE)*Tabelle3[[#This Row],[Menge]],"0")</f>
        <v>204</v>
      </c>
      <c r="V107" s="14" t="str">
        <f>IF(ISBLANK(A107),VLOOKUP(Tabelle3[[#This Row],[Artikelnr.]],'Linien - BU'!R:S,2,FALSE),A107)</f>
        <v>Schmelze</v>
      </c>
      <c r="W107" s="16">
        <f t="shared" si="12"/>
        <v>29500823</v>
      </c>
      <c r="X107" s="15">
        <f t="shared" si="13"/>
        <v>12</v>
      </c>
      <c r="Y107" s="51"/>
      <c r="AC107" s="51"/>
      <c r="AF107" s="51"/>
      <c r="AG107" s="51"/>
      <c r="AH107" s="51"/>
    </row>
    <row r="108" spans="1:34" ht="30" customHeight="1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IFERROR(VLOOKUP(Tabelle111[[#This Row],[Artikelnr. (wenn vorhanden)]],Artikel!A:C,3,FALSE),Tabelle111[[#This Row],[Artikelnr. (wenn vorhanden)]])</f>
        <v>VOS RW-CHILI OGT</v>
      </c>
      <c r="I108" s="11" t="str">
        <f>VLOOKUP(V108,'Linien - BU'!A:B,2,FALSE)</f>
        <v>BU1</v>
      </c>
      <c r="J108" s="12">
        <f t="shared" si="7"/>
        <v>123.5</v>
      </c>
      <c r="K108" s="13">
        <f>Tabelle111[[#This Row],[Datum '[Tag']]]</f>
        <v>44439</v>
      </c>
      <c r="L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8" s="14" t="str">
        <f>IFERROR(VLOOKUP(Tabelle3[[#This Row],[Artikelnr.]],Artikel!A:C,3,FALSE),Tabelle3[[#This Row],[Artikelnr.]])</f>
        <v>VOS RW-CHILI OGT</v>
      </c>
      <c r="N108" s="11" t="str">
        <f>VLOOKUP(D108,'Liste Gründe'!A:D,2,FALSE)</f>
        <v>Schimmel</v>
      </c>
      <c r="O108" s="13" t="str">
        <f>IF(ISBLANK(F108),VLOOKUP(Tabelle3[[#This Row],[Grund Ziffer]],'Liste Gründe'!A:D,3,FALSE),F108)</f>
        <v>keine Verarbeitung</v>
      </c>
      <c r="P108" s="11" t="str">
        <f>IF(ISBLANK(Tabelle111[[#This Row],[noch genauer]]),"-",Tabelle111[[#This Row],[noch genauer]])</f>
        <v>Aufgrund Konsistenz nicht genommen. Zu wenig VOS verarbeitet. Vom Warmen ins Kalte -&gt; Schimmel</v>
      </c>
      <c r="Q108" s="14">
        <f t="shared" si="8"/>
        <v>35</v>
      </c>
      <c r="R108" s="11" t="str">
        <f t="shared" si="9"/>
        <v>Produkte</v>
      </c>
      <c r="S108" s="11" t="str">
        <f t="shared" si="10"/>
        <v>BUs</v>
      </c>
      <c r="T108" s="11" t="str">
        <f t="shared" si="11"/>
        <v>Symptome</v>
      </c>
      <c r="U108" s="11">
        <f>IFERROR(VLOOKUP(Tabelle3[[#This Row],[Artikelnr.]],Kennzahlen!S:U,3,FALSE)*Tabelle3[[#This Row],[Menge]],"0")</f>
        <v>61.75</v>
      </c>
      <c r="V108" s="14" t="str">
        <f>IF(ISBLANK(A108),VLOOKUP(Tabelle3[[#This Row],[Artikelnr.]],'Linien - BU'!R:S,2,FALSE),A108)</f>
        <v>Schmelze</v>
      </c>
      <c r="W108" s="16">
        <f t="shared" si="12"/>
        <v>29500860</v>
      </c>
      <c r="X108" s="15">
        <f t="shared" si="13"/>
        <v>12</v>
      </c>
      <c r="Y108" s="51"/>
      <c r="AC108" s="51"/>
      <c r="AF108" s="51"/>
      <c r="AG108" s="51"/>
      <c r="AH108" s="51"/>
    </row>
    <row r="109" spans="1:34" ht="30" customHeight="1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IFERROR(VLOOKUP(Tabelle111[[#This Row],[Artikelnr. (wenn vorhanden)]],Artikel!A:C,3,FALSE),Tabelle111[[#This Row],[Artikelnr. (wenn vorhanden)]])</f>
        <v>VOS RW-CHILI OGT</v>
      </c>
      <c r="I109" s="11" t="str">
        <f>VLOOKUP(V109,'Linien - BU'!A:B,2,FALSE)</f>
        <v>BU1</v>
      </c>
      <c r="J109" s="12">
        <f t="shared" si="7"/>
        <v>7</v>
      </c>
      <c r="K109" s="13">
        <f>Tabelle111[[#This Row],[Datum '[Tag']]]</f>
        <v>44475</v>
      </c>
      <c r="L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9" s="14" t="str">
        <f>IFERROR(VLOOKUP(Tabelle3[[#This Row],[Artikelnr.]],Artikel!A:C,3,FALSE),Tabelle3[[#This Row],[Artikelnr.]])</f>
        <v>VOS RW-CHILI OGT</v>
      </c>
      <c r="N109" s="11" t="str">
        <f>VLOOKUP(D109,'Liste Gründe'!A:D,2,FALSE)</f>
        <v>Schimmel</v>
      </c>
      <c r="O109" s="13" t="str">
        <f>IF(ISBLANK(F109),VLOOKUP(Tabelle3[[#This Row],[Grund Ziffer]],'Liste Gründe'!A:D,3,FALSE),F109)</f>
        <v>keine Verarbeitung</v>
      </c>
      <c r="P109" s="11" t="str">
        <f>IF(ISBLANK(Tabelle111[[#This Row],[noch genauer]]),"-",Tabelle111[[#This Row],[noch genauer]])</f>
        <v>-</v>
      </c>
      <c r="Q109" s="14">
        <f t="shared" si="8"/>
        <v>40</v>
      </c>
      <c r="R109" s="11" t="str">
        <f t="shared" si="9"/>
        <v>Produkte</v>
      </c>
      <c r="S109" s="11" t="str">
        <f t="shared" si="10"/>
        <v>BUs</v>
      </c>
      <c r="T109" s="11" t="str">
        <f t="shared" si="11"/>
        <v>Symptome</v>
      </c>
      <c r="U109" s="11">
        <f>IFERROR(VLOOKUP(Tabelle3[[#This Row],[Artikelnr.]],Kennzahlen!S:U,3,FALSE)*Tabelle3[[#This Row],[Menge]],"0")</f>
        <v>3.5</v>
      </c>
      <c r="V109" s="14" t="str">
        <f>IF(ISBLANK(A109),VLOOKUP(Tabelle3[[#This Row],[Artikelnr.]],'Linien - BU'!R:S,2,FALSE),A109)</f>
        <v>Schmelze</v>
      </c>
      <c r="W109" s="16">
        <f t="shared" si="12"/>
        <v>29500860</v>
      </c>
      <c r="X109" s="15">
        <f t="shared" si="13"/>
        <v>12</v>
      </c>
      <c r="Y109" s="51"/>
      <c r="AC109" s="51"/>
      <c r="AF109" s="51"/>
      <c r="AG109" s="51"/>
      <c r="AH109" s="51"/>
    </row>
    <row r="110" spans="1:34" ht="30" customHeight="1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IFERROR(VLOOKUP(Tabelle111[[#This Row],[Artikelnr. (wenn vorhanden)]],Artikel!A:C,3,FALSE),Tabelle111[[#This Row],[Artikelnr. (wenn vorhanden)]])</f>
        <v>VOS RW-NUSS OGT</v>
      </c>
      <c r="I110" s="11" t="str">
        <f>VLOOKUP(V110,'Linien - BU'!A:B,2,FALSE)</f>
        <v>BU3</v>
      </c>
      <c r="J110" s="12">
        <f t="shared" si="7"/>
        <v>30</v>
      </c>
      <c r="K110" s="13">
        <f>Tabelle111[[#This Row],[Datum '[Tag']]]</f>
        <v>44433</v>
      </c>
      <c r="L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0" s="14" t="str">
        <f>IFERROR(VLOOKUP(Tabelle3[[#This Row],[Artikelnr.]],Artikel!A:C,3,FALSE),Tabelle3[[#This Row],[Artikelnr.]])</f>
        <v>VOS RW-NUSS OGT</v>
      </c>
      <c r="N110" s="11" t="str">
        <f>VLOOKUP(D110,'Liste Gründe'!A:D,2,FALSE)</f>
        <v>Schimmel</v>
      </c>
      <c r="O110" s="13" t="str">
        <f>IF(ISBLANK(F110),VLOOKUP(Tabelle3[[#This Row],[Grund Ziffer]],'Liste Gründe'!A:D,3,FALSE),F110)</f>
        <v>Rest</v>
      </c>
      <c r="P110" s="11" t="str">
        <f>IF(ISBLANK(Tabelle111[[#This Row],[noch genauer]]),"-",Tabelle111[[#This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Q110" s="14">
        <f t="shared" si="8"/>
        <v>34</v>
      </c>
      <c r="R110" s="11" t="str">
        <f t="shared" si="9"/>
        <v>Produkte</v>
      </c>
      <c r="S110" s="11" t="str">
        <f t="shared" si="10"/>
        <v>BUs</v>
      </c>
      <c r="T110" s="11" t="str">
        <f t="shared" si="11"/>
        <v>Symptome</v>
      </c>
      <c r="U110" s="11">
        <f>IFERROR(VLOOKUP(Tabelle3[[#This Row],[Artikelnr.]],Kennzahlen!S:U,3,FALSE)*Tabelle3[[#This Row],[Menge]],"0")</f>
        <v>15</v>
      </c>
      <c r="V110" s="14" t="str">
        <f>IF(ISBLANK(A110),VLOOKUP(Tabelle3[[#This Row],[Artikelnr.]],'Linien - BU'!R:S,2,FALSE),A110)</f>
        <v>L16</v>
      </c>
      <c r="W110" s="16">
        <f t="shared" si="12"/>
        <v>29500861</v>
      </c>
      <c r="X110" s="15">
        <f t="shared" si="13"/>
        <v>12</v>
      </c>
      <c r="Y110" s="51"/>
      <c r="AC110" s="51"/>
      <c r="AF110" s="51"/>
      <c r="AG110" s="51"/>
      <c r="AH110" s="51"/>
    </row>
    <row r="111" spans="1:34" ht="30" customHeight="1" x14ac:dyDescent="0.25">
      <c r="A111" s="25" t="s">
        <v>15196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IFERROR(VLOOKUP(Tabelle111[[#This Row],[Artikelnr. (wenn vorhanden)]],Artikel!A:C,3,FALSE),Tabelle111[[#This Row],[Artikelnr. (wenn vorhanden)]])</f>
        <v>ABS HEUBLUM</v>
      </c>
      <c r="I111" s="11" t="str">
        <f>VLOOKUP(V111,'Linien - BU'!A:B,2,FALSE)</f>
        <v>BU4</v>
      </c>
      <c r="J111" s="12">
        <f t="shared" si="7"/>
        <v>147</v>
      </c>
      <c r="K111" s="13">
        <f>Tabelle111[[#This Row],[Datum '[Tag']]]</f>
        <v>44439</v>
      </c>
      <c r="L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" s="14" t="str">
        <f>IFERROR(VLOOKUP(Tabelle3[[#This Row],[Artikelnr.]],Artikel!A:C,3,FALSE),Tabelle3[[#This Row],[Artikelnr.]])</f>
        <v>ABS HEUBLUM</v>
      </c>
      <c r="N111" s="11" t="str">
        <f>VLOOKUP(D111,'Liste Gründe'!A:D,2,FALSE)</f>
        <v>keinen Verwendungszweck</v>
      </c>
      <c r="O111" s="13" t="str">
        <f>IF(ISBLANK(F111),VLOOKUP(Tabelle3[[#This Row],[Grund Ziffer]],'Liste Gründe'!A:D,3,FALSE),F111)</f>
        <v>keinen Verwendungszweck</v>
      </c>
      <c r="P111" s="11" t="str">
        <f>IF(ISBLANK(Tabelle111[[#This Row],[noch genauer]]),"-",Tabelle111[[#This Row],[noch genauer]])</f>
        <v>&lt;300kg/Monat</v>
      </c>
      <c r="Q111" s="14">
        <f t="shared" si="8"/>
        <v>35</v>
      </c>
      <c r="R111" s="11" t="str">
        <f t="shared" si="9"/>
        <v>Produkte</v>
      </c>
      <c r="S111" s="11" t="str">
        <f t="shared" si="10"/>
        <v>BUs</v>
      </c>
      <c r="T111" s="11" t="str">
        <f t="shared" si="11"/>
        <v>Symptome</v>
      </c>
      <c r="U111" s="11" t="str">
        <f>IFERROR(VLOOKUP(Tabelle3[[#This Row],[Artikelnr.]],Kennzahlen!S:U,3,FALSE)*Tabelle3[[#This Row],[Menge]],"0")</f>
        <v>0</v>
      </c>
      <c r="V111" s="14" t="str">
        <f>IF(ISBLANK(A111),VLOOKUP(Tabelle3[[#This Row],[Artikelnr.]],'Linien - BU'!R:S,2,FALSE),A111)</f>
        <v>L21</v>
      </c>
      <c r="W111" s="16">
        <f t="shared" si="12"/>
        <v>29500878</v>
      </c>
      <c r="X111" s="15">
        <f t="shared" si="13"/>
        <v>61</v>
      </c>
      <c r="Y111" s="51"/>
      <c r="AC111" s="51"/>
      <c r="AF111" s="51"/>
      <c r="AG111" s="51"/>
      <c r="AH111" s="51"/>
    </row>
    <row r="112" spans="1:34" ht="30" customHeight="1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IFERROR(VLOOKUP(Tabelle111[[#This Row],[Artikelnr. (wenn vorhanden)]],Artikel!A:C,3,FALSE),Tabelle111[[#This Row],[Artikelnr. (wenn vorhanden)]])</f>
        <v>VOS SKZ AMMERLAND</v>
      </c>
      <c r="I112" s="11" t="str">
        <f>VLOOKUP(V112,'Linien - BU'!A:B,2,FALSE)</f>
        <v>BU1</v>
      </c>
      <c r="J112" s="12">
        <f t="shared" si="7"/>
        <v>12</v>
      </c>
      <c r="K112" s="13">
        <f>Tabelle111[[#This Row],[Datum '[Tag']]]</f>
        <v>44435</v>
      </c>
      <c r="L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2" s="14" t="str">
        <f>IFERROR(VLOOKUP(Tabelle3[[#This Row],[Artikelnr.]],Artikel!A:C,3,FALSE),Tabelle3[[#This Row],[Artikelnr.]])</f>
        <v>VOS SKZ AMMERLAND</v>
      </c>
      <c r="N112" s="11" t="str">
        <f>VLOOKUP(D112,'Liste Gründe'!A:D,2,FALSE)</f>
        <v>Schimmel</v>
      </c>
      <c r="O112" s="13" t="str">
        <f>IF(ISBLANK(F112),VLOOKUP(Tabelle3[[#This Row],[Grund Ziffer]],'Liste Gründe'!A:D,3,FALSE),F112)</f>
        <v>Ware konnte nicht vakuumiert werden, nicht genügend LA</v>
      </c>
      <c r="P112" s="11" t="str">
        <f>IF(ISBLANK(Tabelle111[[#This Row],[noch genauer]]),"-",Tabelle111[[#This Row],[noch genauer]])</f>
        <v>Ware konnte nicht vakuumiert werden, nicht genügend LA</v>
      </c>
      <c r="Q112" s="14">
        <f t="shared" si="8"/>
        <v>34</v>
      </c>
      <c r="R112" s="11" t="str">
        <f t="shared" si="9"/>
        <v>Produkte</v>
      </c>
      <c r="S112" s="11" t="str">
        <f t="shared" si="10"/>
        <v>BUs</v>
      </c>
      <c r="T112" s="11" t="str">
        <f t="shared" si="11"/>
        <v>Symptome</v>
      </c>
      <c r="U112" s="11">
        <f>IFERROR(VLOOKUP(Tabelle3[[#This Row],[Artikelnr.]],Kennzahlen!S:U,3,FALSE)*Tabelle3[[#This Row],[Menge]],"0")</f>
        <v>6</v>
      </c>
      <c r="V112" s="14" t="str">
        <f>IF(ISBLANK(A112),VLOOKUP(Tabelle3[[#This Row],[Artikelnr.]],'Linien - BU'!R:S,2,FALSE),A112)</f>
        <v>RWV</v>
      </c>
      <c r="W112" s="16">
        <f t="shared" si="12"/>
        <v>29500879</v>
      </c>
      <c r="X112" s="15">
        <f t="shared" si="13"/>
        <v>12</v>
      </c>
      <c r="Y112" s="51"/>
      <c r="AC112" s="51"/>
      <c r="AF112" s="51"/>
      <c r="AG112" s="51"/>
      <c r="AH112" s="51"/>
    </row>
    <row r="113" spans="1:34" ht="30" customHeight="1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F113"/>
      <c r="G113" s="25"/>
      <c r="H113" s="25" t="str">
        <f>IFERROR(VLOOKUP(Tabelle111[[#This Row],[Artikelnr. (wenn vorhanden)]],Artikel!A:C,3,FALSE),Tabelle111[[#This Row],[Artikelnr. (wenn vorhanden)]])</f>
        <v>VOS SKZ AMMERLAND</v>
      </c>
      <c r="I113" s="11" t="str">
        <f>VLOOKUP(V113,'Linien - BU'!A:B,2,FALSE)</f>
        <v>BU3</v>
      </c>
      <c r="J113" s="12">
        <f t="shared" si="7"/>
        <v>29</v>
      </c>
      <c r="K113" s="13">
        <f>Tabelle111[[#This Row],[Datum '[Tag']]]</f>
        <v>44480</v>
      </c>
      <c r="L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" s="14" t="str">
        <f>IFERROR(VLOOKUP(Tabelle3[[#This Row],[Artikelnr.]],Artikel!A:C,3,FALSE),Tabelle3[[#This Row],[Artikelnr.]])</f>
        <v>VOS SKZ AMMERLAND</v>
      </c>
      <c r="N113" s="11" t="str">
        <f>VLOOKUP(D113,'Liste Gründe'!A:D,2,FALSE)</f>
        <v>Linienbezogen</v>
      </c>
      <c r="O113" s="13" t="str">
        <f>IF(ISBLANK(F113),VLOOKUP(Tabelle3[[#This Row],[Grund Ziffer]],'Liste Gründe'!A:D,3,FALSE),F113)</f>
        <v>Maschinenabfall</v>
      </c>
      <c r="P113" s="11" t="str">
        <f>IF(ISBLANK(Tabelle111[[#This Row],[noch genauer]]),"-",Tabelle111[[#This Row],[noch genauer]])</f>
        <v>-</v>
      </c>
      <c r="Q113" s="14">
        <f t="shared" si="8"/>
        <v>41</v>
      </c>
      <c r="R113" s="11" t="str">
        <f t="shared" si="9"/>
        <v>Produkte</v>
      </c>
      <c r="S113" s="11" t="str">
        <f t="shared" si="10"/>
        <v>BUs</v>
      </c>
      <c r="T113" s="11" t="str">
        <f t="shared" si="11"/>
        <v>Symptome</v>
      </c>
      <c r="U113" s="11">
        <f>IFERROR(VLOOKUP(Tabelle3[[#This Row],[Artikelnr.]],Kennzahlen!S:U,3,FALSE)*Tabelle3[[#This Row],[Menge]],"0")</f>
        <v>14.5</v>
      </c>
      <c r="V113" s="14" t="str">
        <f>IF(ISBLANK(A113),VLOOKUP(Tabelle3[[#This Row],[Artikelnr.]],'Linien - BU'!R:S,2,FALSE),A113)</f>
        <v>BU3</v>
      </c>
      <c r="W113" s="16">
        <f t="shared" si="12"/>
        <v>29500879</v>
      </c>
      <c r="X113" s="15">
        <f t="shared" si="13"/>
        <v>30</v>
      </c>
      <c r="Y113" s="51"/>
      <c r="AC113" s="51"/>
      <c r="AF113" s="51"/>
      <c r="AG113" s="51"/>
      <c r="AH113" s="51"/>
    </row>
    <row r="114" spans="1:34" ht="30" customHeight="1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IFERROR(VLOOKUP(Tabelle111[[#This Row],[Artikelnr. (wenn vorhanden)]],Artikel!A:C,3,FALSE),Tabelle111[[#This Row],[Artikelnr. (wenn vorhanden)]])</f>
        <v>VOS SKZ AMMERLAND</v>
      </c>
      <c r="I114" s="11" t="str">
        <f>VLOOKUP(V114,'Linien - BU'!A:B,2,FALSE)</f>
        <v>BU1</v>
      </c>
      <c r="J114" s="12">
        <f t="shared" si="7"/>
        <v>106.2</v>
      </c>
      <c r="K114" s="13">
        <f>Tabelle111[[#This Row],[Datum '[Tag']]]</f>
        <v>44495</v>
      </c>
      <c r="L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" s="14" t="str">
        <f>IFERROR(VLOOKUP(Tabelle3[[#This Row],[Artikelnr.]],Artikel!A:C,3,FALSE),Tabelle3[[#This Row],[Artikelnr.]])</f>
        <v>VOS SKZ AMMERLAND</v>
      </c>
      <c r="N114" s="11" t="str">
        <f>VLOOKUP(D114,'Liste Gründe'!A:D,2,FALSE)</f>
        <v>Schimmel</v>
      </c>
      <c r="O114" s="13" t="str">
        <f>IF(ISBLANK(F114),VLOOKUP(Tabelle3[[#This Row],[Grund Ziffer]],'Liste Gründe'!A:D,3,FALSE),F114)</f>
        <v>keine Verarbeitung</v>
      </c>
      <c r="P114" s="11" t="str">
        <f>IF(ISBLANK(Tabelle111[[#This Row],[noch genauer]]),"-",Tabelle111[[#This Row],[noch genauer]])</f>
        <v>-</v>
      </c>
      <c r="Q114" s="14">
        <f t="shared" si="8"/>
        <v>43</v>
      </c>
      <c r="R114" s="11" t="str">
        <f t="shared" si="9"/>
        <v>Produkte</v>
      </c>
      <c r="S114" s="11" t="str">
        <f t="shared" si="10"/>
        <v>BUs</v>
      </c>
      <c r="T114" s="11" t="str">
        <f t="shared" si="11"/>
        <v>Symptome</v>
      </c>
      <c r="U114" s="11">
        <f>IFERROR(VLOOKUP(Tabelle3[[#This Row],[Artikelnr.]],Kennzahlen!S:U,3,FALSE)*Tabelle3[[#This Row],[Menge]],"0")</f>
        <v>53.1</v>
      </c>
      <c r="V114" s="14" t="str">
        <f>IF(ISBLANK(A114),VLOOKUP(Tabelle3[[#This Row],[Artikelnr.]],'Linien - BU'!R:S,2,FALSE),A114)</f>
        <v>Schmelze</v>
      </c>
      <c r="W114" s="16">
        <f t="shared" si="12"/>
        <v>29500879</v>
      </c>
      <c r="X114" s="15">
        <f t="shared" si="13"/>
        <v>12</v>
      </c>
      <c r="Y114" s="51"/>
      <c r="AC114" s="51"/>
      <c r="AF114" s="51"/>
      <c r="AG114" s="51"/>
      <c r="AH114" s="51"/>
    </row>
    <row r="115" spans="1:34" ht="30" customHeight="1" x14ac:dyDescent="0.25">
      <c r="A115" s="25" t="s">
        <v>15196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IFERROR(VLOOKUP(Tabelle111[[#This Row],[Artikelnr. (wenn vorhanden)]],Artikel!A:C,3,FALSE),Tabelle111[[#This Row],[Artikelnr. (wenn vorhanden)]])</f>
        <v>ABS HEUBL</v>
      </c>
      <c r="I115" s="11" t="str">
        <f>VLOOKUP(V115,'Linien - BU'!A:B,2,FALSE)</f>
        <v>BU4</v>
      </c>
      <c r="J115" s="12">
        <f t="shared" si="7"/>
        <v>10</v>
      </c>
      <c r="K115" s="13">
        <f>Tabelle111[[#This Row],[Datum '[Tag']]]</f>
        <v>44453</v>
      </c>
      <c r="L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5" s="14" t="str">
        <f>IFERROR(VLOOKUP(Tabelle3[[#This Row],[Artikelnr.]],Artikel!A:C,3,FALSE),Tabelle3[[#This Row],[Artikelnr.]])</f>
        <v>ABS HEUBL</v>
      </c>
      <c r="N115" s="11" t="str">
        <f>VLOOKUP(D115,'Liste Gründe'!A:D,2,FALSE)</f>
        <v>keinen Verwendungszweck</v>
      </c>
      <c r="O115" s="13" t="str">
        <f>IF(ISBLANK(F115),VLOOKUP(Tabelle3[[#This Row],[Grund Ziffer]],'Liste Gründe'!A:D,3,FALSE),F115)</f>
        <v>keinen Verwendungszweck</v>
      </c>
      <c r="P115" s="11" t="str">
        <f>IF(ISBLANK(Tabelle111[[#This Row],[noch genauer]]),"-",Tabelle111[[#This Row],[noch genauer]])</f>
        <v>&lt;300kg/Monat</v>
      </c>
      <c r="Q115" s="14">
        <f t="shared" si="8"/>
        <v>37</v>
      </c>
      <c r="R115" s="11" t="str">
        <f t="shared" si="9"/>
        <v>Produkte</v>
      </c>
      <c r="S115" s="11" t="str">
        <f t="shared" si="10"/>
        <v>BUs</v>
      </c>
      <c r="T115" s="11" t="str">
        <f t="shared" si="11"/>
        <v>Symptome</v>
      </c>
      <c r="U115" s="11">
        <f>IFERROR(VLOOKUP(Tabelle3[[#This Row],[Artikelnr.]],Kennzahlen!S:U,3,FALSE)*Tabelle3[[#This Row],[Menge]],"0")</f>
        <v>0.1</v>
      </c>
      <c r="V115" s="14" t="str">
        <f>IF(ISBLANK(A115),VLOOKUP(Tabelle3[[#This Row],[Artikelnr.]],'Linien - BU'!R:S,2,FALSE),A115)</f>
        <v>L21</v>
      </c>
      <c r="W115" s="16">
        <f t="shared" si="12"/>
        <v>29500885</v>
      </c>
      <c r="X115" s="15">
        <f t="shared" si="13"/>
        <v>61</v>
      </c>
      <c r="Y115" s="51"/>
      <c r="AC115" s="51"/>
      <c r="AF115" s="51"/>
      <c r="AG115" s="51"/>
      <c r="AH115" s="51"/>
    </row>
    <row r="116" spans="1:34" ht="30" customHeight="1" x14ac:dyDescent="0.25">
      <c r="A116" s="25" t="s">
        <v>15196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IFERROR(VLOOKUP(Tabelle111[[#This Row],[Artikelnr. (wenn vorhanden)]],Artikel!A:C,3,FALSE),Tabelle111[[#This Row],[Artikelnr. (wenn vorhanden)]])</f>
        <v>ABS HEUBL</v>
      </c>
      <c r="I116" s="11" t="str">
        <f>VLOOKUP(V116,'Linien - BU'!A:B,2,FALSE)</f>
        <v>BU4</v>
      </c>
      <c r="J116" s="12">
        <f t="shared" si="7"/>
        <v>10</v>
      </c>
      <c r="K116" s="13">
        <f>Tabelle111[[#This Row],[Datum '[Tag']]]</f>
        <v>44454</v>
      </c>
      <c r="L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" s="14" t="str">
        <f>IFERROR(VLOOKUP(Tabelle3[[#This Row],[Artikelnr.]],Artikel!A:C,3,FALSE),Tabelle3[[#This Row],[Artikelnr.]])</f>
        <v>ABS HEUBL</v>
      </c>
      <c r="N116" s="11" t="str">
        <f>VLOOKUP(D116,'Liste Gründe'!A:D,2,FALSE)</f>
        <v>keinen Verwendungszweck</v>
      </c>
      <c r="O116" s="13" t="str">
        <f>IF(ISBLANK(F116),VLOOKUP(Tabelle3[[#This Row],[Grund Ziffer]],'Liste Gründe'!A:D,3,FALSE),F116)</f>
        <v>keinen Verwendungszweck</v>
      </c>
      <c r="P116" s="11" t="str">
        <f>IF(ISBLANK(Tabelle111[[#This Row],[noch genauer]]),"-",Tabelle111[[#This Row],[noch genauer]])</f>
        <v>&lt;300kg/Monat</v>
      </c>
      <c r="Q116" s="14">
        <f t="shared" si="8"/>
        <v>37</v>
      </c>
      <c r="R116" s="11" t="str">
        <f t="shared" si="9"/>
        <v>Produkte</v>
      </c>
      <c r="S116" s="11" t="str">
        <f t="shared" si="10"/>
        <v>BUs</v>
      </c>
      <c r="T116" s="11" t="str">
        <f t="shared" si="11"/>
        <v>Symptome</v>
      </c>
      <c r="U116" s="11">
        <f>IFERROR(VLOOKUP(Tabelle3[[#This Row],[Artikelnr.]],Kennzahlen!S:U,3,FALSE)*Tabelle3[[#This Row],[Menge]],"0")</f>
        <v>0.1</v>
      </c>
      <c r="V116" s="14" t="str">
        <f>IF(ISBLANK(A116),VLOOKUP(Tabelle3[[#This Row],[Artikelnr.]],'Linien - BU'!R:S,2,FALSE),A116)</f>
        <v>L21</v>
      </c>
      <c r="W116" s="16">
        <f t="shared" si="12"/>
        <v>29500885</v>
      </c>
      <c r="X116" s="15">
        <f t="shared" si="13"/>
        <v>61</v>
      </c>
      <c r="Y116" s="51"/>
      <c r="AC116" s="51"/>
      <c r="AF116" s="51"/>
      <c r="AG116" s="51"/>
      <c r="AH116" s="51"/>
    </row>
    <row r="117" spans="1:34" ht="30" customHeight="1" x14ac:dyDescent="0.25">
      <c r="A117" s="25" t="s">
        <v>15196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IFERROR(VLOOKUP(Tabelle111[[#This Row],[Artikelnr. (wenn vorhanden)]],Artikel!A:C,3,FALSE),Tabelle111[[#This Row],[Artikelnr. (wenn vorhanden)]])</f>
        <v>ABS HEUBL</v>
      </c>
      <c r="I117" s="11" t="str">
        <f>VLOOKUP(V117,'Linien - BU'!A:B,2,FALSE)</f>
        <v>BU4</v>
      </c>
      <c r="J117" s="12">
        <f t="shared" si="7"/>
        <v>28</v>
      </c>
      <c r="K117" s="13">
        <f>Tabelle111[[#This Row],[Datum '[Tag']]]</f>
        <v>44455</v>
      </c>
      <c r="L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" s="14" t="str">
        <f>IFERROR(VLOOKUP(Tabelle3[[#This Row],[Artikelnr.]],Artikel!A:C,3,FALSE),Tabelle3[[#This Row],[Artikelnr.]])</f>
        <v>ABS HEUBL</v>
      </c>
      <c r="N117" s="11" t="str">
        <f>VLOOKUP(D117,'Liste Gründe'!A:D,2,FALSE)</f>
        <v>keinen Verwendungszweck</v>
      </c>
      <c r="O117" s="13" t="str">
        <f>IF(ISBLANK(F117),VLOOKUP(Tabelle3[[#This Row],[Grund Ziffer]],'Liste Gründe'!A:D,3,FALSE),F117)</f>
        <v>keinen Verwendungszweck</v>
      </c>
      <c r="P117" s="11" t="str">
        <f>IF(ISBLANK(Tabelle111[[#This Row],[noch genauer]]),"-",Tabelle111[[#This Row],[noch genauer]])</f>
        <v>&lt;300kg/Monat</v>
      </c>
      <c r="Q117" s="14">
        <f t="shared" si="8"/>
        <v>37</v>
      </c>
      <c r="R117" s="11" t="str">
        <f t="shared" si="9"/>
        <v>Produkte</v>
      </c>
      <c r="S117" s="11" t="str">
        <f t="shared" si="10"/>
        <v>BUs</v>
      </c>
      <c r="T117" s="11" t="str">
        <f t="shared" si="11"/>
        <v>Symptome</v>
      </c>
      <c r="U117" s="11">
        <f>IFERROR(VLOOKUP(Tabelle3[[#This Row],[Artikelnr.]],Kennzahlen!S:U,3,FALSE)*Tabelle3[[#This Row],[Menge]],"0")</f>
        <v>0.28000000000000003</v>
      </c>
      <c r="V117" s="14" t="str">
        <f>IF(ISBLANK(A117),VLOOKUP(Tabelle3[[#This Row],[Artikelnr.]],'Linien - BU'!R:S,2,FALSE),A117)</f>
        <v>L21</v>
      </c>
      <c r="W117" s="16">
        <f t="shared" si="12"/>
        <v>29500885</v>
      </c>
      <c r="X117" s="15">
        <f t="shared" si="13"/>
        <v>61</v>
      </c>
      <c r="Y117" s="51"/>
      <c r="AC117" s="51"/>
      <c r="AF117" s="51"/>
      <c r="AG117" s="51"/>
      <c r="AH117" s="51"/>
    </row>
    <row r="118" spans="1:34" ht="30" customHeight="1" x14ac:dyDescent="0.25">
      <c r="A118" s="25" t="s">
        <v>15196</v>
      </c>
      <c r="B118" s="25">
        <v>29500885</v>
      </c>
      <c r="C118" s="25">
        <v>280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IFERROR(VLOOKUP(Tabelle111[[#This Row],[Artikelnr. (wenn vorhanden)]],Artikel!A:C,3,FALSE),Tabelle111[[#This Row],[Artikelnr. (wenn vorhanden)]])</f>
        <v>ABS HEUBL</v>
      </c>
      <c r="I118" s="11" t="str">
        <f>VLOOKUP(V118,'Linien - BU'!A:B,2,FALSE)</f>
        <v>BU4</v>
      </c>
      <c r="J118" s="12">
        <f t="shared" si="7"/>
        <v>280</v>
      </c>
      <c r="K118" s="13">
        <f>Tabelle111[[#This Row],[Datum '[Tag']]]</f>
        <v>44468</v>
      </c>
      <c r="L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8" s="14" t="str">
        <f>IFERROR(VLOOKUP(Tabelle3[[#This Row],[Artikelnr.]],Artikel!A:C,3,FALSE),Tabelle3[[#This Row],[Artikelnr.]])</f>
        <v>ABS HEUBL</v>
      </c>
      <c r="N118" s="11" t="str">
        <f>VLOOKUP(D118,'Liste Gründe'!A:D,2,FALSE)</f>
        <v>keinen Verwendungszweck</v>
      </c>
      <c r="O118" s="13" t="str">
        <f>IF(ISBLANK(F118),VLOOKUP(Tabelle3[[#This Row],[Grund Ziffer]],'Liste Gründe'!A:D,3,FALSE),F118)</f>
        <v>keinen Verwendungszweck</v>
      </c>
      <c r="P118" s="11" t="str">
        <f>IF(ISBLANK(Tabelle111[[#This Row],[noch genauer]]),"-",Tabelle111[[#This Row],[noch genauer]])</f>
        <v>&lt;300kg/Monat</v>
      </c>
      <c r="Q118" s="14">
        <f t="shared" si="8"/>
        <v>39</v>
      </c>
      <c r="R118" s="11" t="str">
        <f t="shared" si="9"/>
        <v>Produkte</v>
      </c>
      <c r="S118" s="11" t="str">
        <f t="shared" si="10"/>
        <v>BUs</v>
      </c>
      <c r="T118" s="11" t="str">
        <f t="shared" si="11"/>
        <v>Symptome</v>
      </c>
      <c r="U118" s="11">
        <f>IFERROR(VLOOKUP(Tabelle3[[#This Row],[Artikelnr.]],Kennzahlen!S:U,3,FALSE)*Tabelle3[[#This Row],[Menge]],"0")</f>
        <v>2.8000000000000003</v>
      </c>
      <c r="V118" s="14" t="str">
        <f>IF(ISBLANK(A118),VLOOKUP(Tabelle3[[#This Row],[Artikelnr.]],'Linien - BU'!R:S,2,FALSE),A118)</f>
        <v>L21</v>
      </c>
      <c r="W118" s="16">
        <f t="shared" si="12"/>
        <v>29500885</v>
      </c>
      <c r="X118" s="15">
        <f t="shared" si="13"/>
        <v>61</v>
      </c>
      <c r="Y118" s="51"/>
      <c r="AC118" s="51"/>
      <c r="AF118" s="51"/>
      <c r="AG118" s="51"/>
      <c r="AH118" s="51"/>
    </row>
    <row r="119" spans="1:34" ht="30" customHeight="1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F119"/>
      <c r="G119" s="25"/>
      <c r="H119" s="56" t="str">
        <f>IFERROR(VLOOKUP(Tabelle111[[#This Row],[Artikelnr. (wenn vorhanden)]],Artikel!A:C,3,FALSE),Tabelle111[[#This Row],[Artikelnr. (wenn vorhanden)]])</f>
        <v>ABS HEUBL</v>
      </c>
      <c r="I119" s="11" t="str">
        <f>VLOOKUP(V119,'Linien - BU'!A:B,2,FALSE)</f>
        <v>BU4</v>
      </c>
      <c r="J119" s="12">
        <f t="shared" si="7"/>
        <v>19</v>
      </c>
      <c r="K119" s="13">
        <f>Tabelle111[[#This Row],[Datum '[Tag']]]</f>
        <v>44488</v>
      </c>
      <c r="L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" s="14" t="str">
        <f>IFERROR(VLOOKUP(Tabelle3[[#This Row],[Artikelnr.]],Artikel!A:C,3,FALSE),Tabelle3[[#This Row],[Artikelnr.]])</f>
        <v>ABS HEUBL</v>
      </c>
      <c r="N119" s="11" t="str">
        <f>VLOOKUP(D119,'Liste Gründe'!A:D,2,FALSE)</f>
        <v>Schimmel</v>
      </c>
      <c r="O119" s="13" t="str">
        <f>IF(ISBLANK(F119),VLOOKUP(Tabelle3[[#This Row],[Grund Ziffer]],'Liste Gründe'!A:D,3,FALSE),F119)</f>
        <v>Schimmel</v>
      </c>
      <c r="P119" s="11" t="str">
        <f>IF(ISBLANK(Tabelle111[[#This Row],[noch genauer]]),"-",Tabelle111[[#This Row],[noch genauer]])</f>
        <v>-</v>
      </c>
      <c r="Q119" s="14">
        <f t="shared" si="8"/>
        <v>42</v>
      </c>
      <c r="R119" s="11" t="str">
        <f t="shared" si="9"/>
        <v>Produkte</v>
      </c>
      <c r="S119" s="11" t="str">
        <f t="shared" si="10"/>
        <v>BUs</v>
      </c>
      <c r="T119" s="11" t="str">
        <f t="shared" si="11"/>
        <v>Symptome</v>
      </c>
      <c r="U119" s="11">
        <f>IFERROR(VLOOKUP(Tabelle3[[#This Row],[Artikelnr.]],Kennzahlen!S:U,3,FALSE)*Tabelle3[[#This Row],[Menge]],"0")</f>
        <v>0.19</v>
      </c>
      <c r="V119" s="14" t="str">
        <f>IF(ISBLANK(A119),VLOOKUP(Tabelle3[[#This Row],[Artikelnr.]],'Linien - BU'!R:S,2,FALSE),A119)</f>
        <v>BU4</v>
      </c>
      <c r="W119" s="16">
        <f t="shared" si="12"/>
        <v>29500885</v>
      </c>
      <c r="X119" s="15">
        <f t="shared" si="13"/>
        <v>12</v>
      </c>
      <c r="Y119" s="51"/>
      <c r="AC119" s="51"/>
      <c r="AF119" s="51"/>
      <c r="AG119" s="51"/>
      <c r="AH119" s="51"/>
    </row>
    <row r="120" spans="1:34" ht="30" customHeight="1" x14ac:dyDescent="0.25">
      <c r="A120" s="25" t="s">
        <v>117</v>
      </c>
      <c r="B120" s="25">
        <v>29500885</v>
      </c>
      <c r="C120" s="25">
        <v>15</v>
      </c>
      <c r="D120" s="25">
        <v>61</v>
      </c>
      <c r="E120" s="37">
        <v>44489</v>
      </c>
      <c r="F120"/>
      <c r="G120" s="25"/>
      <c r="H120" s="56" t="str">
        <f>IFERROR(VLOOKUP(Tabelle111[[#This Row],[Artikelnr. (wenn vorhanden)]],Artikel!A:C,3,FALSE),Tabelle111[[#This Row],[Artikelnr. (wenn vorhanden)]])</f>
        <v>ABS HEUBL</v>
      </c>
      <c r="I120" s="11" t="str">
        <f>VLOOKUP(V120,'Linien - BU'!A:B,2,FALSE)</f>
        <v>BU4</v>
      </c>
      <c r="J120" s="12">
        <f t="shared" si="7"/>
        <v>15</v>
      </c>
      <c r="K120" s="13">
        <f>Tabelle111[[#This Row],[Datum '[Tag']]]</f>
        <v>44489</v>
      </c>
      <c r="L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" s="14" t="str">
        <f>IFERROR(VLOOKUP(Tabelle3[[#This Row],[Artikelnr.]],Artikel!A:C,3,FALSE),Tabelle3[[#This Row],[Artikelnr.]])</f>
        <v>ABS HEUBL</v>
      </c>
      <c r="N120" s="11" t="str">
        <f>VLOOKUP(D120,'Liste Gründe'!A:D,2,FALSE)</f>
        <v>keinen Verwendungszweck</v>
      </c>
      <c r="O120" s="13" t="str">
        <f>IF(ISBLANK(F120),VLOOKUP(Tabelle3[[#This Row],[Grund Ziffer]],'Liste Gründe'!A:D,3,FALSE),F120)</f>
        <v>keinen Verwendungszweck</v>
      </c>
      <c r="P120" s="11" t="str">
        <f>IF(ISBLANK(Tabelle111[[#This Row],[noch genauer]]),"-",Tabelle111[[#This Row],[noch genauer]])</f>
        <v>-</v>
      </c>
      <c r="Q120" s="14">
        <f t="shared" si="8"/>
        <v>42</v>
      </c>
      <c r="R120" s="11" t="str">
        <f t="shared" si="9"/>
        <v>Produkte</v>
      </c>
      <c r="S120" s="11" t="str">
        <f t="shared" si="10"/>
        <v>BUs</v>
      </c>
      <c r="T120" s="11" t="str">
        <f t="shared" si="11"/>
        <v>Symptome</v>
      </c>
      <c r="U120" s="11">
        <f>IFERROR(VLOOKUP(Tabelle3[[#This Row],[Artikelnr.]],Kennzahlen!S:U,3,FALSE)*Tabelle3[[#This Row],[Menge]],"0")</f>
        <v>0.15</v>
      </c>
      <c r="V120" s="14" t="str">
        <f>IF(ISBLANK(A120),VLOOKUP(Tabelle3[[#This Row],[Artikelnr.]],'Linien - BU'!R:S,2,FALSE),A120)</f>
        <v>Bu4</v>
      </c>
      <c r="W120" s="16">
        <f t="shared" si="12"/>
        <v>29500885</v>
      </c>
      <c r="X120" s="15">
        <f t="shared" si="13"/>
        <v>61</v>
      </c>
      <c r="Y120" s="51"/>
      <c r="AC120" s="51"/>
      <c r="AF120" s="51"/>
      <c r="AG120" s="51"/>
      <c r="AH120" s="51"/>
    </row>
    <row r="121" spans="1:34" ht="30" customHeight="1" x14ac:dyDescent="0.25">
      <c r="A121" s="25" t="s">
        <v>15196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IFERROR(VLOOKUP(Tabelle111[[#This Row],[Artikelnr. (wenn vorhanden)]],Artikel!A:C,3,FALSE),Tabelle111[[#This Row],[Artikelnr. (wenn vorhanden)]])</f>
        <v>ABS MEDI-KRÄUK</v>
      </c>
      <c r="I121" s="11" t="str">
        <f>VLOOKUP(V121,'Linien - BU'!A:B,2,FALSE)</f>
        <v>BU4</v>
      </c>
      <c r="J121" s="12">
        <f t="shared" si="7"/>
        <v>160</v>
      </c>
      <c r="K121" s="13">
        <f>Tabelle111[[#This Row],[Datum '[Tag']]]</f>
        <v>44439</v>
      </c>
      <c r="L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1" s="14" t="str">
        <f>IFERROR(VLOOKUP(Tabelle3[[#This Row],[Artikelnr.]],Artikel!A:C,3,FALSE),Tabelle3[[#This Row],[Artikelnr.]])</f>
        <v>ABS MEDI-KRÄUK</v>
      </c>
      <c r="N121" s="11" t="str">
        <f>VLOOKUP(D121,'Liste Gründe'!A:D,2,FALSE)</f>
        <v>keinen Verwendungszweck</v>
      </c>
      <c r="O121" s="13" t="str">
        <f>IF(ISBLANK(F121),VLOOKUP(Tabelle3[[#This Row],[Grund Ziffer]],'Liste Gründe'!A:D,3,FALSE),F121)</f>
        <v>keinen Verwendungszweck</v>
      </c>
      <c r="P121" s="11" t="str">
        <f>IF(ISBLANK(Tabelle111[[#This Row],[noch genauer]]),"-",Tabelle111[[#This Row],[noch genauer]])</f>
        <v>&lt;300kg/Monat</v>
      </c>
      <c r="Q121" s="14">
        <f t="shared" si="8"/>
        <v>35</v>
      </c>
      <c r="R121" s="11" t="str">
        <f t="shared" si="9"/>
        <v>Produkte</v>
      </c>
      <c r="S121" s="11" t="str">
        <f t="shared" si="10"/>
        <v>BUs</v>
      </c>
      <c r="T121" s="11" t="str">
        <f t="shared" si="11"/>
        <v>Symptome</v>
      </c>
      <c r="U121" s="11">
        <f>IFERROR(VLOOKUP(Tabelle3[[#This Row],[Artikelnr.]],Kennzahlen!S:U,3,FALSE)*Tabelle3[[#This Row],[Menge]],"0")</f>
        <v>240</v>
      </c>
      <c r="V121" s="14" t="str">
        <f>IF(ISBLANK(A121),VLOOKUP(Tabelle3[[#This Row],[Artikelnr.]],'Linien - BU'!R:S,2,FALSE),A121)</f>
        <v>L21</v>
      </c>
      <c r="W121" s="16">
        <f t="shared" si="12"/>
        <v>29500886</v>
      </c>
      <c r="X121" s="15">
        <f t="shared" si="13"/>
        <v>61</v>
      </c>
      <c r="Y121" s="51"/>
      <c r="AC121" s="51"/>
      <c r="AF121" s="51"/>
      <c r="AG121" s="51"/>
      <c r="AH121" s="51"/>
    </row>
    <row r="122" spans="1:34" ht="30" customHeight="1" x14ac:dyDescent="0.25">
      <c r="A122" s="25" t="s">
        <v>15196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IFERROR(VLOOKUP(Tabelle111[[#This Row],[Artikelnr. (wenn vorhanden)]],Artikel!A:C,3,FALSE),Tabelle111[[#This Row],[Artikelnr. (wenn vorhanden)]])</f>
        <v>ABS MEDI-KRÄUK</v>
      </c>
      <c r="I122" s="11" t="str">
        <f>VLOOKUP(V122,'Linien - BU'!A:B,2,FALSE)</f>
        <v>BU4</v>
      </c>
      <c r="J122" s="12">
        <f t="shared" si="7"/>
        <v>54</v>
      </c>
      <c r="K122" s="13">
        <f>Tabelle111[[#This Row],[Datum '[Tag']]]</f>
        <v>44441</v>
      </c>
      <c r="L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2" s="14" t="str">
        <f>IFERROR(VLOOKUP(Tabelle3[[#This Row],[Artikelnr.]],Artikel!A:C,3,FALSE),Tabelle3[[#This Row],[Artikelnr.]])</f>
        <v>ABS MEDI-KRÄUK</v>
      </c>
      <c r="N122" s="11" t="str">
        <f>VLOOKUP(D122,'Liste Gründe'!A:D,2,FALSE)</f>
        <v>Rest</v>
      </c>
      <c r="O122" s="13" t="str">
        <f>IF(ISBLANK(F122),VLOOKUP(Tabelle3[[#This Row],[Grund Ziffer]],'Liste Gründe'!A:D,3,FALSE),F122)</f>
        <v>blaues Klebeband im Produkt</v>
      </c>
      <c r="P122" s="11" t="str">
        <f>IF(ISBLANK(Tabelle111[[#This Row],[noch genauer]]),"-",Tabelle111[[#This Row],[noch genauer]])</f>
        <v>Trennung vom Klebeband aus Produkt zu aufwendig</v>
      </c>
      <c r="Q122" s="14">
        <f t="shared" si="8"/>
        <v>35</v>
      </c>
      <c r="R122" s="11" t="str">
        <f t="shared" si="9"/>
        <v>Produkte</v>
      </c>
      <c r="S122" s="11" t="str">
        <f t="shared" si="10"/>
        <v>BUs</v>
      </c>
      <c r="T122" s="11" t="str">
        <f t="shared" si="11"/>
        <v>Symptome</v>
      </c>
      <c r="U122" s="11">
        <f>IFERROR(VLOOKUP(Tabelle3[[#This Row],[Artikelnr.]],Kennzahlen!S:U,3,FALSE)*Tabelle3[[#This Row],[Menge]],"0")</f>
        <v>81</v>
      </c>
      <c r="V122" s="14" t="str">
        <f>IF(ISBLANK(A122),VLOOKUP(Tabelle3[[#This Row],[Artikelnr.]],'Linien - BU'!R:S,2,FALSE),A122)</f>
        <v>L21</v>
      </c>
      <c r="W122" s="16">
        <f t="shared" si="12"/>
        <v>29500886</v>
      </c>
      <c r="X122" s="15">
        <f t="shared" si="13"/>
        <v>22</v>
      </c>
      <c r="Y122" s="51"/>
      <c r="AC122" s="51"/>
      <c r="AF122" s="51"/>
      <c r="AG122" s="51"/>
      <c r="AH122" s="51"/>
    </row>
    <row r="123" spans="1:34" ht="30" customHeight="1" x14ac:dyDescent="0.25">
      <c r="A123" s="25" t="s">
        <v>15196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IFERROR(VLOOKUP(Tabelle111[[#This Row],[Artikelnr. (wenn vorhanden)]],Artikel!A:C,3,FALSE),Tabelle111[[#This Row],[Artikelnr. (wenn vorhanden)]])</f>
        <v>ABS MEDI-KRÄUK</v>
      </c>
      <c r="I123" s="11" t="str">
        <f>VLOOKUP(V123,'Linien - BU'!A:B,2,FALSE)</f>
        <v>BU4</v>
      </c>
      <c r="J123" s="12">
        <f t="shared" si="7"/>
        <v>8</v>
      </c>
      <c r="K123" s="13">
        <f>Tabelle111[[#This Row],[Datum '[Tag']]]</f>
        <v>44445</v>
      </c>
      <c r="L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3" s="14" t="str">
        <f>IFERROR(VLOOKUP(Tabelle3[[#This Row],[Artikelnr.]],Artikel!A:C,3,FALSE),Tabelle3[[#This Row],[Artikelnr.]])</f>
        <v>ABS MEDI-KRÄUK</v>
      </c>
      <c r="N123" s="11" t="str">
        <f>VLOOKUP(D123,'Liste Gründe'!A:D,2,FALSE)</f>
        <v>keinen Verwendungszweck</v>
      </c>
      <c r="O123" s="13" t="str">
        <f>IF(ISBLANK(F123),VLOOKUP(Tabelle3[[#This Row],[Grund Ziffer]],'Liste Gründe'!A:D,3,FALSE),F123)</f>
        <v>keinen Verwendungszweck</v>
      </c>
      <c r="P123" s="11" t="str">
        <f>IF(ISBLANK(Tabelle111[[#This Row],[noch genauer]]),"-",Tabelle111[[#This Row],[noch genauer]])</f>
        <v>&lt;500kg/Monat</v>
      </c>
      <c r="Q123" s="14">
        <f t="shared" si="8"/>
        <v>36</v>
      </c>
      <c r="R123" s="11" t="str">
        <f t="shared" si="9"/>
        <v>Produkte</v>
      </c>
      <c r="S123" s="11" t="str">
        <f t="shared" si="10"/>
        <v>BUs</v>
      </c>
      <c r="T123" s="11" t="str">
        <f t="shared" si="11"/>
        <v>Symptome</v>
      </c>
      <c r="U123" s="11">
        <f>IFERROR(VLOOKUP(Tabelle3[[#This Row],[Artikelnr.]],Kennzahlen!S:U,3,FALSE)*Tabelle3[[#This Row],[Menge]],"0")</f>
        <v>12</v>
      </c>
      <c r="V123" s="14" t="str">
        <f>IF(ISBLANK(A123),VLOOKUP(Tabelle3[[#This Row],[Artikelnr.]],'Linien - BU'!R:S,2,FALSE),A123)</f>
        <v>L21</v>
      </c>
      <c r="W123" s="16">
        <f t="shared" si="12"/>
        <v>29500886</v>
      </c>
      <c r="X123" s="15">
        <f t="shared" si="13"/>
        <v>61</v>
      </c>
      <c r="Y123" s="51"/>
      <c r="AC123" s="51"/>
      <c r="AF123" s="51"/>
      <c r="AG123" s="51"/>
      <c r="AH123" s="51"/>
    </row>
    <row r="124" spans="1:34" ht="30" customHeight="1" x14ac:dyDescent="0.25">
      <c r="A124" s="25" t="s">
        <v>15196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IFERROR(VLOOKUP(Tabelle111[[#This Row],[Artikelnr. (wenn vorhanden)]],Artikel!A:C,3,FALSE),Tabelle111[[#This Row],[Artikelnr. (wenn vorhanden)]])</f>
        <v>ABS MEDI-KRÄUK</v>
      </c>
      <c r="I124" s="11" t="str">
        <f>VLOOKUP(V124,'Linien - BU'!A:B,2,FALSE)</f>
        <v>BU4</v>
      </c>
      <c r="J124" s="12">
        <f t="shared" si="7"/>
        <v>38</v>
      </c>
      <c r="K124" s="13">
        <f>Tabelle111[[#This Row],[Datum '[Tag']]]</f>
        <v>44446</v>
      </c>
      <c r="L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4" s="14" t="str">
        <f>IFERROR(VLOOKUP(Tabelle3[[#This Row],[Artikelnr.]],Artikel!A:C,3,FALSE),Tabelle3[[#This Row],[Artikelnr.]])</f>
        <v>ABS MEDI-KRÄUK</v>
      </c>
      <c r="N124" s="11" t="str">
        <f>VLOOKUP(D124,'Liste Gründe'!A:D,2,FALSE)</f>
        <v>keinen Verwendungszweck</v>
      </c>
      <c r="O124" s="13" t="str">
        <f>IF(ISBLANK(F124),VLOOKUP(Tabelle3[[#This Row],[Grund Ziffer]],'Liste Gründe'!A:D,3,FALSE),F124)</f>
        <v>keinen Verwendungszweck</v>
      </c>
      <c r="P124" s="11" t="str">
        <f>IF(ISBLANK(Tabelle111[[#This Row],[noch genauer]]),"-",Tabelle111[[#This Row],[noch genauer]])</f>
        <v>&lt;500kg/Monat</v>
      </c>
      <c r="Q124" s="14">
        <f t="shared" si="8"/>
        <v>36</v>
      </c>
      <c r="R124" s="11" t="str">
        <f t="shared" si="9"/>
        <v>Produkte</v>
      </c>
      <c r="S124" s="11" t="str">
        <f t="shared" si="10"/>
        <v>BUs</v>
      </c>
      <c r="T124" s="11" t="str">
        <f t="shared" si="11"/>
        <v>Symptome</v>
      </c>
      <c r="U124" s="11">
        <f>IFERROR(VLOOKUP(Tabelle3[[#This Row],[Artikelnr.]],Kennzahlen!S:U,3,FALSE)*Tabelle3[[#This Row],[Menge]],"0")</f>
        <v>57</v>
      </c>
      <c r="V124" s="14" t="str">
        <f>IF(ISBLANK(A124),VLOOKUP(Tabelle3[[#This Row],[Artikelnr.]],'Linien - BU'!R:S,2,FALSE),A124)</f>
        <v>L21</v>
      </c>
      <c r="W124" s="16">
        <f t="shared" si="12"/>
        <v>29500886</v>
      </c>
      <c r="X124" s="15">
        <f t="shared" si="13"/>
        <v>61</v>
      </c>
      <c r="Y124" s="51"/>
      <c r="AC124" s="51"/>
      <c r="AF124" s="51"/>
      <c r="AG124" s="51"/>
      <c r="AH124" s="51"/>
    </row>
    <row r="125" spans="1:34" ht="30" customHeight="1" x14ac:dyDescent="0.25">
      <c r="A125" s="25" t="s">
        <v>15196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IFERROR(VLOOKUP(Tabelle111[[#This Row],[Artikelnr. (wenn vorhanden)]],Artikel!A:C,3,FALSE),Tabelle111[[#This Row],[Artikelnr. (wenn vorhanden)]])</f>
        <v>ABS MEDI-KRÄUK</v>
      </c>
      <c r="I125" s="11" t="str">
        <f>VLOOKUP(V125,'Linien - BU'!A:B,2,FALSE)</f>
        <v>BU4</v>
      </c>
      <c r="J125" s="12">
        <f t="shared" si="7"/>
        <v>30</v>
      </c>
      <c r="K125" s="13">
        <f>Tabelle111[[#This Row],[Datum '[Tag']]]</f>
        <v>44448</v>
      </c>
      <c r="L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5" s="14" t="str">
        <f>IFERROR(VLOOKUP(Tabelle3[[#This Row],[Artikelnr.]],Artikel!A:C,3,FALSE),Tabelle3[[#This Row],[Artikelnr.]])</f>
        <v>ABS MEDI-KRÄUK</v>
      </c>
      <c r="N125" s="11" t="str">
        <f>VLOOKUP(D125,'Liste Gründe'!A:D,2,FALSE)</f>
        <v>keinen Verwendungszweck</v>
      </c>
      <c r="O125" s="13" t="str">
        <f>IF(ISBLANK(F125),VLOOKUP(Tabelle3[[#This Row],[Grund Ziffer]],'Liste Gründe'!A:D,3,FALSE),F125)</f>
        <v>keinen Verwendungszweck</v>
      </c>
      <c r="P125" s="11" t="str">
        <f>IF(ISBLANK(Tabelle111[[#This Row],[noch genauer]]),"-",Tabelle111[[#This Row],[noch genauer]])</f>
        <v>&lt;500kg/Monat</v>
      </c>
      <c r="Q125" s="14">
        <f t="shared" si="8"/>
        <v>36</v>
      </c>
      <c r="R125" s="11" t="str">
        <f t="shared" si="9"/>
        <v>Produkte</v>
      </c>
      <c r="S125" s="11" t="str">
        <f t="shared" si="10"/>
        <v>BUs</v>
      </c>
      <c r="T125" s="11" t="str">
        <f t="shared" si="11"/>
        <v>Symptome</v>
      </c>
      <c r="U125" s="11">
        <f>IFERROR(VLOOKUP(Tabelle3[[#This Row],[Artikelnr.]],Kennzahlen!S:U,3,FALSE)*Tabelle3[[#This Row],[Menge]],"0")</f>
        <v>45</v>
      </c>
      <c r="V125" s="14" t="str">
        <f>IF(ISBLANK(A125),VLOOKUP(Tabelle3[[#This Row],[Artikelnr.]],'Linien - BU'!R:S,2,FALSE),A125)</f>
        <v>L21</v>
      </c>
      <c r="W125" s="16">
        <f t="shared" si="12"/>
        <v>29500886</v>
      </c>
      <c r="X125" s="15">
        <f t="shared" si="13"/>
        <v>61</v>
      </c>
      <c r="Y125" s="51"/>
      <c r="AC125" s="51"/>
      <c r="AF125" s="51"/>
      <c r="AG125" s="51"/>
      <c r="AH125" s="51"/>
    </row>
    <row r="126" spans="1:34" ht="30" customHeight="1" x14ac:dyDescent="0.25">
      <c r="A126" s="25" t="s">
        <v>15196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IFERROR(VLOOKUP(Tabelle111[[#This Row],[Artikelnr. (wenn vorhanden)]],Artikel!A:C,3,FALSE),Tabelle111[[#This Row],[Artikelnr. (wenn vorhanden)]])</f>
        <v>ABS MEDI-KRÄUK</v>
      </c>
      <c r="I126" s="11" t="str">
        <f>VLOOKUP(V126,'Linien - BU'!A:B,2,FALSE)</f>
        <v>BU4</v>
      </c>
      <c r="J126" s="12">
        <f t="shared" si="7"/>
        <v>20</v>
      </c>
      <c r="K126" s="13">
        <f>Tabelle111[[#This Row],[Datum '[Tag']]]</f>
        <v>44454</v>
      </c>
      <c r="L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6" s="14" t="str">
        <f>IFERROR(VLOOKUP(Tabelle3[[#This Row],[Artikelnr.]],Artikel!A:C,3,FALSE),Tabelle3[[#This Row],[Artikelnr.]])</f>
        <v>ABS MEDI-KRÄUK</v>
      </c>
      <c r="N126" s="11" t="str">
        <f>VLOOKUP(D126,'Liste Gründe'!A:D,2,FALSE)</f>
        <v>keinen Verwendungszweck</v>
      </c>
      <c r="O126" s="13" t="str">
        <f>IF(ISBLANK(F126),VLOOKUP(Tabelle3[[#This Row],[Grund Ziffer]],'Liste Gründe'!A:D,3,FALSE),F126)</f>
        <v>keinen Verwendungszweck</v>
      </c>
      <c r="P126" s="11" t="str">
        <f>IF(ISBLANK(Tabelle111[[#This Row],[noch genauer]]),"-",Tabelle111[[#This Row],[noch genauer]])</f>
        <v>&lt;500kg/Monat</v>
      </c>
      <c r="Q126" s="14">
        <f t="shared" si="8"/>
        <v>37</v>
      </c>
      <c r="R126" s="11" t="str">
        <f t="shared" si="9"/>
        <v>Produkte</v>
      </c>
      <c r="S126" s="11" t="str">
        <f t="shared" si="10"/>
        <v>BUs</v>
      </c>
      <c r="T126" s="11" t="str">
        <f t="shared" si="11"/>
        <v>Symptome</v>
      </c>
      <c r="U126" s="11">
        <f>IFERROR(VLOOKUP(Tabelle3[[#This Row],[Artikelnr.]],Kennzahlen!S:U,3,FALSE)*Tabelle3[[#This Row],[Menge]],"0")</f>
        <v>30</v>
      </c>
      <c r="V126" s="14" t="str">
        <f>IF(ISBLANK(A126),VLOOKUP(Tabelle3[[#This Row],[Artikelnr.]],'Linien - BU'!R:S,2,FALSE),A126)</f>
        <v>L21</v>
      </c>
      <c r="W126" s="16">
        <f t="shared" si="12"/>
        <v>29500886</v>
      </c>
      <c r="X126" s="15">
        <f t="shared" si="13"/>
        <v>61</v>
      </c>
      <c r="Y126" s="51"/>
      <c r="AC126" s="51"/>
      <c r="AF126" s="51"/>
      <c r="AG126" s="51"/>
      <c r="AH126" s="51"/>
    </row>
    <row r="127" spans="1:34" ht="30" customHeight="1" x14ac:dyDescent="0.25">
      <c r="A127" s="25" t="s">
        <v>15196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IFERROR(VLOOKUP(Tabelle111[[#This Row],[Artikelnr. (wenn vorhanden)]],Artikel!A:C,3,FALSE),Tabelle111[[#This Row],[Artikelnr. (wenn vorhanden)]])</f>
        <v>ABS MEDI-KRÄUK</v>
      </c>
      <c r="I127" s="11" t="str">
        <f>VLOOKUP(V127,'Linien - BU'!A:B,2,FALSE)</f>
        <v>BU4</v>
      </c>
      <c r="J127" s="12">
        <f t="shared" si="7"/>
        <v>20</v>
      </c>
      <c r="K127" s="13">
        <f>Tabelle111[[#This Row],[Datum '[Tag']]]</f>
        <v>44454</v>
      </c>
      <c r="L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7" s="14" t="str">
        <f>IFERROR(VLOOKUP(Tabelle3[[#This Row],[Artikelnr.]],Artikel!A:C,3,FALSE),Tabelle3[[#This Row],[Artikelnr.]])</f>
        <v>ABS MEDI-KRÄUK</v>
      </c>
      <c r="N127" s="11" t="str">
        <f>VLOOKUP(D127,'Liste Gründe'!A:D,2,FALSE)</f>
        <v>keinen Verwendungszweck</v>
      </c>
      <c r="O127" s="13" t="str">
        <f>IF(ISBLANK(F127),VLOOKUP(Tabelle3[[#This Row],[Grund Ziffer]],'Liste Gründe'!A:D,3,FALSE),F127)</f>
        <v>keinen Verwendungszweck</v>
      </c>
      <c r="P127" s="11" t="str">
        <f>IF(ISBLANK(Tabelle111[[#This Row],[noch genauer]]),"-",Tabelle111[[#This Row],[noch genauer]])</f>
        <v>&lt;500kg/Monat</v>
      </c>
      <c r="Q127" s="14">
        <f t="shared" si="8"/>
        <v>37</v>
      </c>
      <c r="R127" s="11" t="str">
        <f t="shared" si="9"/>
        <v>Produkte</v>
      </c>
      <c r="S127" s="11" t="str">
        <f t="shared" si="10"/>
        <v>BUs</v>
      </c>
      <c r="T127" s="11" t="str">
        <f t="shared" si="11"/>
        <v>Symptome</v>
      </c>
      <c r="U127" s="11">
        <f>IFERROR(VLOOKUP(Tabelle3[[#This Row],[Artikelnr.]],Kennzahlen!S:U,3,FALSE)*Tabelle3[[#This Row],[Menge]],"0")</f>
        <v>30</v>
      </c>
      <c r="V127" s="14" t="str">
        <f>IF(ISBLANK(A127),VLOOKUP(Tabelle3[[#This Row],[Artikelnr.]],'Linien - BU'!R:S,2,FALSE),A127)</f>
        <v>L21</v>
      </c>
      <c r="W127" s="16">
        <f t="shared" si="12"/>
        <v>29500886</v>
      </c>
      <c r="X127" s="15">
        <f t="shared" si="13"/>
        <v>61</v>
      </c>
      <c r="Y127" s="51"/>
      <c r="AC127" s="51"/>
      <c r="AF127" s="51"/>
      <c r="AG127" s="51"/>
      <c r="AH127" s="51"/>
    </row>
    <row r="128" spans="1:34" ht="30" customHeight="1" x14ac:dyDescent="0.25">
      <c r="A128" s="25" t="s">
        <v>15196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IFERROR(VLOOKUP(Tabelle111[[#This Row],[Artikelnr. (wenn vorhanden)]],Artikel!A:C,3,FALSE),Tabelle111[[#This Row],[Artikelnr. (wenn vorhanden)]])</f>
        <v>ABS MEDI-KRÄUK</v>
      </c>
      <c r="I128" s="11" t="str">
        <f>VLOOKUP(V128,'Linien - BU'!A:B,2,FALSE)</f>
        <v>BU4</v>
      </c>
      <c r="J128" s="12">
        <f t="shared" si="7"/>
        <v>20</v>
      </c>
      <c r="K128" s="13">
        <f>Tabelle111[[#This Row],[Datum '[Tag']]]</f>
        <v>44454</v>
      </c>
      <c r="L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8" s="14" t="str">
        <f>IFERROR(VLOOKUP(Tabelle3[[#This Row],[Artikelnr.]],Artikel!A:C,3,FALSE),Tabelle3[[#This Row],[Artikelnr.]])</f>
        <v>ABS MEDI-KRÄUK</v>
      </c>
      <c r="N128" s="11" t="str">
        <f>VLOOKUP(D128,'Liste Gründe'!A:D,2,FALSE)</f>
        <v>keinen Verwendungszweck</v>
      </c>
      <c r="O128" s="13" t="str">
        <f>IF(ISBLANK(F128),VLOOKUP(Tabelle3[[#This Row],[Grund Ziffer]],'Liste Gründe'!A:D,3,FALSE),F128)</f>
        <v>keinen Verwendungszweck</v>
      </c>
      <c r="P128" s="11" t="str">
        <f>IF(ISBLANK(Tabelle111[[#This Row],[noch genauer]]),"-",Tabelle111[[#This Row],[noch genauer]])</f>
        <v>&lt;500kg/Monat</v>
      </c>
      <c r="Q128" s="14">
        <f t="shared" si="8"/>
        <v>37</v>
      </c>
      <c r="R128" s="11" t="str">
        <f t="shared" si="9"/>
        <v>Produkte</v>
      </c>
      <c r="S128" s="11" t="str">
        <f t="shared" si="10"/>
        <v>BUs</v>
      </c>
      <c r="T128" s="11" t="str">
        <f t="shared" si="11"/>
        <v>Symptome</v>
      </c>
      <c r="U128" s="11">
        <f>IFERROR(VLOOKUP(Tabelle3[[#This Row],[Artikelnr.]],Kennzahlen!S:U,3,FALSE)*Tabelle3[[#This Row],[Menge]],"0")</f>
        <v>30</v>
      </c>
      <c r="V128" s="14" t="str">
        <f>IF(ISBLANK(A128),VLOOKUP(Tabelle3[[#This Row],[Artikelnr.]],'Linien - BU'!R:S,2,FALSE),A128)</f>
        <v>L21</v>
      </c>
      <c r="W128" s="16">
        <f t="shared" si="12"/>
        <v>29500886</v>
      </c>
      <c r="X128" s="15">
        <f t="shared" si="13"/>
        <v>61</v>
      </c>
      <c r="Y128" s="51"/>
      <c r="AC128" s="51"/>
      <c r="AF128" s="51"/>
      <c r="AG128" s="51"/>
      <c r="AH128" s="51"/>
    </row>
    <row r="129" spans="1:34" ht="30" customHeight="1" x14ac:dyDescent="0.25">
      <c r="A129" s="25" t="s">
        <v>15196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IFERROR(VLOOKUP(Tabelle111[[#This Row],[Artikelnr. (wenn vorhanden)]],Artikel!A:C,3,FALSE),Tabelle111[[#This Row],[Artikelnr. (wenn vorhanden)]])</f>
        <v>ABS MEDI-KRÄUK</v>
      </c>
      <c r="I129" s="11" t="str">
        <f>VLOOKUP(V129,'Linien - BU'!A:B,2,FALSE)</f>
        <v>BU4</v>
      </c>
      <c r="J129" s="12">
        <f t="shared" si="7"/>
        <v>20</v>
      </c>
      <c r="K129" s="13">
        <f>Tabelle111[[#This Row],[Datum '[Tag']]]</f>
        <v>44455</v>
      </c>
      <c r="L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9" s="14" t="str">
        <f>IFERROR(VLOOKUP(Tabelle3[[#This Row],[Artikelnr.]],Artikel!A:C,3,FALSE),Tabelle3[[#This Row],[Artikelnr.]])</f>
        <v>ABS MEDI-KRÄUK</v>
      </c>
      <c r="N129" s="11" t="str">
        <f>VLOOKUP(D129,'Liste Gründe'!A:D,2,FALSE)</f>
        <v>keinen Verwendungszweck</v>
      </c>
      <c r="O129" s="13" t="str">
        <f>IF(ISBLANK(F129),VLOOKUP(Tabelle3[[#This Row],[Grund Ziffer]],'Liste Gründe'!A:D,3,FALSE),F129)</f>
        <v>keinen Verwendungszweck</v>
      </c>
      <c r="P129" s="11" t="str">
        <f>IF(ISBLANK(Tabelle111[[#This Row],[noch genauer]]),"-",Tabelle111[[#This Row],[noch genauer]])</f>
        <v>&lt;500kg/Monat</v>
      </c>
      <c r="Q129" s="14">
        <f t="shared" si="8"/>
        <v>37</v>
      </c>
      <c r="R129" s="11" t="str">
        <f t="shared" si="9"/>
        <v>Produkte</v>
      </c>
      <c r="S129" s="11" t="str">
        <f t="shared" si="10"/>
        <v>BUs</v>
      </c>
      <c r="T129" s="11" t="str">
        <f t="shared" si="11"/>
        <v>Symptome</v>
      </c>
      <c r="U129" s="11">
        <f>IFERROR(VLOOKUP(Tabelle3[[#This Row],[Artikelnr.]],Kennzahlen!S:U,3,FALSE)*Tabelle3[[#This Row],[Menge]],"0")</f>
        <v>30</v>
      </c>
      <c r="V129" s="14" t="str">
        <f>IF(ISBLANK(A129),VLOOKUP(Tabelle3[[#This Row],[Artikelnr.]],'Linien - BU'!R:S,2,FALSE),A129)</f>
        <v>L21</v>
      </c>
      <c r="W129" s="16">
        <f t="shared" si="12"/>
        <v>29500886</v>
      </c>
      <c r="X129" s="15">
        <f t="shared" si="13"/>
        <v>61</v>
      </c>
      <c r="Y129" s="51"/>
      <c r="AC129" s="51"/>
      <c r="AF129" s="51"/>
      <c r="AG129" s="51"/>
      <c r="AH129" s="51"/>
    </row>
    <row r="130" spans="1:34" ht="30" customHeight="1" x14ac:dyDescent="0.25">
      <c r="A130" s="25" t="s">
        <v>15196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IFERROR(VLOOKUP(Tabelle111[[#This Row],[Artikelnr. (wenn vorhanden)]],Artikel!A:C,3,FALSE),Tabelle111[[#This Row],[Artikelnr. (wenn vorhanden)]])</f>
        <v>ABS MEDI-KRÄUK</v>
      </c>
      <c r="I130" s="11" t="str">
        <f>VLOOKUP(V130,'Linien - BU'!A:B,2,FALSE)</f>
        <v>BU4</v>
      </c>
      <c r="J130" s="12">
        <f t="shared" ref="J130:J193" si="14">C130</f>
        <v>18</v>
      </c>
      <c r="K130" s="13">
        <f>Tabelle111[[#This Row],[Datum '[Tag']]]</f>
        <v>44460</v>
      </c>
      <c r="L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0" s="14" t="str">
        <f>IFERROR(VLOOKUP(Tabelle3[[#This Row],[Artikelnr.]],Artikel!A:C,3,FALSE),Tabelle3[[#This Row],[Artikelnr.]])</f>
        <v>ABS MEDI-KRÄUK</v>
      </c>
      <c r="N130" s="11" t="str">
        <f>VLOOKUP(D130,'Liste Gründe'!A:D,2,FALSE)</f>
        <v>keinen Verwendungszweck</v>
      </c>
      <c r="O130" s="13" t="str">
        <f>IF(ISBLANK(F130),VLOOKUP(Tabelle3[[#This Row],[Grund Ziffer]],'Liste Gründe'!A:D,3,FALSE),F130)</f>
        <v>keinen Verwendungszweck</v>
      </c>
      <c r="P130" s="11" t="str">
        <f>IF(ISBLANK(Tabelle111[[#This Row],[noch genauer]]),"-",Tabelle111[[#This Row],[noch genauer]])</f>
        <v>&lt;500kg/Monat</v>
      </c>
      <c r="Q130" s="14">
        <f t="shared" ref="Q130:Q193" si="15">_xlfn.ISOWEEKNUM(K130)</f>
        <v>38</v>
      </c>
      <c r="R130" s="11" t="str">
        <f t="shared" ref="R130:R193" si="16">"Produkte"</f>
        <v>Produkte</v>
      </c>
      <c r="S130" s="11" t="str">
        <f t="shared" ref="S130:S193" si="17">"BUs"</f>
        <v>BUs</v>
      </c>
      <c r="T130" s="11" t="str">
        <f t="shared" ref="T130:T193" si="18">"Symptome"</f>
        <v>Symptome</v>
      </c>
      <c r="U130" s="11">
        <f>IFERROR(VLOOKUP(Tabelle3[[#This Row],[Artikelnr.]],Kennzahlen!S:U,3,FALSE)*Tabelle3[[#This Row],[Menge]],"0")</f>
        <v>27</v>
      </c>
      <c r="V130" s="14" t="str">
        <f>IF(ISBLANK(A130),VLOOKUP(Tabelle3[[#This Row],[Artikelnr.]],'Linien - BU'!R:S,2,FALSE),A130)</f>
        <v>L21</v>
      </c>
      <c r="W130" s="16">
        <f t="shared" ref="V130:W193" si="19">B130</f>
        <v>29500886</v>
      </c>
      <c r="X130" s="15">
        <f t="shared" ref="X130:X193" si="20">D130</f>
        <v>61</v>
      </c>
      <c r="Y130" s="51"/>
      <c r="AC130" s="51"/>
      <c r="AF130" s="51"/>
      <c r="AG130" s="51"/>
      <c r="AH130" s="51"/>
    </row>
    <row r="131" spans="1:34" ht="30" customHeight="1" x14ac:dyDescent="0.25">
      <c r="A131" s="25" t="s">
        <v>15196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IFERROR(VLOOKUP(Tabelle111[[#This Row],[Artikelnr. (wenn vorhanden)]],Artikel!A:C,3,FALSE),Tabelle111[[#This Row],[Artikelnr. (wenn vorhanden)]])</f>
        <v>ABS MEDI-KRÄUK</v>
      </c>
      <c r="I131" s="11" t="str">
        <f>VLOOKUP(V131,'Linien - BU'!A:B,2,FALSE)</f>
        <v>BU4</v>
      </c>
      <c r="J131" s="12">
        <f t="shared" si="14"/>
        <v>28</v>
      </c>
      <c r="K131" s="13">
        <f>Tabelle111[[#This Row],[Datum '[Tag']]]</f>
        <v>44462</v>
      </c>
      <c r="L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1" s="14" t="str">
        <f>IFERROR(VLOOKUP(Tabelle3[[#This Row],[Artikelnr.]],Artikel!A:C,3,FALSE),Tabelle3[[#This Row],[Artikelnr.]])</f>
        <v>ABS MEDI-KRÄUK</v>
      </c>
      <c r="N131" s="11" t="str">
        <f>VLOOKUP(D131,'Liste Gründe'!A:D,2,FALSE)</f>
        <v>keinen Verwendungszweck</v>
      </c>
      <c r="O131" s="13" t="str">
        <f>IF(ISBLANK(F131),VLOOKUP(Tabelle3[[#This Row],[Grund Ziffer]],'Liste Gründe'!A:D,3,FALSE),F131)</f>
        <v>keinen Verwendungszweck</v>
      </c>
      <c r="P131" s="11" t="str">
        <f>IF(ISBLANK(Tabelle111[[#This Row],[noch genauer]]),"-",Tabelle111[[#This Row],[noch genauer]])</f>
        <v>&lt;500kg/Monat</v>
      </c>
      <c r="Q131" s="14">
        <f t="shared" si="15"/>
        <v>38</v>
      </c>
      <c r="R131" s="11" t="str">
        <f t="shared" si="16"/>
        <v>Produkte</v>
      </c>
      <c r="S131" s="11" t="str">
        <f t="shared" si="17"/>
        <v>BUs</v>
      </c>
      <c r="T131" s="11" t="str">
        <f t="shared" si="18"/>
        <v>Symptome</v>
      </c>
      <c r="U131" s="11">
        <f>IFERROR(VLOOKUP(Tabelle3[[#This Row],[Artikelnr.]],Kennzahlen!S:U,3,FALSE)*Tabelle3[[#This Row],[Menge]],"0")</f>
        <v>42</v>
      </c>
      <c r="V131" s="14" t="str">
        <f>IF(ISBLANK(A131),VLOOKUP(Tabelle3[[#This Row],[Artikelnr.]],'Linien - BU'!R:S,2,FALSE),A131)</f>
        <v>L21</v>
      </c>
      <c r="W131" s="16">
        <f t="shared" si="19"/>
        <v>29500886</v>
      </c>
      <c r="X131" s="15">
        <f t="shared" si="20"/>
        <v>61</v>
      </c>
      <c r="Y131" s="51"/>
      <c r="AC131" s="51"/>
      <c r="AF131" s="51"/>
      <c r="AG131" s="51"/>
      <c r="AH131" s="51"/>
    </row>
    <row r="132" spans="1:34" ht="30" customHeight="1" x14ac:dyDescent="0.25">
      <c r="A132" s="25" t="s">
        <v>15196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IFERROR(VLOOKUP(Tabelle111[[#This Row],[Artikelnr. (wenn vorhanden)]],Artikel!A:C,3,FALSE),Tabelle111[[#This Row],[Artikelnr. (wenn vorhanden)]])</f>
        <v>ABS MEDI-KRÄUK</v>
      </c>
      <c r="I132" s="11" t="str">
        <f>VLOOKUP(V132,'Linien - BU'!A:B,2,FALSE)</f>
        <v>BU4</v>
      </c>
      <c r="J132" s="12">
        <f t="shared" si="14"/>
        <v>15</v>
      </c>
      <c r="K132" s="13">
        <f>Tabelle111[[#This Row],[Datum '[Tag']]]</f>
        <v>44467</v>
      </c>
      <c r="L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" s="14" t="str">
        <f>IFERROR(VLOOKUP(Tabelle3[[#This Row],[Artikelnr.]],Artikel!A:C,3,FALSE),Tabelle3[[#This Row],[Artikelnr.]])</f>
        <v>ABS MEDI-KRÄUK</v>
      </c>
      <c r="N132" s="11" t="str">
        <f>VLOOKUP(D132,'Liste Gründe'!A:D,2,FALSE)</f>
        <v>keinen Verwendungszweck</v>
      </c>
      <c r="O132" s="13" t="str">
        <f>IF(ISBLANK(F132),VLOOKUP(Tabelle3[[#This Row],[Grund Ziffer]],'Liste Gründe'!A:D,3,FALSE),F132)</f>
        <v>keinen Verwendungszweck</v>
      </c>
      <c r="P132" s="11" t="str">
        <f>IF(ISBLANK(Tabelle111[[#This Row],[noch genauer]]),"-",Tabelle111[[#This Row],[noch genauer]])</f>
        <v>&lt;500kg/Monat</v>
      </c>
      <c r="Q132" s="14">
        <f t="shared" si="15"/>
        <v>39</v>
      </c>
      <c r="R132" s="11" t="str">
        <f t="shared" si="16"/>
        <v>Produkte</v>
      </c>
      <c r="S132" s="11" t="str">
        <f t="shared" si="17"/>
        <v>BUs</v>
      </c>
      <c r="T132" s="11" t="str">
        <f t="shared" si="18"/>
        <v>Symptome</v>
      </c>
      <c r="U132" s="11">
        <f>IFERROR(VLOOKUP(Tabelle3[[#This Row],[Artikelnr.]],Kennzahlen!S:U,3,FALSE)*Tabelle3[[#This Row],[Menge]],"0")</f>
        <v>22.5</v>
      </c>
      <c r="V132" s="14" t="str">
        <f>IF(ISBLANK(A132),VLOOKUP(Tabelle3[[#This Row],[Artikelnr.]],'Linien - BU'!R:S,2,FALSE),A132)</f>
        <v>L21</v>
      </c>
      <c r="W132" s="16">
        <f t="shared" si="19"/>
        <v>29500886</v>
      </c>
      <c r="X132" s="15">
        <f t="shared" si="20"/>
        <v>61</v>
      </c>
      <c r="Y132" s="51"/>
      <c r="AC132" s="51"/>
      <c r="AF132" s="51"/>
      <c r="AG132" s="51"/>
      <c r="AH132" s="51"/>
    </row>
    <row r="133" spans="1:34" ht="30" customHeight="1" x14ac:dyDescent="0.25">
      <c r="A133" s="25" t="s">
        <v>15196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IFERROR(VLOOKUP(Tabelle111[[#This Row],[Artikelnr. (wenn vorhanden)]],Artikel!A:C,3,FALSE),Tabelle111[[#This Row],[Artikelnr. (wenn vorhanden)]])</f>
        <v>ABS MEDI-KRÄUK</v>
      </c>
      <c r="I133" s="11" t="str">
        <f>VLOOKUP(V133,'Linien - BU'!A:B,2,FALSE)</f>
        <v>BU4</v>
      </c>
      <c r="J133" s="12">
        <f t="shared" si="14"/>
        <v>16</v>
      </c>
      <c r="K133" s="13">
        <f>Tabelle111[[#This Row],[Datum '[Tag']]]</f>
        <v>44469</v>
      </c>
      <c r="L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3" s="14" t="str">
        <f>IFERROR(VLOOKUP(Tabelle3[[#This Row],[Artikelnr.]],Artikel!A:C,3,FALSE),Tabelle3[[#This Row],[Artikelnr.]])</f>
        <v>ABS MEDI-KRÄUK</v>
      </c>
      <c r="N133" s="11" t="str">
        <f>VLOOKUP(D133,'Liste Gründe'!A:D,2,FALSE)</f>
        <v>keinen Verwendungszweck</v>
      </c>
      <c r="O133" s="13" t="str">
        <f>IF(ISBLANK(F133),VLOOKUP(Tabelle3[[#This Row],[Grund Ziffer]],'Liste Gründe'!A:D,3,FALSE),F133)</f>
        <v>keinen Verwendungszweck</v>
      </c>
      <c r="P133" s="11" t="str">
        <f>IF(ISBLANK(Tabelle111[[#This Row],[noch genauer]]),"-",Tabelle111[[#This Row],[noch genauer]])</f>
        <v>&lt;500kg/Monat</v>
      </c>
      <c r="Q133" s="14">
        <f t="shared" si="15"/>
        <v>39</v>
      </c>
      <c r="R133" s="11" t="str">
        <f t="shared" si="16"/>
        <v>Produkte</v>
      </c>
      <c r="S133" s="11" t="str">
        <f t="shared" si="17"/>
        <v>BUs</v>
      </c>
      <c r="T133" s="11" t="str">
        <f t="shared" si="18"/>
        <v>Symptome</v>
      </c>
      <c r="U133" s="11">
        <f>IFERROR(VLOOKUP(Tabelle3[[#This Row],[Artikelnr.]],Kennzahlen!S:U,3,FALSE)*Tabelle3[[#This Row],[Menge]],"0")</f>
        <v>24</v>
      </c>
      <c r="V133" s="14" t="str">
        <f>IF(ISBLANK(A133),VLOOKUP(Tabelle3[[#This Row],[Artikelnr.]],'Linien - BU'!R:S,2,FALSE),A133)</f>
        <v>L21</v>
      </c>
      <c r="W133" s="16">
        <f t="shared" si="19"/>
        <v>29500886</v>
      </c>
      <c r="X133" s="15">
        <f t="shared" si="20"/>
        <v>61</v>
      </c>
      <c r="Y133" s="51"/>
      <c r="AC133" s="51"/>
      <c r="AF133" s="51"/>
      <c r="AG133" s="51"/>
      <c r="AH133" s="51"/>
    </row>
    <row r="134" spans="1:34" ht="30" customHeight="1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IFERROR(VLOOKUP(Tabelle111[[#This Row],[Artikelnr. (wenn vorhanden)]],Artikel!A:C,3,FALSE),Tabelle111[[#This Row],[Artikelnr. (wenn vorhanden)]])</f>
        <v>ABS MEDI-KRÄUK</v>
      </c>
      <c r="I134" s="11" t="str">
        <f>VLOOKUP(V134,'Linien - BU'!A:B,2,FALSE)</f>
        <v>BU4</v>
      </c>
      <c r="J134" s="12">
        <f t="shared" si="14"/>
        <v>5</v>
      </c>
      <c r="K134" s="13">
        <f>Tabelle111[[#This Row],[Datum '[Tag']]]</f>
        <v>44475</v>
      </c>
      <c r="L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4" s="14" t="str">
        <f>IFERROR(VLOOKUP(Tabelle3[[#This Row],[Artikelnr.]],Artikel!A:C,3,FALSE),Tabelle3[[#This Row],[Artikelnr.]])</f>
        <v>ABS MEDI-KRÄUK</v>
      </c>
      <c r="N134" s="11" t="str">
        <f>VLOOKUP(D134,'Liste Gründe'!A:D,2,FALSE)</f>
        <v>keinen Verwendungszweck</v>
      </c>
      <c r="O134" s="13" t="str">
        <f>IF(ISBLANK(F134),VLOOKUP(Tabelle3[[#This Row],[Grund Ziffer]],'Liste Gründe'!A:D,3,FALSE),F134)</f>
        <v>-</v>
      </c>
      <c r="P134" s="11" t="str">
        <f>IF(ISBLANK(Tabelle111[[#This Row],[noch genauer]]),"-",Tabelle111[[#This Row],[noch genauer]])</f>
        <v>-</v>
      </c>
      <c r="Q134" s="14">
        <f t="shared" si="15"/>
        <v>40</v>
      </c>
      <c r="R134" s="11" t="str">
        <f t="shared" si="16"/>
        <v>Produkte</v>
      </c>
      <c r="S134" s="11" t="str">
        <f t="shared" si="17"/>
        <v>BUs</v>
      </c>
      <c r="T134" s="11" t="str">
        <f t="shared" si="18"/>
        <v>Symptome</v>
      </c>
      <c r="U134" s="11">
        <f>IFERROR(VLOOKUP(Tabelle3[[#This Row],[Artikelnr.]],Kennzahlen!S:U,3,FALSE)*Tabelle3[[#This Row],[Menge]],"0")</f>
        <v>7.5</v>
      </c>
      <c r="V134" s="14" t="str">
        <f>IF(ISBLANK(A134),VLOOKUP(Tabelle3[[#This Row],[Artikelnr.]],'Linien - BU'!R:S,2,FALSE),A134)</f>
        <v>BU4</v>
      </c>
      <c r="W134" s="16">
        <f t="shared" si="19"/>
        <v>29500886</v>
      </c>
      <c r="X134" s="15">
        <f t="shared" si="20"/>
        <v>61</v>
      </c>
      <c r="Y134" s="51"/>
      <c r="AC134" s="51"/>
      <c r="AF134" s="51"/>
      <c r="AG134" s="51"/>
      <c r="AH134" s="51"/>
    </row>
    <row r="135" spans="1:34" ht="30" customHeight="1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F135"/>
      <c r="G135" s="25"/>
      <c r="H135" s="25" t="str">
        <f>IFERROR(VLOOKUP(Tabelle111[[#This Row],[Artikelnr. (wenn vorhanden)]],Artikel!A:C,3,FALSE),Tabelle111[[#This Row],[Artikelnr. (wenn vorhanden)]])</f>
        <v>ABS MEDI-KRÄUK</v>
      </c>
      <c r="I135" s="11" t="str">
        <f>VLOOKUP(V135,'Linien - BU'!A:B,2,FALSE)</f>
        <v>BU4</v>
      </c>
      <c r="J135" s="12">
        <f t="shared" si="14"/>
        <v>3</v>
      </c>
      <c r="K135" s="13">
        <f>Tabelle111[[#This Row],[Datum '[Tag']]]</f>
        <v>44483</v>
      </c>
      <c r="L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5" s="14" t="str">
        <f>IFERROR(VLOOKUP(Tabelle3[[#This Row],[Artikelnr.]],Artikel!A:C,3,FALSE),Tabelle3[[#This Row],[Artikelnr.]])</f>
        <v>ABS MEDI-KRÄUK</v>
      </c>
      <c r="N135" s="11" t="str">
        <f>VLOOKUP(D135,'Liste Gründe'!A:D,2,FALSE)</f>
        <v>keinen Verwendungszweck</v>
      </c>
      <c r="O135" s="13" t="str">
        <f>IF(ISBLANK(F135),VLOOKUP(Tabelle3[[#This Row],[Grund Ziffer]],'Liste Gründe'!A:D,3,FALSE),F135)</f>
        <v>keinen Verwendungszweck</v>
      </c>
      <c r="P135" s="11" t="str">
        <f>IF(ISBLANK(Tabelle111[[#This Row],[noch genauer]]),"-",Tabelle111[[#This Row],[noch genauer]])</f>
        <v>-</v>
      </c>
      <c r="Q135" s="14">
        <f t="shared" si="15"/>
        <v>41</v>
      </c>
      <c r="R135" s="11" t="str">
        <f t="shared" si="16"/>
        <v>Produkte</v>
      </c>
      <c r="S135" s="11" t="str">
        <f t="shared" si="17"/>
        <v>BUs</v>
      </c>
      <c r="T135" s="11" t="str">
        <f t="shared" si="18"/>
        <v>Symptome</v>
      </c>
      <c r="U135" s="11">
        <f>IFERROR(VLOOKUP(Tabelle3[[#This Row],[Artikelnr.]],Kennzahlen!S:U,3,FALSE)*Tabelle3[[#This Row],[Menge]],"0")</f>
        <v>4.5</v>
      </c>
      <c r="V135" s="14" t="str">
        <f>IF(ISBLANK(A135),VLOOKUP(Tabelle3[[#This Row],[Artikelnr.]],'Linien - BU'!R:S,2,FALSE),A135)</f>
        <v>Bu4</v>
      </c>
      <c r="W135" s="16">
        <f t="shared" si="19"/>
        <v>29500886</v>
      </c>
      <c r="X135" s="15">
        <f t="shared" si="20"/>
        <v>61</v>
      </c>
      <c r="Y135" s="51"/>
      <c r="AC135" s="51"/>
      <c r="AF135" s="51"/>
      <c r="AG135" s="51"/>
      <c r="AH135" s="51"/>
    </row>
    <row r="136" spans="1:34" ht="30" customHeight="1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F136"/>
      <c r="G136" s="25"/>
      <c r="H136" s="56" t="str">
        <f>IFERROR(VLOOKUP(Tabelle111[[#This Row],[Artikelnr. (wenn vorhanden)]],Artikel!A:C,3,FALSE),Tabelle111[[#This Row],[Artikelnr. (wenn vorhanden)]])</f>
        <v>ABS MEDI-KRÄUK</v>
      </c>
      <c r="I136" s="11" t="str">
        <f>VLOOKUP(V136,'Linien - BU'!A:B,2,FALSE)</f>
        <v>BU4</v>
      </c>
      <c r="J136" s="12">
        <f t="shared" si="14"/>
        <v>19</v>
      </c>
      <c r="K136" s="13">
        <f>Tabelle111[[#This Row],[Datum '[Tag']]]</f>
        <v>44488</v>
      </c>
      <c r="L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6" s="14" t="str">
        <f>IFERROR(VLOOKUP(Tabelle3[[#This Row],[Artikelnr.]],Artikel!A:C,3,FALSE),Tabelle3[[#This Row],[Artikelnr.]])</f>
        <v>ABS MEDI-KRÄUK</v>
      </c>
      <c r="N136" s="11" t="str">
        <f>VLOOKUP(D136,'Liste Gründe'!A:D,2,FALSE)</f>
        <v>Schimmel</v>
      </c>
      <c r="O136" s="13" t="str">
        <f>IF(ISBLANK(F136),VLOOKUP(Tabelle3[[#This Row],[Grund Ziffer]],'Liste Gründe'!A:D,3,FALSE),F136)</f>
        <v>Schimmel</v>
      </c>
      <c r="P136" s="11" t="str">
        <f>IF(ISBLANK(Tabelle111[[#This Row],[noch genauer]]),"-",Tabelle111[[#This Row],[noch genauer]])</f>
        <v>-</v>
      </c>
      <c r="Q136" s="14">
        <f t="shared" si="15"/>
        <v>42</v>
      </c>
      <c r="R136" s="11" t="str">
        <f t="shared" si="16"/>
        <v>Produkte</v>
      </c>
      <c r="S136" s="11" t="str">
        <f t="shared" si="17"/>
        <v>BUs</v>
      </c>
      <c r="T136" s="11" t="str">
        <f t="shared" si="18"/>
        <v>Symptome</v>
      </c>
      <c r="U136" s="11">
        <f>IFERROR(VLOOKUP(Tabelle3[[#This Row],[Artikelnr.]],Kennzahlen!S:U,3,FALSE)*Tabelle3[[#This Row],[Menge]],"0")</f>
        <v>28.5</v>
      </c>
      <c r="V136" s="14" t="str">
        <f>IF(ISBLANK(A136),VLOOKUP(Tabelle3[[#This Row],[Artikelnr.]],'Linien - BU'!R:S,2,FALSE),A136)</f>
        <v>BU4</v>
      </c>
      <c r="W136" s="16">
        <f t="shared" si="19"/>
        <v>29500886</v>
      </c>
      <c r="X136" s="15">
        <f t="shared" si="20"/>
        <v>12</v>
      </c>
      <c r="Y136" s="51"/>
      <c r="AC136" s="51"/>
      <c r="AF136" s="51"/>
      <c r="AG136" s="51"/>
      <c r="AH136" s="51"/>
    </row>
    <row r="137" spans="1:34" ht="30" customHeight="1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F137"/>
      <c r="G137" s="25"/>
      <c r="H137" s="56" t="str">
        <f>IFERROR(VLOOKUP(Tabelle111[[#This Row],[Artikelnr. (wenn vorhanden)]],Artikel!A:C,3,FALSE),Tabelle111[[#This Row],[Artikelnr. (wenn vorhanden)]])</f>
        <v>ABS MEDI-KRÄUK</v>
      </c>
      <c r="I137" s="11" t="str">
        <f>VLOOKUP(V137,'Linien - BU'!A:B,2,FALSE)</f>
        <v>BU4</v>
      </c>
      <c r="J137" s="12">
        <f t="shared" si="14"/>
        <v>123</v>
      </c>
      <c r="K137" s="13">
        <f>Tabelle111[[#This Row],[Datum '[Tag']]]</f>
        <v>44489</v>
      </c>
      <c r="L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" s="14" t="str">
        <f>IFERROR(VLOOKUP(Tabelle3[[#This Row],[Artikelnr.]],Artikel!A:C,3,FALSE),Tabelle3[[#This Row],[Artikelnr.]])</f>
        <v>ABS MEDI-KRÄUK</v>
      </c>
      <c r="N137" s="11" t="str">
        <f>VLOOKUP(D137,'Liste Gründe'!A:D,2,FALSE)</f>
        <v>Schimmel</v>
      </c>
      <c r="O137" s="13" t="str">
        <f>IF(ISBLANK(F137),VLOOKUP(Tabelle3[[#This Row],[Grund Ziffer]],'Liste Gründe'!A:D,3,FALSE),F137)</f>
        <v>keinen Abnehmer</v>
      </c>
      <c r="P137" s="11" t="str">
        <f>IF(ISBLANK(Tabelle111[[#This Row],[noch genauer]]),"-",Tabelle111[[#This Row],[noch genauer]])</f>
        <v>-</v>
      </c>
      <c r="Q137" s="14">
        <f t="shared" si="15"/>
        <v>42</v>
      </c>
      <c r="R137" s="11" t="str">
        <f t="shared" si="16"/>
        <v>Produkte</v>
      </c>
      <c r="S137" s="11" t="str">
        <f t="shared" si="17"/>
        <v>BUs</v>
      </c>
      <c r="T137" s="11" t="str">
        <f t="shared" si="18"/>
        <v>Symptome</v>
      </c>
      <c r="U137" s="11">
        <f>IFERROR(VLOOKUP(Tabelle3[[#This Row],[Artikelnr.]],Kennzahlen!S:U,3,FALSE)*Tabelle3[[#This Row],[Menge]],"0")</f>
        <v>184.5</v>
      </c>
      <c r="V137" s="14" t="str">
        <f>IF(ISBLANK(A137),VLOOKUP(Tabelle3[[#This Row],[Artikelnr.]],'Linien - BU'!R:S,2,FALSE),A137)</f>
        <v>BU4</v>
      </c>
      <c r="W137" s="16">
        <f t="shared" si="19"/>
        <v>29500886</v>
      </c>
      <c r="X137" s="15">
        <f t="shared" si="20"/>
        <v>62</v>
      </c>
      <c r="Y137" s="51"/>
      <c r="AC137" s="51"/>
      <c r="AF137" s="51"/>
      <c r="AG137" s="51"/>
      <c r="AH137" s="51"/>
    </row>
    <row r="138" spans="1:34" ht="30" customHeight="1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F138"/>
      <c r="G138" s="25"/>
      <c r="H138" s="56" t="str">
        <f>IFERROR(VLOOKUP(Tabelle111[[#This Row],[Artikelnr. (wenn vorhanden)]],Artikel!A:C,3,FALSE),Tabelle111[[#This Row],[Artikelnr. (wenn vorhanden)]])</f>
        <v>ABS MEDI-KRÄUK</v>
      </c>
      <c r="I138" s="11" t="str">
        <f>VLOOKUP(V138,'Linien - BU'!A:B,2,FALSE)</f>
        <v>BU4</v>
      </c>
      <c r="J138" s="12">
        <f t="shared" si="14"/>
        <v>204</v>
      </c>
      <c r="K138" s="13">
        <f>Tabelle111[[#This Row],[Datum '[Tag']]]</f>
        <v>44494</v>
      </c>
      <c r="L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" s="14" t="str">
        <f>IFERROR(VLOOKUP(Tabelle3[[#This Row],[Artikelnr.]],Artikel!A:C,3,FALSE),Tabelle3[[#This Row],[Artikelnr.]])</f>
        <v>ABS MEDI-KRÄUK</v>
      </c>
      <c r="N138" s="11" t="str">
        <f>VLOOKUP(D138,'Liste Gründe'!A:D,2,FALSE)</f>
        <v>keinen Verwendungszweck</v>
      </c>
      <c r="O138" s="13" t="str">
        <f>IF(ISBLANK(F138),VLOOKUP(Tabelle3[[#This Row],[Grund Ziffer]],'Liste Gründe'!A:D,3,FALSE),F138)</f>
        <v>keinen Verwendungszweck</v>
      </c>
      <c r="P138" s="11" t="str">
        <f>IF(ISBLANK(Tabelle111[[#This Row],[noch genauer]]),"-",Tabelle111[[#This Row],[noch genauer]])</f>
        <v>-</v>
      </c>
      <c r="Q138" s="14">
        <f t="shared" si="15"/>
        <v>43</v>
      </c>
      <c r="R138" s="11" t="str">
        <f t="shared" si="16"/>
        <v>Produkte</v>
      </c>
      <c r="S138" s="11" t="str">
        <f t="shared" si="17"/>
        <v>BUs</v>
      </c>
      <c r="T138" s="11" t="str">
        <f t="shared" si="18"/>
        <v>Symptome</v>
      </c>
      <c r="U138" s="11">
        <f>IFERROR(VLOOKUP(Tabelle3[[#This Row],[Artikelnr.]],Kennzahlen!S:U,3,FALSE)*Tabelle3[[#This Row],[Menge]],"0")</f>
        <v>306</v>
      </c>
      <c r="V138" s="14" t="str">
        <f>IF(ISBLANK(A138),VLOOKUP(Tabelle3[[#This Row],[Artikelnr.]],'Linien - BU'!R:S,2,FALSE),A138)</f>
        <v>BU4</v>
      </c>
      <c r="W138" s="16">
        <f t="shared" si="19"/>
        <v>29500886</v>
      </c>
      <c r="X138" s="15">
        <f t="shared" si="20"/>
        <v>61</v>
      </c>
      <c r="Y138" s="51"/>
      <c r="AC138" s="51"/>
      <c r="AF138" s="51"/>
      <c r="AG138" s="51"/>
      <c r="AH138" s="51"/>
    </row>
    <row r="139" spans="1:34" ht="30" customHeight="1" x14ac:dyDescent="0.25">
      <c r="A139" s="25" t="s">
        <v>15221</v>
      </c>
      <c r="B139" s="25">
        <v>29500886</v>
      </c>
      <c r="C139" s="25">
        <v>204</v>
      </c>
      <c r="D139" s="25">
        <v>61</v>
      </c>
      <c r="E139" s="37">
        <v>44496</v>
      </c>
      <c r="F139"/>
      <c r="G139" s="25"/>
      <c r="H139" s="56" t="str">
        <f>IFERROR(VLOOKUP(Tabelle111[[#This Row],[Artikelnr. (wenn vorhanden)]],Artikel!A:C,3,FALSE),Tabelle111[[#This Row],[Artikelnr. (wenn vorhanden)]])</f>
        <v>ABS MEDI-KRÄUK</v>
      </c>
      <c r="I139" s="11" t="str">
        <f>VLOOKUP(V139,'Linien - BU'!A:B,2,FALSE)</f>
        <v>BU4</v>
      </c>
      <c r="J139" s="12">
        <f t="shared" si="14"/>
        <v>204</v>
      </c>
      <c r="K139" s="13">
        <f>Tabelle111[[#This Row],[Datum '[Tag']]]</f>
        <v>44496</v>
      </c>
      <c r="L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9" s="14" t="str">
        <f>IFERROR(VLOOKUP(Tabelle3[[#This Row],[Artikelnr.]],Artikel!A:C,3,FALSE),Tabelle3[[#This Row],[Artikelnr.]])</f>
        <v>ABS MEDI-KRÄUK</v>
      </c>
      <c r="N139" s="11" t="str">
        <f>VLOOKUP(D139,'Liste Gründe'!A:D,2,FALSE)</f>
        <v>keinen Verwendungszweck</v>
      </c>
      <c r="O139" s="13" t="str">
        <f>IF(ISBLANK(F139),VLOOKUP(Tabelle3[[#This Row],[Grund Ziffer]],'Liste Gründe'!A:D,3,FALSE),F139)</f>
        <v>keinen Verwendungszweck</v>
      </c>
      <c r="P139" s="11" t="str">
        <f>IF(ISBLANK(Tabelle111[[#This Row],[noch genauer]]),"-",Tabelle111[[#This Row],[noch genauer]])</f>
        <v>-</v>
      </c>
      <c r="Q139" s="14">
        <f t="shared" si="15"/>
        <v>43</v>
      </c>
      <c r="R139" s="11" t="str">
        <f t="shared" si="16"/>
        <v>Produkte</v>
      </c>
      <c r="S139" s="11" t="str">
        <f t="shared" si="17"/>
        <v>BUs</v>
      </c>
      <c r="T139" s="11" t="str">
        <f t="shared" si="18"/>
        <v>Symptome</v>
      </c>
      <c r="U139" s="11">
        <f>IFERROR(VLOOKUP(Tabelle3[[#This Row],[Artikelnr.]],Kennzahlen!S:U,3,FALSE)*Tabelle3[[#This Row],[Menge]],"0")</f>
        <v>306</v>
      </c>
      <c r="V139" s="14" t="str">
        <f>IF(ISBLANK(A139),VLOOKUP(Tabelle3[[#This Row],[Artikelnr.]],'Linien - BU'!R:S,2,FALSE),A139)</f>
        <v>bu4</v>
      </c>
      <c r="W139" s="16">
        <f t="shared" si="19"/>
        <v>29500886</v>
      </c>
      <c r="X139" s="15">
        <f t="shared" si="20"/>
        <v>61</v>
      </c>
      <c r="Y139" s="51"/>
      <c r="AC139" s="51"/>
      <c r="AF139" s="51"/>
      <c r="AG139" s="51"/>
      <c r="AH139" s="51"/>
    </row>
    <row r="140" spans="1:34" ht="30" customHeight="1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IFERROR(VLOOKUP(Tabelle111[[#This Row],[Artikelnr. (wenn vorhanden)]],Artikel!A:C,3,FALSE),Tabelle111[[#This Row],[Artikelnr. (wenn vorhanden)]])</f>
        <v>ABS ZIEGE-GOU</v>
      </c>
      <c r="I140" s="11" t="str">
        <f>VLOOKUP(V140,'Linien - BU'!A:B,2,FALSE)</f>
        <v>BU4</v>
      </c>
      <c r="J140" s="12">
        <f t="shared" si="14"/>
        <v>2</v>
      </c>
      <c r="K140" s="13">
        <f>Tabelle111[[#This Row],[Datum '[Tag']]]</f>
        <v>44473</v>
      </c>
      <c r="L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0" s="14" t="str">
        <f>IFERROR(VLOOKUP(Tabelle3[[#This Row],[Artikelnr.]],Artikel!A:C,3,FALSE),Tabelle3[[#This Row],[Artikelnr.]])</f>
        <v>ABS ZIEGE-GOU</v>
      </c>
      <c r="N140" s="11" t="str">
        <f>VLOOKUP(D140,'Liste Gründe'!A:D,2,FALSE)</f>
        <v>keinen Verwendungszweck</v>
      </c>
      <c r="O140" s="13" t="str">
        <f>IF(ISBLANK(F140),VLOOKUP(Tabelle3[[#This Row],[Grund Ziffer]],'Liste Gründe'!A:D,3,FALSE),F140)</f>
        <v>-</v>
      </c>
      <c r="P140" s="11" t="str">
        <f>IF(ISBLANK(Tabelle111[[#This Row],[noch genauer]]),"-",Tabelle111[[#This Row],[noch genauer]])</f>
        <v>-</v>
      </c>
      <c r="Q140" s="14">
        <f t="shared" si="15"/>
        <v>40</v>
      </c>
      <c r="R140" s="11" t="str">
        <f t="shared" si="16"/>
        <v>Produkte</v>
      </c>
      <c r="S140" s="11" t="str">
        <f t="shared" si="17"/>
        <v>BUs</v>
      </c>
      <c r="T140" s="11" t="str">
        <f t="shared" si="18"/>
        <v>Symptome</v>
      </c>
      <c r="U140" s="11">
        <f>IFERROR(VLOOKUP(Tabelle3[[#This Row],[Artikelnr.]],Kennzahlen!S:U,3,FALSE)*Tabelle3[[#This Row],[Menge]],"0")</f>
        <v>2</v>
      </c>
      <c r="V140" s="14" t="str">
        <f>IF(ISBLANK(A140),VLOOKUP(Tabelle3[[#This Row],[Artikelnr.]],'Linien - BU'!R:S,2,FALSE),A140)</f>
        <v>BU4</v>
      </c>
      <c r="W140" s="16">
        <f t="shared" si="19"/>
        <v>29500887</v>
      </c>
      <c r="X140" s="15">
        <f t="shared" si="20"/>
        <v>61</v>
      </c>
      <c r="Y140" s="51"/>
      <c r="AC140" s="51"/>
      <c r="AF140" s="51"/>
      <c r="AG140" s="51"/>
      <c r="AH140" s="51"/>
    </row>
    <row r="141" spans="1:34" ht="30" customHeight="1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IFERROR(VLOOKUP(Tabelle111[[#This Row],[Artikelnr. (wenn vorhanden)]],Artikel!A:C,3,FALSE),Tabelle111[[#This Row],[Artikelnr. (wenn vorhanden)]])</f>
        <v>ABS ZIEGE-GOU</v>
      </c>
      <c r="I141" s="11" t="str">
        <f>VLOOKUP(V141,'Linien - BU'!A:B,2,FALSE)</f>
        <v>BU4</v>
      </c>
      <c r="J141" s="12">
        <f t="shared" si="14"/>
        <v>26</v>
      </c>
      <c r="K141" s="13">
        <f>Tabelle111[[#This Row],[Datum '[Tag']]]</f>
        <v>44477</v>
      </c>
      <c r="L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" s="14" t="str">
        <f>IFERROR(VLOOKUP(Tabelle3[[#This Row],[Artikelnr.]],Artikel!A:C,3,FALSE),Tabelle3[[#This Row],[Artikelnr.]])</f>
        <v>ABS ZIEGE-GOU</v>
      </c>
      <c r="N141" s="11" t="str">
        <f>VLOOKUP(D141,'Liste Gründe'!A:D,2,FALSE)</f>
        <v>keinen Verwendungszweck</v>
      </c>
      <c r="O141" s="13" t="str">
        <f>IF(ISBLANK(F141),VLOOKUP(Tabelle3[[#This Row],[Grund Ziffer]],'Liste Gründe'!A:D,3,FALSE),F141)</f>
        <v>-</v>
      </c>
      <c r="P141" s="11" t="str">
        <f>IF(ISBLANK(Tabelle111[[#This Row],[noch genauer]]),"-",Tabelle111[[#This Row],[noch genauer]])</f>
        <v>-</v>
      </c>
      <c r="Q141" s="14">
        <f t="shared" si="15"/>
        <v>40</v>
      </c>
      <c r="R141" s="11" t="str">
        <f t="shared" si="16"/>
        <v>Produkte</v>
      </c>
      <c r="S141" s="11" t="str">
        <f t="shared" si="17"/>
        <v>BUs</v>
      </c>
      <c r="T141" s="11" t="str">
        <f t="shared" si="18"/>
        <v>Symptome</v>
      </c>
      <c r="U141" s="11">
        <f>IFERROR(VLOOKUP(Tabelle3[[#This Row],[Artikelnr.]],Kennzahlen!S:U,3,FALSE)*Tabelle3[[#This Row],[Menge]],"0")</f>
        <v>26</v>
      </c>
      <c r="V141" s="14" t="str">
        <f>IF(ISBLANK(A141),VLOOKUP(Tabelle3[[#This Row],[Artikelnr.]],'Linien - BU'!R:S,2,FALSE),A141)</f>
        <v>BU4</v>
      </c>
      <c r="W141" s="16">
        <f t="shared" si="19"/>
        <v>29500887</v>
      </c>
      <c r="X141" s="15">
        <f t="shared" si="20"/>
        <v>61</v>
      </c>
      <c r="Y141" s="51"/>
      <c r="AC141" s="51"/>
      <c r="AF141" s="51"/>
      <c r="AG141" s="51"/>
      <c r="AH141" s="51"/>
    </row>
    <row r="142" spans="1:34" ht="30" customHeight="1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15131</v>
      </c>
      <c r="G142" s="25" t="s">
        <v>36</v>
      </c>
      <c r="H142" s="25" t="str">
        <f>IFERROR(VLOOKUP(Tabelle111[[#This Row],[Artikelnr. (wenn vorhanden)]],Artikel!A:C,3,FALSE),Tabelle111[[#This Row],[Artikelnr. (wenn vorhanden)]])</f>
        <v>ABS ZIEGE-GOU</v>
      </c>
      <c r="I142" s="11" t="str">
        <f>VLOOKUP(V142,'Linien - BU'!A:B,2,FALSE)</f>
        <v>BU4</v>
      </c>
      <c r="J142" s="12">
        <f t="shared" si="14"/>
        <v>62.4</v>
      </c>
      <c r="K142" s="13">
        <f>Tabelle111[[#This Row],[Datum '[Tag']]]</f>
        <v>44477</v>
      </c>
      <c r="L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" s="14" t="str">
        <f>IFERROR(VLOOKUP(Tabelle3[[#This Row],[Artikelnr.]],Artikel!A:C,3,FALSE),Tabelle3[[#This Row],[Artikelnr.]])</f>
        <v>ABS ZIEGE-GOU</v>
      </c>
      <c r="N142" s="11" t="str">
        <f>VLOOKUP(D142,'Liste Gründe'!A:D,2,FALSE)</f>
        <v>Schimmel</v>
      </c>
      <c r="O142" s="13" t="str">
        <f>IF(ISBLANK(F142),VLOOKUP(Tabelle3[[#This Row],[Grund Ziffer]],'Liste Gründe'!A:D,3,FALSE),F142)</f>
        <v>gesammelt für möglichen Einsatz</v>
      </c>
      <c r="P142" s="11" t="str">
        <f>IF(ISBLANK(Tabelle111[[#This Row],[noch genauer]]),"-",Tabelle111[[#This Row],[noch genauer]])</f>
        <v>-</v>
      </c>
      <c r="Q142" s="14">
        <f t="shared" si="15"/>
        <v>40</v>
      </c>
      <c r="R142" s="11" t="str">
        <f t="shared" si="16"/>
        <v>Produkte</v>
      </c>
      <c r="S142" s="11" t="str">
        <f t="shared" si="17"/>
        <v>BUs</v>
      </c>
      <c r="T142" s="11" t="str">
        <f t="shared" si="18"/>
        <v>Symptome</v>
      </c>
      <c r="U142" s="11">
        <f>IFERROR(VLOOKUP(Tabelle3[[#This Row],[Artikelnr.]],Kennzahlen!S:U,3,FALSE)*Tabelle3[[#This Row],[Menge]],"0")</f>
        <v>62.4</v>
      </c>
      <c r="V142" s="14" t="str">
        <f>IF(ISBLANK(A142),VLOOKUP(Tabelle3[[#This Row],[Artikelnr.]],'Linien - BU'!R:S,2,FALSE),A142)</f>
        <v>BU4</v>
      </c>
      <c r="W142" s="16">
        <f t="shared" si="19"/>
        <v>29500887</v>
      </c>
      <c r="X142" s="15">
        <f t="shared" si="20"/>
        <v>12</v>
      </c>
      <c r="Y142" s="51"/>
      <c r="AC142" s="51"/>
      <c r="AF142" s="51"/>
      <c r="AG142" s="51"/>
      <c r="AH142" s="51"/>
    </row>
    <row r="143" spans="1:34" ht="30" customHeight="1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F143"/>
      <c r="G143" s="25"/>
      <c r="H143" s="25" t="str">
        <f>IFERROR(VLOOKUP(Tabelle111[[#This Row],[Artikelnr. (wenn vorhanden)]],Artikel!A:C,3,FALSE),Tabelle111[[#This Row],[Artikelnr. (wenn vorhanden)]])</f>
        <v>ABS ZIEGE-GOU</v>
      </c>
      <c r="I143" s="11" t="str">
        <f>VLOOKUP(V143,'Linien - BU'!A:B,2,FALSE)</f>
        <v>BU4</v>
      </c>
      <c r="J143" s="12">
        <f t="shared" si="14"/>
        <v>8</v>
      </c>
      <c r="K143" s="13">
        <f>Tabelle111[[#This Row],[Datum '[Tag']]]</f>
        <v>44484</v>
      </c>
      <c r="L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" s="14" t="str">
        <f>IFERROR(VLOOKUP(Tabelle3[[#This Row],[Artikelnr.]],Artikel!A:C,3,FALSE),Tabelle3[[#This Row],[Artikelnr.]])</f>
        <v>ABS ZIEGE-GOU</v>
      </c>
      <c r="N143" s="11" t="str">
        <f>VLOOKUP(D143,'Liste Gründe'!A:D,2,FALSE)</f>
        <v>keinen Verwendungszweck</v>
      </c>
      <c r="O143" s="13" t="str">
        <f>IF(ISBLANK(F143),VLOOKUP(Tabelle3[[#This Row],[Grund Ziffer]],'Liste Gründe'!A:D,3,FALSE),F143)</f>
        <v>keinen Verwendungszweck</v>
      </c>
      <c r="P143" s="11" t="str">
        <f>IF(ISBLANK(Tabelle111[[#This Row],[noch genauer]]),"-",Tabelle111[[#This Row],[noch genauer]])</f>
        <v>-</v>
      </c>
      <c r="Q143" s="14">
        <f t="shared" si="15"/>
        <v>41</v>
      </c>
      <c r="R143" s="11" t="str">
        <f t="shared" si="16"/>
        <v>Produkte</v>
      </c>
      <c r="S143" s="11" t="str">
        <f t="shared" si="17"/>
        <v>BUs</v>
      </c>
      <c r="T143" s="11" t="str">
        <f t="shared" si="18"/>
        <v>Symptome</v>
      </c>
      <c r="U143" s="11">
        <f>IFERROR(VLOOKUP(Tabelle3[[#This Row],[Artikelnr.]],Kennzahlen!S:U,3,FALSE)*Tabelle3[[#This Row],[Menge]],"0")</f>
        <v>8</v>
      </c>
      <c r="V143" s="14" t="str">
        <f>IF(ISBLANK(A143),VLOOKUP(Tabelle3[[#This Row],[Artikelnr.]],'Linien - BU'!R:S,2,FALSE),A143)</f>
        <v>Bu4</v>
      </c>
      <c r="W143" s="16">
        <f t="shared" si="19"/>
        <v>29500887</v>
      </c>
      <c r="X143" s="15">
        <f t="shared" si="20"/>
        <v>61</v>
      </c>
      <c r="Y143" s="51"/>
      <c r="AC143" s="51"/>
      <c r="AF143" s="51"/>
      <c r="AG143" s="51"/>
      <c r="AH143" s="51"/>
    </row>
    <row r="144" spans="1:34" ht="30" customHeight="1" x14ac:dyDescent="0.25">
      <c r="A144" s="25" t="s">
        <v>15221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15370</v>
      </c>
      <c r="G144" s="25"/>
      <c r="H144" s="56" t="str">
        <f>IFERROR(VLOOKUP(Tabelle111[[#This Row],[Artikelnr. (wenn vorhanden)]],Artikel!A:C,3,FALSE),Tabelle111[[#This Row],[Artikelnr. (wenn vorhanden)]])</f>
        <v>ABS ZIEGE-GOU</v>
      </c>
      <c r="I144" s="11" t="str">
        <f>VLOOKUP(V144,'Linien - BU'!A:B,2,FALSE)</f>
        <v>BU4</v>
      </c>
      <c r="J144" s="12">
        <f t="shared" si="14"/>
        <v>15</v>
      </c>
      <c r="K144" s="13">
        <f>Tabelle111[[#This Row],[Datum '[Tag']]]</f>
        <v>44496</v>
      </c>
      <c r="L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" s="14" t="str">
        <f>IFERROR(VLOOKUP(Tabelle3[[#This Row],[Artikelnr.]],Artikel!A:C,3,FALSE),Tabelle3[[#This Row],[Artikelnr.]])</f>
        <v>ABS ZIEGE-GOU</v>
      </c>
      <c r="N144" s="11" t="str">
        <f>VLOOKUP(D144,'Liste Gründe'!A:D,2,FALSE)</f>
        <v>Qualitätsprobleme</v>
      </c>
      <c r="O144" s="13" t="str">
        <f>IF(ISBLANK(F144),VLOOKUP(Tabelle3[[#This Row],[Grund Ziffer]],'Liste Gründe'!A:D,3,FALSE),F144)</f>
        <v>Wachs nicht entfernen</v>
      </c>
      <c r="P144" s="11" t="str">
        <f>IF(ISBLANK(Tabelle111[[#This Row],[noch genauer]]),"-",Tabelle111[[#This Row],[noch genauer]])</f>
        <v>-</v>
      </c>
      <c r="Q144" s="14">
        <f t="shared" si="15"/>
        <v>43</v>
      </c>
      <c r="R144" s="11" t="str">
        <f t="shared" si="16"/>
        <v>Produkte</v>
      </c>
      <c r="S144" s="11" t="str">
        <f t="shared" si="17"/>
        <v>BUs</v>
      </c>
      <c r="T144" s="11" t="str">
        <f t="shared" si="18"/>
        <v>Symptome</v>
      </c>
      <c r="U144" s="11">
        <f>IFERROR(VLOOKUP(Tabelle3[[#This Row],[Artikelnr.]],Kennzahlen!S:U,3,FALSE)*Tabelle3[[#This Row],[Menge]],"0")</f>
        <v>15</v>
      </c>
      <c r="V144" s="14" t="str">
        <f>IF(ISBLANK(A144),VLOOKUP(Tabelle3[[#This Row],[Artikelnr.]],'Linien - BU'!R:S,2,FALSE),A144)</f>
        <v>bu4</v>
      </c>
      <c r="W144" s="16">
        <f t="shared" si="19"/>
        <v>29500887</v>
      </c>
      <c r="X144" s="15">
        <f t="shared" si="20"/>
        <v>55</v>
      </c>
      <c r="Y144" s="51"/>
      <c r="AC144" s="51"/>
      <c r="AF144" s="51"/>
      <c r="AG144" s="51"/>
      <c r="AH144" s="51"/>
    </row>
    <row r="145" spans="1:34" ht="30" customHeight="1" x14ac:dyDescent="0.25">
      <c r="A145" s="25" t="s">
        <v>15173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IFERROR(VLOOKUP(Tabelle111[[#This Row],[Artikelnr. (wenn vorhanden)]],Artikel!A:C,3,FALSE),Tabelle111[[#This Row],[Artikelnr. (wenn vorhanden)]])</f>
        <v>ABS PECO</v>
      </c>
      <c r="I145" s="11" t="str">
        <f>VLOOKUP(V145,'Linien - BU'!A:B,2,FALSE)</f>
        <v>BU4</v>
      </c>
      <c r="J145" s="12">
        <f t="shared" si="14"/>
        <v>22</v>
      </c>
      <c r="K145" s="13">
        <f>Tabelle111[[#This Row],[Datum '[Tag']]]</f>
        <v>44439</v>
      </c>
      <c r="L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5" s="14" t="str">
        <f>IFERROR(VLOOKUP(Tabelle3[[#This Row],[Artikelnr.]],Artikel!A:C,3,FALSE),Tabelle3[[#This Row],[Artikelnr.]])</f>
        <v>ABS PECO</v>
      </c>
      <c r="N145" s="11" t="str">
        <f>VLOOKUP(D145,'Liste Gründe'!A:D,2,FALSE)</f>
        <v>keinen Verwendungszweck</v>
      </c>
      <c r="O145" s="13" t="str">
        <f>IF(ISBLANK(F145),VLOOKUP(Tabelle3[[#This Row],[Grund Ziffer]],'Liste Gründe'!A:D,3,FALSE),F145)</f>
        <v>keinen Verwendungszweck</v>
      </c>
      <c r="P145" s="11" t="str">
        <f>IF(ISBLANK(Tabelle111[[#This Row],[noch genauer]]),"-",Tabelle111[[#This Row],[noch genauer]])</f>
        <v>&lt;300kg/Monat</v>
      </c>
      <c r="Q145" s="14">
        <f t="shared" si="15"/>
        <v>35</v>
      </c>
      <c r="R145" s="11" t="str">
        <f t="shared" si="16"/>
        <v>Produkte</v>
      </c>
      <c r="S145" s="11" t="str">
        <f t="shared" si="17"/>
        <v>BUs</v>
      </c>
      <c r="T145" s="11" t="str">
        <f t="shared" si="18"/>
        <v>Symptome</v>
      </c>
      <c r="U145" s="11">
        <f>IFERROR(VLOOKUP(Tabelle3[[#This Row],[Artikelnr.]],Kennzahlen!S:U,3,FALSE)*Tabelle3[[#This Row],[Menge]],"0")</f>
        <v>32.352941176470594</v>
      </c>
      <c r="V145" s="14" t="str">
        <f>IF(ISBLANK(A145),VLOOKUP(Tabelle3[[#This Row],[Artikelnr.]],'Linien - BU'!R:S,2,FALSE),A145)</f>
        <v>L23</v>
      </c>
      <c r="W145" s="16">
        <f t="shared" si="19"/>
        <v>29500891</v>
      </c>
      <c r="X145" s="15">
        <f t="shared" si="20"/>
        <v>61</v>
      </c>
      <c r="Y145" s="51"/>
      <c r="AC145" s="51"/>
      <c r="AF145" s="51"/>
      <c r="AG145" s="51"/>
      <c r="AH145" s="51"/>
    </row>
    <row r="146" spans="1:34" ht="30" customHeight="1" x14ac:dyDescent="0.25">
      <c r="A146" s="25" t="s">
        <v>15173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IFERROR(VLOOKUP(Tabelle111[[#This Row],[Artikelnr. (wenn vorhanden)]],Artikel!A:C,3,FALSE),Tabelle111[[#This Row],[Artikelnr. (wenn vorhanden)]])</f>
        <v>ABS PECO</v>
      </c>
      <c r="I146" s="11" t="str">
        <f>VLOOKUP(V146,'Linien - BU'!A:B,2,FALSE)</f>
        <v>BU4</v>
      </c>
      <c r="J146" s="12">
        <f t="shared" si="14"/>
        <v>4</v>
      </c>
      <c r="K146" s="13">
        <f>Tabelle111[[#This Row],[Datum '[Tag']]]</f>
        <v>44445</v>
      </c>
      <c r="L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6" s="14" t="str">
        <f>IFERROR(VLOOKUP(Tabelle3[[#This Row],[Artikelnr.]],Artikel!A:C,3,FALSE),Tabelle3[[#This Row],[Artikelnr.]])</f>
        <v>ABS PECO</v>
      </c>
      <c r="N146" s="11" t="str">
        <f>VLOOKUP(D146,'Liste Gründe'!A:D,2,FALSE)</f>
        <v>keinen Verwendungszweck</v>
      </c>
      <c r="O146" s="13" t="str">
        <f>IF(ISBLANK(F146),VLOOKUP(Tabelle3[[#This Row],[Grund Ziffer]],'Liste Gründe'!A:D,3,FALSE),F146)</f>
        <v>keinen Verwendungszweck</v>
      </c>
      <c r="P146" s="11" t="str">
        <f>IF(ISBLANK(Tabelle111[[#This Row],[noch genauer]]),"-",Tabelle111[[#This Row],[noch genauer]])</f>
        <v>&lt;300kg/Monat</v>
      </c>
      <c r="Q146" s="14">
        <f t="shared" si="15"/>
        <v>36</v>
      </c>
      <c r="R146" s="11" t="str">
        <f t="shared" si="16"/>
        <v>Produkte</v>
      </c>
      <c r="S146" s="11" t="str">
        <f t="shared" si="17"/>
        <v>BUs</v>
      </c>
      <c r="T146" s="11" t="str">
        <f t="shared" si="18"/>
        <v>Symptome</v>
      </c>
      <c r="U146" s="11">
        <f>IFERROR(VLOOKUP(Tabelle3[[#This Row],[Artikelnr.]],Kennzahlen!S:U,3,FALSE)*Tabelle3[[#This Row],[Menge]],"0")</f>
        <v>5.882352941176471</v>
      </c>
      <c r="V146" s="14" t="str">
        <f>IF(ISBLANK(A146),VLOOKUP(Tabelle3[[#This Row],[Artikelnr.]],'Linien - BU'!R:S,2,FALSE),A146)</f>
        <v>L23</v>
      </c>
      <c r="W146" s="16">
        <f t="shared" si="19"/>
        <v>29500891</v>
      </c>
      <c r="X146" s="15">
        <f t="shared" si="20"/>
        <v>61</v>
      </c>
      <c r="Y146" s="51"/>
      <c r="AC146" s="51"/>
      <c r="AF146" s="51"/>
      <c r="AG146" s="51"/>
      <c r="AH146" s="51"/>
    </row>
    <row r="147" spans="1:34" ht="30" customHeight="1" x14ac:dyDescent="0.25">
      <c r="A147" s="25" t="s">
        <v>15173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IFERROR(VLOOKUP(Tabelle111[[#This Row],[Artikelnr. (wenn vorhanden)]],Artikel!A:C,3,FALSE),Tabelle111[[#This Row],[Artikelnr. (wenn vorhanden)]])</f>
        <v>ABS PECO</v>
      </c>
      <c r="I147" s="11" t="str">
        <f>VLOOKUP(V147,'Linien - BU'!A:B,2,FALSE)</f>
        <v>BU4</v>
      </c>
      <c r="J147" s="12">
        <f t="shared" si="14"/>
        <v>11</v>
      </c>
      <c r="K147" s="13">
        <f>Tabelle111[[#This Row],[Datum '[Tag']]]</f>
        <v>44448</v>
      </c>
      <c r="L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7" s="14" t="str">
        <f>IFERROR(VLOOKUP(Tabelle3[[#This Row],[Artikelnr.]],Artikel!A:C,3,FALSE),Tabelle3[[#This Row],[Artikelnr.]])</f>
        <v>ABS PECO</v>
      </c>
      <c r="N147" s="11" t="str">
        <f>VLOOKUP(D147,'Liste Gründe'!A:D,2,FALSE)</f>
        <v>keinen Verwendungszweck</v>
      </c>
      <c r="O147" s="13" t="str">
        <f>IF(ISBLANK(F147),VLOOKUP(Tabelle3[[#This Row],[Grund Ziffer]],'Liste Gründe'!A:D,3,FALSE),F147)</f>
        <v>keinen Verwendungszweck</v>
      </c>
      <c r="P147" s="11" t="str">
        <f>IF(ISBLANK(Tabelle111[[#This Row],[noch genauer]]),"-",Tabelle111[[#This Row],[noch genauer]])</f>
        <v>&lt;300kg/Monat</v>
      </c>
      <c r="Q147" s="14">
        <f t="shared" si="15"/>
        <v>36</v>
      </c>
      <c r="R147" s="11" t="str">
        <f t="shared" si="16"/>
        <v>Produkte</v>
      </c>
      <c r="S147" s="11" t="str">
        <f t="shared" si="17"/>
        <v>BUs</v>
      </c>
      <c r="T147" s="11" t="str">
        <f t="shared" si="18"/>
        <v>Symptome</v>
      </c>
      <c r="U147" s="11">
        <f>IFERROR(VLOOKUP(Tabelle3[[#This Row],[Artikelnr.]],Kennzahlen!S:U,3,FALSE)*Tabelle3[[#This Row],[Menge]],"0")</f>
        <v>16.176470588235297</v>
      </c>
      <c r="V147" s="14" t="str">
        <f>IF(ISBLANK(A147),VLOOKUP(Tabelle3[[#This Row],[Artikelnr.]],'Linien - BU'!R:S,2,FALSE),A147)</f>
        <v>L23</v>
      </c>
      <c r="W147" s="16">
        <f t="shared" si="19"/>
        <v>29500891</v>
      </c>
      <c r="X147" s="15">
        <f t="shared" si="20"/>
        <v>61</v>
      </c>
      <c r="Y147" s="51"/>
      <c r="AC147" s="51"/>
      <c r="AF147" s="51"/>
      <c r="AG147" s="51"/>
      <c r="AH147" s="51"/>
    </row>
    <row r="148" spans="1:34" ht="30" customHeight="1" x14ac:dyDescent="0.25">
      <c r="A148" s="25" t="s">
        <v>15173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IFERROR(VLOOKUP(Tabelle111[[#This Row],[Artikelnr. (wenn vorhanden)]],Artikel!A:C,3,FALSE),Tabelle111[[#This Row],[Artikelnr. (wenn vorhanden)]])</f>
        <v>ABS PECO</v>
      </c>
      <c r="I148" s="11" t="str">
        <f>VLOOKUP(V148,'Linien - BU'!A:B,2,FALSE)</f>
        <v>BU4</v>
      </c>
      <c r="J148" s="12">
        <f t="shared" si="14"/>
        <v>15</v>
      </c>
      <c r="K148" s="13">
        <f>Tabelle111[[#This Row],[Datum '[Tag']]]</f>
        <v>44454</v>
      </c>
      <c r="L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" s="14" t="str">
        <f>IFERROR(VLOOKUP(Tabelle3[[#This Row],[Artikelnr.]],Artikel!A:C,3,FALSE),Tabelle3[[#This Row],[Artikelnr.]])</f>
        <v>ABS PECO</v>
      </c>
      <c r="N148" s="11" t="str">
        <f>VLOOKUP(D148,'Liste Gründe'!A:D,2,FALSE)</f>
        <v>keinen Verwendungszweck</v>
      </c>
      <c r="O148" s="13" t="str">
        <f>IF(ISBLANK(F148),VLOOKUP(Tabelle3[[#This Row],[Grund Ziffer]],'Liste Gründe'!A:D,3,FALSE),F148)</f>
        <v>keinen Verwendungszweck</v>
      </c>
      <c r="P148" s="11" t="str">
        <f>IF(ISBLANK(Tabelle111[[#This Row],[noch genauer]]),"-",Tabelle111[[#This Row],[noch genauer]])</f>
        <v>&lt;300kg/Monat</v>
      </c>
      <c r="Q148" s="14">
        <f t="shared" si="15"/>
        <v>37</v>
      </c>
      <c r="R148" s="11" t="str">
        <f t="shared" si="16"/>
        <v>Produkte</v>
      </c>
      <c r="S148" s="11" t="str">
        <f t="shared" si="17"/>
        <v>BUs</v>
      </c>
      <c r="T148" s="11" t="str">
        <f t="shared" si="18"/>
        <v>Symptome</v>
      </c>
      <c r="U148" s="11">
        <f>IFERROR(VLOOKUP(Tabelle3[[#This Row],[Artikelnr.]],Kennzahlen!S:U,3,FALSE)*Tabelle3[[#This Row],[Menge]],"0")</f>
        <v>22.058823529411768</v>
      </c>
      <c r="V148" s="14" t="str">
        <f>IF(ISBLANK(A148),VLOOKUP(Tabelle3[[#This Row],[Artikelnr.]],'Linien - BU'!R:S,2,FALSE),A148)</f>
        <v>L23</v>
      </c>
      <c r="W148" s="16">
        <f t="shared" si="19"/>
        <v>29500891</v>
      </c>
      <c r="X148" s="15">
        <f t="shared" si="20"/>
        <v>61</v>
      </c>
      <c r="Y148" s="51"/>
      <c r="AC148" s="51"/>
      <c r="AF148" s="51"/>
      <c r="AG148" s="51"/>
      <c r="AH148" s="51"/>
    </row>
    <row r="149" spans="1:34" ht="30" customHeight="1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IFERROR(VLOOKUP(Tabelle111[[#This Row],[Artikelnr. (wenn vorhanden)]],Artikel!A:C,3,FALSE),Tabelle111[[#This Row],[Artikelnr. (wenn vorhanden)]])</f>
        <v>ABS PECO</v>
      </c>
      <c r="I149" s="11" t="str">
        <f>VLOOKUP(V149,'Linien - BU'!A:B,2,FALSE)</f>
        <v>BU4</v>
      </c>
      <c r="J149" s="12">
        <f t="shared" si="14"/>
        <v>15</v>
      </c>
      <c r="K149" s="13">
        <f>Tabelle111[[#This Row],[Datum '[Tag']]]</f>
        <v>44454</v>
      </c>
      <c r="L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" s="14" t="str">
        <f>IFERROR(VLOOKUP(Tabelle3[[#This Row],[Artikelnr.]],Artikel!A:C,3,FALSE),Tabelle3[[#This Row],[Artikelnr.]])</f>
        <v>ABS PECO</v>
      </c>
      <c r="N149" s="11" t="str">
        <f>VLOOKUP(D149,'Liste Gründe'!A:D,2,FALSE)</f>
        <v>keinen Verwendungszweck</v>
      </c>
      <c r="O149" s="13" t="str">
        <f>IF(ISBLANK(F149),VLOOKUP(Tabelle3[[#This Row],[Grund Ziffer]],'Liste Gründe'!A:D,3,FALSE),F149)</f>
        <v>keinen Verwendungszweck</v>
      </c>
      <c r="P149" s="11" t="str">
        <f>IF(ISBLANK(Tabelle111[[#This Row],[noch genauer]]),"-",Tabelle111[[#This Row],[noch genauer]])</f>
        <v>&lt;300kg/Monat</v>
      </c>
      <c r="Q149" s="14">
        <f t="shared" si="15"/>
        <v>37</v>
      </c>
      <c r="R149" s="11" t="str">
        <f t="shared" si="16"/>
        <v>Produkte</v>
      </c>
      <c r="S149" s="11" t="str">
        <f t="shared" si="17"/>
        <v>BUs</v>
      </c>
      <c r="T149" s="11" t="str">
        <f t="shared" si="18"/>
        <v>Symptome</v>
      </c>
      <c r="U149" s="11">
        <f>IFERROR(VLOOKUP(Tabelle3[[#This Row],[Artikelnr.]],Kennzahlen!S:U,3,FALSE)*Tabelle3[[#This Row],[Menge]],"0")</f>
        <v>22.058823529411768</v>
      </c>
      <c r="V149" s="14" t="str">
        <f>IF(ISBLANK(A149),VLOOKUP(Tabelle3[[#This Row],[Artikelnr.]],'Linien - BU'!R:S,2,FALSE),A149)</f>
        <v>Bu4</v>
      </c>
      <c r="W149" s="16">
        <f t="shared" si="19"/>
        <v>29500891</v>
      </c>
      <c r="X149" s="15">
        <f t="shared" si="20"/>
        <v>61</v>
      </c>
      <c r="Y149" s="51"/>
      <c r="AC149" s="51"/>
      <c r="AF149" s="51"/>
      <c r="AG149" s="51"/>
      <c r="AH149" s="51"/>
    </row>
    <row r="150" spans="1:34" ht="30" customHeight="1" x14ac:dyDescent="0.25">
      <c r="A150" s="25" t="s">
        <v>15173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IFERROR(VLOOKUP(Tabelle111[[#This Row],[Artikelnr. (wenn vorhanden)]],Artikel!A:C,3,FALSE),Tabelle111[[#This Row],[Artikelnr. (wenn vorhanden)]])</f>
        <v>ABS PECO</v>
      </c>
      <c r="I150" s="11" t="str">
        <f>VLOOKUP(V150,'Linien - BU'!A:B,2,FALSE)</f>
        <v>BU4</v>
      </c>
      <c r="J150" s="12">
        <f t="shared" si="14"/>
        <v>20</v>
      </c>
      <c r="K150" s="13">
        <f>Tabelle111[[#This Row],[Datum '[Tag']]]</f>
        <v>44459</v>
      </c>
      <c r="L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0" s="14" t="str">
        <f>IFERROR(VLOOKUP(Tabelle3[[#This Row],[Artikelnr.]],Artikel!A:C,3,FALSE),Tabelle3[[#This Row],[Artikelnr.]])</f>
        <v>ABS PECO</v>
      </c>
      <c r="N150" s="11" t="str">
        <f>VLOOKUP(D150,'Liste Gründe'!A:D,2,FALSE)</f>
        <v>keinen Verwendungszweck</v>
      </c>
      <c r="O150" s="13" t="str">
        <f>IF(ISBLANK(F150),VLOOKUP(Tabelle3[[#This Row],[Grund Ziffer]],'Liste Gründe'!A:D,3,FALSE),F150)</f>
        <v>keinen Verwendungszweck</v>
      </c>
      <c r="P150" s="11" t="str">
        <f>IF(ISBLANK(Tabelle111[[#This Row],[noch genauer]]),"-",Tabelle111[[#This Row],[noch genauer]])</f>
        <v>&lt;300kg/Monat</v>
      </c>
      <c r="Q150" s="14">
        <f t="shared" si="15"/>
        <v>38</v>
      </c>
      <c r="R150" s="11" t="str">
        <f t="shared" si="16"/>
        <v>Produkte</v>
      </c>
      <c r="S150" s="11" t="str">
        <f t="shared" si="17"/>
        <v>BUs</v>
      </c>
      <c r="T150" s="11" t="str">
        <f t="shared" si="18"/>
        <v>Symptome</v>
      </c>
      <c r="U150" s="11">
        <f>IFERROR(VLOOKUP(Tabelle3[[#This Row],[Artikelnr.]],Kennzahlen!S:U,3,FALSE)*Tabelle3[[#This Row],[Menge]],"0")</f>
        <v>29.411764705882355</v>
      </c>
      <c r="V150" s="14" t="str">
        <f>IF(ISBLANK(A150),VLOOKUP(Tabelle3[[#This Row],[Artikelnr.]],'Linien - BU'!R:S,2,FALSE),A150)</f>
        <v>L23</v>
      </c>
      <c r="W150" s="16">
        <f t="shared" si="19"/>
        <v>29500891</v>
      </c>
      <c r="X150" s="15">
        <f t="shared" si="20"/>
        <v>61</v>
      </c>
      <c r="Y150" s="51"/>
      <c r="AC150" s="51"/>
      <c r="AF150" s="51"/>
      <c r="AG150" s="51"/>
      <c r="AH150" s="51"/>
    </row>
    <row r="151" spans="1:34" ht="30" customHeight="1" x14ac:dyDescent="0.25">
      <c r="A151" s="25" t="s">
        <v>15173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IFERROR(VLOOKUP(Tabelle111[[#This Row],[Artikelnr. (wenn vorhanden)]],Artikel!A:C,3,FALSE),Tabelle111[[#This Row],[Artikelnr. (wenn vorhanden)]])</f>
        <v>ABS PECO</v>
      </c>
      <c r="I151" s="11" t="str">
        <f>VLOOKUP(V151,'Linien - BU'!A:B,2,FALSE)</f>
        <v>BU4</v>
      </c>
      <c r="J151" s="12">
        <f t="shared" si="14"/>
        <v>7</v>
      </c>
      <c r="K151" s="13">
        <f>Tabelle111[[#This Row],[Datum '[Tag']]]</f>
        <v>44460</v>
      </c>
      <c r="L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1" s="14" t="str">
        <f>IFERROR(VLOOKUP(Tabelle3[[#This Row],[Artikelnr.]],Artikel!A:C,3,FALSE),Tabelle3[[#This Row],[Artikelnr.]])</f>
        <v>ABS PECO</v>
      </c>
      <c r="N151" s="11" t="str">
        <f>VLOOKUP(D151,'Liste Gründe'!A:D,2,FALSE)</f>
        <v>keinen Verwendungszweck</v>
      </c>
      <c r="O151" s="13" t="str">
        <f>IF(ISBLANK(F151),VLOOKUP(Tabelle3[[#This Row],[Grund Ziffer]],'Liste Gründe'!A:D,3,FALSE),F151)</f>
        <v>keinen Verwendungszweck</v>
      </c>
      <c r="P151" s="11" t="str">
        <f>IF(ISBLANK(Tabelle111[[#This Row],[noch genauer]]),"-",Tabelle111[[#This Row],[noch genauer]])</f>
        <v>&lt;300kg/Monat</v>
      </c>
      <c r="Q151" s="14">
        <f t="shared" si="15"/>
        <v>38</v>
      </c>
      <c r="R151" s="11" t="str">
        <f t="shared" si="16"/>
        <v>Produkte</v>
      </c>
      <c r="S151" s="11" t="str">
        <f t="shared" si="17"/>
        <v>BUs</v>
      </c>
      <c r="T151" s="11" t="str">
        <f t="shared" si="18"/>
        <v>Symptome</v>
      </c>
      <c r="U151" s="11">
        <f>IFERROR(VLOOKUP(Tabelle3[[#This Row],[Artikelnr.]],Kennzahlen!S:U,3,FALSE)*Tabelle3[[#This Row],[Menge]],"0")</f>
        <v>10.294117647058824</v>
      </c>
      <c r="V151" s="14" t="str">
        <f>IF(ISBLANK(A151),VLOOKUP(Tabelle3[[#This Row],[Artikelnr.]],'Linien - BU'!R:S,2,FALSE),A151)</f>
        <v>L23</v>
      </c>
      <c r="W151" s="16">
        <f t="shared" si="19"/>
        <v>29500891</v>
      </c>
      <c r="X151" s="15">
        <f t="shared" si="20"/>
        <v>61</v>
      </c>
      <c r="Y151" s="51"/>
      <c r="AC151" s="51"/>
      <c r="AF151" s="51"/>
      <c r="AG151" s="51"/>
      <c r="AH151" s="51"/>
    </row>
    <row r="152" spans="1:34" ht="30" customHeight="1" x14ac:dyDescent="0.25">
      <c r="A152" s="25" t="s">
        <v>15173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IFERROR(VLOOKUP(Tabelle111[[#This Row],[Artikelnr. (wenn vorhanden)]],Artikel!A:C,3,FALSE),Tabelle111[[#This Row],[Artikelnr. (wenn vorhanden)]])</f>
        <v>ABS PECO</v>
      </c>
      <c r="I152" s="11" t="str">
        <f>VLOOKUP(V152,'Linien - BU'!A:B,2,FALSE)</f>
        <v>BU4</v>
      </c>
      <c r="J152" s="12">
        <f t="shared" si="14"/>
        <v>61</v>
      </c>
      <c r="K152" s="13">
        <f>Tabelle111[[#This Row],[Datum '[Tag']]]</f>
        <v>44461</v>
      </c>
      <c r="L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2" s="14" t="str">
        <f>IFERROR(VLOOKUP(Tabelle3[[#This Row],[Artikelnr.]],Artikel!A:C,3,FALSE),Tabelle3[[#This Row],[Artikelnr.]])</f>
        <v>ABS PECO</v>
      </c>
      <c r="N152" s="11" t="str">
        <f>VLOOKUP(D152,'Liste Gründe'!A:D,2,FALSE)</f>
        <v>keinen Verwendungszweck</v>
      </c>
      <c r="O152" s="13" t="str">
        <f>IF(ISBLANK(F152),VLOOKUP(Tabelle3[[#This Row],[Grund Ziffer]],'Liste Gründe'!A:D,3,FALSE),F152)</f>
        <v>keinen Verwendungszweck</v>
      </c>
      <c r="P152" s="11" t="str">
        <f>IF(ISBLANK(Tabelle111[[#This Row],[noch genauer]]),"-",Tabelle111[[#This Row],[noch genauer]])</f>
        <v>&lt;300kg/Monat</v>
      </c>
      <c r="Q152" s="14">
        <f t="shared" si="15"/>
        <v>38</v>
      </c>
      <c r="R152" s="11" t="str">
        <f t="shared" si="16"/>
        <v>Produkte</v>
      </c>
      <c r="S152" s="11" t="str">
        <f t="shared" si="17"/>
        <v>BUs</v>
      </c>
      <c r="T152" s="11" t="str">
        <f t="shared" si="18"/>
        <v>Symptome</v>
      </c>
      <c r="U152" s="11">
        <f>IFERROR(VLOOKUP(Tabelle3[[#This Row],[Artikelnr.]],Kennzahlen!S:U,3,FALSE)*Tabelle3[[#This Row],[Menge]],"0")</f>
        <v>89.705882352941188</v>
      </c>
      <c r="V152" s="14" t="str">
        <f>IF(ISBLANK(A152),VLOOKUP(Tabelle3[[#This Row],[Artikelnr.]],'Linien - BU'!R:S,2,FALSE),A152)</f>
        <v>L23</v>
      </c>
      <c r="W152" s="16">
        <f t="shared" si="19"/>
        <v>29500891</v>
      </c>
      <c r="X152" s="15">
        <f t="shared" si="20"/>
        <v>61</v>
      </c>
      <c r="Y152" s="51"/>
      <c r="AC152" s="51"/>
      <c r="AF152" s="51"/>
      <c r="AG152" s="51"/>
      <c r="AH152" s="51"/>
    </row>
    <row r="153" spans="1:34" ht="30" customHeight="1" x14ac:dyDescent="0.25">
      <c r="A153" s="25" t="s">
        <v>15173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IFERROR(VLOOKUP(Tabelle111[[#This Row],[Artikelnr. (wenn vorhanden)]],Artikel!A:C,3,FALSE),Tabelle111[[#This Row],[Artikelnr. (wenn vorhanden)]])</f>
        <v>ABS PECO</v>
      </c>
      <c r="I153" s="11" t="str">
        <f>VLOOKUP(V153,'Linien - BU'!A:B,2,FALSE)</f>
        <v>BU4</v>
      </c>
      <c r="J153" s="12">
        <f t="shared" si="14"/>
        <v>11</v>
      </c>
      <c r="K153" s="13">
        <f>Tabelle111[[#This Row],[Datum '[Tag']]]</f>
        <v>44467</v>
      </c>
      <c r="L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" s="14" t="str">
        <f>IFERROR(VLOOKUP(Tabelle3[[#This Row],[Artikelnr.]],Artikel!A:C,3,FALSE),Tabelle3[[#This Row],[Artikelnr.]])</f>
        <v>ABS PECO</v>
      </c>
      <c r="N153" s="11" t="str">
        <f>VLOOKUP(D153,'Liste Gründe'!A:D,2,FALSE)</f>
        <v>keinen Verwendungszweck</v>
      </c>
      <c r="O153" s="13" t="str">
        <f>IF(ISBLANK(F153),VLOOKUP(Tabelle3[[#This Row],[Grund Ziffer]],'Liste Gründe'!A:D,3,FALSE),F153)</f>
        <v>keinen Verwendungszweck</v>
      </c>
      <c r="P153" s="11" t="str">
        <f>IF(ISBLANK(Tabelle111[[#This Row],[noch genauer]]),"-",Tabelle111[[#This Row],[noch genauer]])</f>
        <v>&lt;300kg/Monat</v>
      </c>
      <c r="Q153" s="14">
        <f t="shared" si="15"/>
        <v>39</v>
      </c>
      <c r="R153" s="11" t="str">
        <f t="shared" si="16"/>
        <v>Produkte</v>
      </c>
      <c r="S153" s="11" t="str">
        <f t="shared" si="17"/>
        <v>BUs</v>
      </c>
      <c r="T153" s="11" t="str">
        <f t="shared" si="18"/>
        <v>Symptome</v>
      </c>
      <c r="U153" s="11">
        <f>IFERROR(VLOOKUP(Tabelle3[[#This Row],[Artikelnr.]],Kennzahlen!S:U,3,FALSE)*Tabelle3[[#This Row],[Menge]],"0")</f>
        <v>16.176470588235297</v>
      </c>
      <c r="V153" s="14" t="str">
        <f>IF(ISBLANK(A153),VLOOKUP(Tabelle3[[#This Row],[Artikelnr.]],'Linien - BU'!R:S,2,FALSE),A153)</f>
        <v>L23</v>
      </c>
      <c r="W153" s="16">
        <f t="shared" si="19"/>
        <v>29500891</v>
      </c>
      <c r="X153" s="15">
        <f t="shared" si="20"/>
        <v>61</v>
      </c>
      <c r="Y153" s="51"/>
      <c r="AC153" s="51"/>
      <c r="AF153" s="51"/>
      <c r="AG153" s="51"/>
      <c r="AH153" s="51"/>
    </row>
    <row r="154" spans="1:34" ht="30" customHeight="1" x14ac:dyDescent="0.25">
      <c r="A154" s="25" t="s">
        <v>15173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IFERROR(VLOOKUP(Tabelle111[[#This Row],[Artikelnr. (wenn vorhanden)]],Artikel!A:C,3,FALSE),Tabelle111[[#This Row],[Artikelnr. (wenn vorhanden)]])</f>
        <v>ABS PECO</v>
      </c>
      <c r="I154" s="11" t="str">
        <f>VLOOKUP(V154,'Linien - BU'!A:B,2,FALSE)</f>
        <v>BU4</v>
      </c>
      <c r="J154" s="12">
        <f t="shared" si="14"/>
        <v>4</v>
      </c>
      <c r="K154" s="13">
        <f>Tabelle111[[#This Row],[Datum '[Tag']]]</f>
        <v>44468</v>
      </c>
      <c r="L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" s="14" t="str">
        <f>IFERROR(VLOOKUP(Tabelle3[[#This Row],[Artikelnr.]],Artikel!A:C,3,FALSE),Tabelle3[[#This Row],[Artikelnr.]])</f>
        <v>ABS PECO</v>
      </c>
      <c r="N154" s="11" t="str">
        <f>VLOOKUP(D154,'Liste Gründe'!A:D,2,FALSE)</f>
        <v>keinen Verwendungszweck</v>
      </c>
      <c r="O154" s="13" t="str">
        <f>IF(ISBLANK(F154),VLOOKUP(Tabelle3[[#This Row],[Grund Ziffer]],'Liste Gründe'!A:D,3,FALSE),F154)</f>
        <v>keinen Verwendungszweck</v>
      </c>
      <c r="P154" s="11" t="str">
        <f>IF(ISBLANK(Tabelle111[[#This Row],[noch genauer]]),"-",Tabelle111[[#This Row],[noch genauer]])</f>
        <v>&lt;300kg/Monat</v>
      </c>
      <c r="Q154" s="14">
        <f t="shared" si="15"/>
        <v>39</v>
      </c>
      <c r="R154" s="11" t="str">
        <f t="shared" si="16"/>
        <v>Produkte</v>
      </c>
      <c r="S154" s="11" t="str">
        <f t="shared" si="17"/>
        <v>BUs</v>
      </c>
      <c r="T154" s="11" t="str">
        <f t="shared" si="18"/>
        <v>Symptome</v>
      </c>
      <c r="U154" s="11">
        <f>IFERROR(VLOOKUP(Tabelle3[[#This Row],[Artikelnr.]],Kennzahlen!S:U,3,FALSE)*Tabelle3[[#This Row],[Menge]],"0")</f>
        <v>5.882352941176471</v>
      </c>
      <c r="V154" s="14" t="str">
        <f>IF(ISBLANK(A154),VLOOKUP(Tabelle3[[#This Row],[Artikelnr.]],'Linien - BU'!R:S,2,FALSE),A154)</f>
        <v>L23</v>
      </c>
      <c r="W154" s="16">
        <f t="shared" si="19"/>
        <v>29500891</v>
      </c>
      <c r="X154" s="15">
        <f t="shared" si="20"/>
        <v>61</v>
      </c>
      <c r="Y154" s="51"/>
      <c r="AC154" s="51"/>
      <c r="AF154" s="51"/>
      <c r="AG154" s="51"/>
      <c r="AH154" s="51"/>
    </row>
    <row r="155" spans="1:34" ht="30" customHeight="1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IFERROR(VLOOKUP(Tabelle111[[#This Row],[Artikelnr. (wenn vorhanden)]],Artikel!A:C,3,FALSE),Tabelle111[[#This Row],[Artikelnr. (wenn vorhanden)]])</f>
        <v>ABS PECO</v>
      </c>
      <c r="I155" s="11" t="str">
        <f>VLOOKUP(V155,'Linien - BU'!A:B,2,FALSE)</f>
        <v>BU4</v>
      </c>
      <c r="J155" s="12">
        <f t="shared" si="14"/>
        <v>8</v>
      </c>
      <c r="K155" s="13">
        <f>Tabelle111[[#This Row],[Datum '[Tag']]]</f>
        <v>44474</v>
      </c>
      <c r="L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" s="14" t="str">
        <f>IFERROR(VLOOKUP(Tabelle3[[#This Row],[Artikelnr.]],Artikel!A:C,3,FALSE),Tabelle3[[#This Row],[Artikelnr.]])</f>
        <v>ABS PECO</v>
      </c>
      <c r="N155" s="11" t="str">
        <f>VLOOKUP(D155,'Liste Gründe'!A:D,2,FALSE)</f>
        <v>keinen Verwendungszweck</v>
      </c>
      <c r="O155" s="13" t="str">
        <f>IF(ISBLANK(F155),VLOOKUP(Tabelle3[[#This Row],[Grund Ziffer]],'Liste Gründe'!A:D,3,FALSE),F155)</f>
        <v>-</v>
      </c>
      <c r="P155" s="11" t="str">
        <f>IF(ISBLANK(Tabelle111[[#This Row],[noch genauer]]),"-",Tabelle111[[#This Row],[noch genauer]])</f>
        <v>-</v>
      </c>
      <c r="Q155" s="14">
        <f t="shared" si="15"/>
        <v>40</v>
      </c>
      <c r="R155" s="11" t="str">
        <f t="shared" si="16"/>
        <v>Produkte</v>
      </c>
      <c r="S155" s="11" t="str">
        <f t="shared" si="17"/>
        <v>BUs</v>
      </c>
      <c r="T155" s="11" t="str">
        <f t="shared" si="18"/>
        <v>Symptome</v>
      </c>
      <c r="U155" s="11">
        <f>IFERROR(VLOOKUP(Tabelle3[[#This Row],[Artikelnr.]],Kennzahlen!S:U,3,FALSE)*Tabelle3[[#This Row],[Menge]],"0")</f>
        <v>11.764705882352942</v>
      </c>
      <c r="V155" s="14" t="str">
        <f>IF(ISBLANK(A155),VLOOKUP(Tabelle3[[#This Row],[Artikelnr.]],'Linien - BU'!R:S,2,FALSE),A155)</f>
        <v>Bu4</v>
      </c>
      <c r="W155" s="16">
        <f t="shared" si="19"/>
        <v>29500891</v>
      </c>
      <c r="X155" s="15">
        <f t="shared" si="20"/>
        <v>61</v>
      </c>
      <c r="Y155" s="51"/>
      <c r="AC155" s="51"/>
      <c r="AF155" s="51"/>
      <c r="AG155" s="51"/>
      <c r="AH155" s="51"/>
    </row>
    <row r="156" spans="1:34" ht="30" customHeight="1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F156"/>
      <c r="G156" s="25"/>
      <c r="H156" s="25" t="str">
        <f>IFERROR(VLOOKUP(Tabelle111[[#This Row],[Artikelnr. (wenn vorhanden)]],Artikel!A:C,3,FALSE),Tabelle111[[#This Row],[Artikelnr. (wenn vorhanden)]])</f>
        <v>ABS PECO</v>
      </c>
      <c r="I156" s="11" t="str">
        <f>VLOOKUP(V156,'Linien - BU'!A:B,2,FALSE)</f>
        <v>BU4</v>
      </c>
      <c r="J156" s="12">
        <f t="shared" si="14"/>
        <v>9</v>
      </c>
      <c r="K156" s="13">
        <f>Tabelle111[[#This Row],[Datum '[Tag']]]</f>
        <v>44480</v>
      </c>
      <c r="L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" s="14" t="str">
        <f>IFERROR(VLOOKUP(Tabelle3[[#This Row],[Artikelnr.]],Artikel!A:C,3,FALSE),Tabelle3[[#This Row],[Artikelnr.]])</f>
        <v>ABS PECO</v>
      </c>
      <c r="N156" s="11" t="str">
        <f>VLOOKUP(D156,'Liste Gründe'!A:D,2,FALSE)</f>
        <v>keinen Verwendungszweck</v>
      </c>
      <c r="O156" s="13" t="str">
        <f>IF(ISBLANK(F156),VLOOKUP(Tabelle3[[#This Row],[Grund Ziffer]],'Liste Gründe'!A:D,3,FALSE),F156)</f>
        <v>keinen Verwendungszweck</v>
      </c>
      <c r="P156" s="11" t="str">
        <f>IF(ISBLANK(Tabelle111[[#This Row],[noch genauer]]),"-",Tabelle111[[#This Row],[noch genauer]])</f>
        <v>-</v>
      </c>
      <c r="Q156" s="14">
        <f t="shared" si="15"/>
        <v>41</v>
      </c>
      <c r="R156" s="11" t="str">
        <f t="shared" si="16"/>
        <v>Produkte</v>
      </c>
      <c r="S156" s="11" t="str">
        <f t="shared" si="17"/>
        <v>BUs</v>
      </c>
      <c r="T156" s="11" t="str">
        <f t="shared" si="18"/>
        <v>Symptome</v>
      </c>
      <c r="U156" s="11">
        <f>IFERROR(VLOOKUP(Tabelle3[[#This Row],[Artikelnr.]],Kennzahlen!S:U,3,FALSE)*Tabelle3[[#This Row],[Menge]],"0")</f>
        <v>13.23529411764706</v>
      </c>
      <c r="V156" s="14" t="str">
        <f>IF(ISBLANK(A156),VLOOKUP(Tabelle3[[#This Row],[Artikelnr.]],'Linien - BU'!R:S,2,FALSE),A156)</f>
        <v>BU4</v>
      </c>
      <c r="W156" s="16">
        <f t="shared" si="19"/>
        <v>29500891</v>
      </c>
      <c r="X156" s="15">
        <f t="shared" si="20"/>
        <v>61</v>
      </c>
      <c r="Y156" s="51"/>
      <c r="AC156" s="51"/>
      <c r="AF156" s="51"/>
      <c r="AG156" s="51"/>
      <c r="AH156" s="51"/>
    </row>
    <row r="157" spans="1:34" ht="30" customHeight="1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F157"/>
      <c r="G157" s="25"/>
      <c r="H157" s="25" t="str">
        <f>IFERROR(VLOOKUP(Tabelle111[[#This Row],[Artikelnr. (wenn vorhanden)]],Artikel!A:C,3,FALSE),Tabelle111[[#This Row],[Artikelnr. (wenn vorhanden)]])</f>
        <v>ABS PECO</v>
      </c>
      <c r="I157" s="11" t="str">
        <f>VLOOKUP(V157,'Linien - BU'!A:B,2,FALSE)</f>
        <v>BU4</v>
      </c>
      <c r="J157" s="12">
        <f t="shared" si="14"/>
        <v>79</v>
      </c>
      <c r="K157" s="13">
        <f>Tabelle111[[#This Row],[Datum '[Tag']]]</f>
        <v>44483</v>
      </c>
      <c r="L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" s="14" t="str">
        <f>IFERROR(VLOOKUP(Tabelle3[[#This Row],[Artikelnr.]],Artikel!A:C,3,FALSE),Tabelle3[[#This Row],[Artikelnr.]])</f>
        <v>ABS PECO</v>
      </c>
      <c r="N157" s="11" t="str">
        <f>VLOOKUP(D157,'Liste Gründe'!A:D,2,FALSE)</f>
        <v>keinen Verwendungszweck</v>
      </c>
      <c r="O157" s="13" t="str">
        <f>IF(ISBLANK(F157),VLOOKUP(Tabelle3[[#This Row],[Grund Ziffer]],'Liste Gründe'!A:D,3,FALSE),F157)</f>
        <v>keinen Verwendungszweck</v>
      </c>
      <c r="P157" s="11" t="str">
        <f>IF(ISBLANK(Tabelle111[[#This Row],[noch genauer]]),"-",Tabelle111[[#This Row],[noch genauer]])</f>
        <v>-</v>
      </c>
      <c r="Q157" s="14">
        <f t="shared" si="15"/>
        <v>41</v>
      </c>
      <c r="R157" s="11" t="str">
        <f t="shared" si="16"/>
        <v>Produkte</v>
      </c>
      <c r="S157" s="11" t="str">
        <f t="shared" si="17"/>
        <v>BUs</v>
      </c>
      <c r="T157" s="11" t="str">
        <f t="shared" si="18"/>
        <v>Symptome</v>
      </c>
      <c r="U157" s="11">
        <f>IFERROR(VLOOKUP(Tabelle3[[#This Row],[Artikelnr.]],Kennzahlen!S:U,3,FALSE)*Tabelle3[[#This Row],[Menge]],"0")</f>
        <v>116.1764705882353</v>
      </c>
      <c r="V157" s="14" t="str">
        <f>IF(ISBLANK(A157),VLOOKUP(Tabelle3[[#This Row],[Artikelnr.]],'Linien - BU'!R:S,2,FALSE),A157)</f>
        <v>Bu4</v>
      </c>
      <c r="W157" s="16">
        <f t="shared" si="19"/>
        <v>29500891</v>
      </c>
      <c r="X157" s="15">
        <f t="shared" si="20"/>
        <v>61</v>
      </c>
      <c r="Y157" s="51"/>
      <c r="AC157" s="51"/>
      <c r="AF157" s="51"/>
      <c r="AG157" s="51"/>
      <c r="AH157" s="51"/>
    </row>
    <row r="158" spans="1:34" ht="30" customHeight="1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F158"/>
      <c r="G158" s="25"/>
      <c r="H158" s="56" t="str">
        <f>IFERROR(VLOOKUP(Tabelle111[[#This Row],[Artikelnr. (wenn vorhanden)]],Artikel!A:C,3,FALSE),Tabelle111[[#This Row],[Artikelnr. (wenn vorhanden)]])</f>
        <v>ABS PECO</v>
      </c>
      <c r="I158" s="11" t="str">
        <f>VLOOKUP(V158,'Linien - BU'!A:B,2,FALSE)</f>
        <v>BU4</v>
      </c>
      <c r="J158" s="12">
        <f t="shared" si="14"/>
        <v>24</v>
      </c>
      <c r="K158" s="13">
        <f>Tabelle111[[#This Row],[Datum '[Tag']]]</f>
        <v>44488</v>
      </c>
      <c r="L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8" s="14" t="str">
        <f>IFERROR(VLOOKUP(Tabelle3[[#This Row],[Artikelnr.]],Artikel!A:C,3,FALSE),Tabelle3[[#This Row],[Artikelnr.]])</f>
        <v>ABS PECO</v>
      </c>
      <c r="N158" s="11" t="str">
        <f>VLOOKUP(D158,'Liste Gründe'!A:D,2,FALSE)</f>
        <v>Schimmel</v>
      </c>
      <c r="O158" s="13" t="str">
        <f>IF(ISBLANK(F158),VLOOKUP(Tabelle3[[#This Row],[Grund Ziffer]],'Liste Gründe'!A:D,3,FALSE),F158)</f>
        <v>Schimmel</v>
      </c>
      <c r="P158" s="11" t="str">
        <f>IF(ISBLANK(Tabelle111[[#This Row],[noch genauer]]),"-",Tabelle111[[#This Row],[noch genauer]])</f>
        <v>-</v>
      </c>
      <c r="Q158" s="14">
        <f t="shared" si="15"/>
        <v>42</v>
      </c>
      <c r="R158" s="11" t="str">
        <f t="shared" si="16"/>
        <v>Produkte</v>
      </c>
      <c r="S158" s="11" t="str">
        <f t="shared" si="17"/>
        <v>BUs</v>
      </c>
      <c r="T158" s="11" t="str">
        <f t="shared" si="18"/>
        <v>Symptome</v>
      </c>
      <c r="U158" s="11">
        <f>IFERROR(VLOOKUP(Tabelle3[[#This Row],[Artikelnr.]],Kennzahlen!S:U,3,FALSE)*Tabelle3[[#This Row],[Menge]],"0")</f>
        <v>35.294117647058826</v>
      </c>
      <c r="V158" s="14" t="str">
        <f>IF(ISBLANK(A158),VLOOKUP(Tabelle3[[#This Row],[Artikelnr.]],'Linien - BU'!R:S,2,FALSE),A158)</f>
        <v>BU4</v>
      </c>
      <c r="W158" s="16">
        <f t="shared" si="19"/>
        <v>29500891</v>
      </c>
      <c r="X158" s="15">
        <f t="shared" si="20"/>
        <v>12</v>
      </c>
      <c r="Y158" s="51"/>
      <c r="AC158" s="51"/>
      <c r="AF158" s="51"/>
      <c r="AG158" s="51"/>
      <c r="AH158" s="51"/>
    </row>
    <row r="159" spans="1:34" ht="30" customHeight="1" x14ac:dyDescent="0.25">
      <c r="A159" s="25" t="s">
        <v>15169</v>
      </c>
      <c r="B159" s="25">
        <v>29500892</v>
      </c>
      <c r="C159" s="25">
        <v>66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IFERROR(VLOOKUP(Tabelle111[[#This Row],[Artikelnr. (wenn vorhanden)]],Artikel!A:C,3,FALSE),Tabelle111[[#This Row],[Artikelnr. (wenn vorhanden)]])</f>
        <v>ABS BLU-FOU</v>
      </c>
      <c r="I159" s="11" t="str">
        <f>VLOOKUP(V159,'Linien - BU'!A:B,2,FALSE)</f>
        <v>BU4</v>
      </c>
      <c r="J159" s="12">
        <f t="shared" si="14"/>
        <v>66</v>
      </c>
      <c r="K159" s="13">
        <f>Tabelle111[[#This Row],[Datum '[Tag']]]</f>
        <v>44447</v>
      </c>
      <c r="L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" s="14" t="str">
        <f>IFERROR(VLOOKUP(Tabelle3[[#This Row],[Artikelnr.]],Artikel!A:C,3,FALSE),Tabelle3[[#This Row],[Artikelnr.]])</f>
        <v>ABS BLU-FOU</v>
      </c>
      <c r="N159" s="11" t="str">
        <f>VLOOKUP(D159,'Liste Gründe'!A:D,2,FALSE)</f>
        <v>keinen Verwendungszweck</v>
      </c>
      <c r="O159" s="13" t="str">
        <f>IF(ISBLANK(F159),VLOOKUP(Tabelle3[[#This Row],[Grund Ziffer]],'Liste Gründe'!A:D,3,FALSE),F159)</f>
        <v>keinen Verwendungszweck</v>
      </c>
      <c r="P159" s="11" t="str">
        <f>IF(ISBLANK(Tabelle111[[#This Row],[noch genauer]]),"-",Tabelle111[[#This Row],[noch genauer]])</f>
        <v>&lt;100kg/Monat</v>
      </c>
      <c r="Q159" s="14">
        <f t="shared" si="15"/>
        <v>36</v>
      </c>
      <c r="R159" s="11" t="str">
        <f t="shared" si="16"/>
        <v>Produkte</v>
      </c>
      <c r="S159" s="11" t="str">
        <f t="shared" si="17"/>
        <v>BUs</v>
      </c>
      <c r="T159" s="11" t="str">
        <f t="shared" si="18"/>
        <v>Symptome</v>
      </c>
      <c r="U159" s="11">
        <f>IFERROR(VLOOKUP(Tabelle3[[#This Row],[Artikelnr.]],Kennzahlen!S:U,3,FALSE)*Tabelle3[[#This Row],[Menge]],"0")</f>
        <v>0.66</v>
      </c>
      <c r="V159" s="14" t="str">
        <f>IF(ISBLANK(A159),VLOOKUP(Tabelle3[[#This Row],[Artikelnr.]],'Linien - BU'!R:S,2,FALSE),A159)</f>
        <v>L20</v>
      </c>
      <c r="W159" s="16">
        <f t="shared" si="19"/>
        <v>29500892</v>
      </c>
      <c r="X159" s="15">
        <f t="shared" si="20"/>
        <v>61</v>
      </c>
      <c r="Y159" s="51"/>
      <c r="AC159" s="51"/>
      <c r="AF159" s="51"/>
      <c r="AG159" s="51"/>
      <c r="AH159" s="51"/>
    </row>
    <row r="160" spans="1:34" ht="30" customHeight="1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IFERROR(VLOOKUP(Tabelle111[[#This Row],[Artikelnr. (wenn vorhanden)]],Artikel!A:C,3,FALSE),Tabelle111[[#This Row],[Artikelnr. (wenn vorhanden)]])</f>
        <v>ABS BLU-FOU</v>
      </c>
      <c r="I160" s="11" t="str">
        <f>VLOOKUP(V160,'Linien - BU'!A:B,2,FALSE)</f>
        <v>BU4</v>
      </c>
      <c r="J160" s="12">
        <f t="shared" si="14"/>
        <v>15</v>
      </c>
      <c r="K160" s="13">
        <f>Tabelle111[[#This Row],[Datum '[Tag']]]</f>
        <v>44473</v>
      </c>
      <c r="L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" s="14" t="str">
        <f>IFERROR(VLOOKUP(Tabelle3[[#This Row],[Artikelnr.]],Artikel!A:C,3,FALSE),Tabelle3[[#This Row],[Artikelnr.]])</f>
        <v>ABS BLU-FOU</v>
      </c>
      <c r="N160" s="11" t="str">
        <f>VLOOKUP(D160,'Liste Gründe'!A:D,2,FALSE)</f>
        <v>keinen Verwendungszweck</v>
      </c>
      <c r="O160" s="13" t="str">
        <f>IF(ISBLANK(F160),VLOOKUP(Tabelle3[[#This Row],[Grund Ziffer]],'Liste Gründe'!A:D,3,FALSE),F160)</f>
        <v>-</v>
      </c>
      <c r="P160" s="11" t="str">
        <f>IF(ISBLANK(Tabelle111[[#This Row],[noch genauer]]),"-",Tabelle111[[#This Row],[noch genauer]])</f>
        <v>-</v>
      </c>
      <c r="Q160" s="14">
        <f t="shared" si="15"/>
        <v>40</v>
      </c>
      <c r="R160" s="11" t="str">
        <f t="shared" si="16"/>
        <v>Produkte</v>
      </c>
      <c r="S160" s="11" t="str">
        <f t="shared" si="17"/>
        <v>BUs</v>
      </c>
      <c r="T160" s="11" t="str">
        <f t="shared" si="18"/>
        <v>Symptome</v>
      </c>
      <c r="U160" s="11">
        <f>IFERROR(VLOOKUP(Tabelle3[[#This Row],[Artikelnr.]],Kennzahlen!S:U,3,FALSE)*Tabelle3[[#This Row],[Menge]],"0")</f>
        <v>0.15</v>
      </c>
      <c r="V160" s="14" t="str">
        <f>IF(ISBLANK(A160),VLOOKUP(Tabelle3[[#This Row],[Artikelnr.]],'Linien - BU'!R:S,2,FALSE),A160)</f>
        <v>BU4</v>
      </c>
      <c r="W160" s="16">
        <f t="shared" si="19"/>
        <v>29500892</v>
      </c>
      <c r="X160" s="15">
        <f t="shared" si="20"/>
        <v>61</v>
      </c>
      <c r="Y160" s="51"/>
      <c r="AC160" s="51"/>
      <c r="AF160" s="51"/>
      <c r="AG160" s="51"/>
      <c r="AH160" s="51"/>
    </row>
    <row r="161" spans="1:34" ht="30" customHeight="1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F161"/>
      <c r="G161" s="25"/>
      <c r="H161" s="56" t="str">
        <f>IFERROR(VLOOKUP(Tabelle111[[#This Row],[Artikelnr. (wenn vorhanden)]],Artikel!A:C,3,FALSE),Tabelle111[[#This Row],[Artikelnr. (wenn vorhanden)]])</f>
        <v>ABS BLU-FOU</v>
      </c>
      <c r="I161" s="11" t="str">
        <f>VLOOKUP(V161,'Linien - BU'!A:B,2,FALSE)</f>
        <v>BU4</v>
      </c>
      <c r="J161" s="12">
        <f t="shared" si="14"/>
        <v>209</v>
      </c>
      <c r="K161" s="13">
        <f>Tabelle111[[#This Row],[Datum '[Tag']]]</f>
        <v>44488</v>
      </c>
      <c r="L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1" s="14" t="str">
        <f>IFERROR(VLOOKUP(Tabelle3[[#This Row],[Artikelnr.]],Artikel!A:C,3,FALSE),Tabelle3[[#This Row],[Artikelnr.]])</f>
        <v>ABS BLU-FOU</v>
      </c>
      <c r="N161" s="11" t="str">
        <f>VLOOKUP(D161,'Liste Gründe'!A:D,2,FALSE)</f>
        <v>Schimmel</v>
      </c>
      <c r="O161" s="13" t="str">
        <f>IF(ISBLANK(F161),VLOOKUP(Tabelle3[[#This Row],[Grund Ziffer]],'Liste Gründe'!A:D,3,FALSE),F161)</f>
        <v>Schimmel</v>
      </c>
      <c r="P161" s="11" t="str">
        <f>IF(ISBLANK(Tabelle111[[#This Row],[noch genauer]]),"-",Tabelle111[[#This Row],[noch genauer]])</f>
        <v>-</v>
      </c>
      <c r="Q161" s="14">
        <f t="shared" si="15"/>
        <v>42</v>
      </c>
      <c r="R161" s="11" t="str">
        <f t="shared" si="16"/>
        <v>Produkte</v>
      </c>
      <c r="S161" s="11" t="str">
        <f t="shared" si="17"/>
        <v>BUs</v>
      </c>
      <c r="T161" s="11" t="str">
        <f t="shared" si="18"/>
        <v>Symptome</v>
      </c>
      <c r="U161" s="11">
        <f>IFERROR(VLOOKUP(Tabelle3[[#This Row],[Artikelnr.]],Kennzahlen!S:U,3,FALSE)*Tabelle3[[#This Row],[Menge]],"0")</f>
        <v>2.09</v>
      </c>
      <c r="V161" s="14" t="str">
        <f>IF(ISBLANK(A161),VLOOKUP(Tabelle3[[#This Row],[Artikelnr.]],'Linien - BU'!R:S,2,FALSE),A161)</f>
        <v>BU4</v>
      </c>
      <c r="W161" s="16">
        <f t="shared" si="19"/>
        <v>29500892</v>
      </c>
      <c r="X161" s="15">
        <f t="shared" si="20"/>
        <v>12</v>
      </c>
      <c r="Y161" s="51"/>
      <c r="AC161" s="51"/>
      <c r="AF161" s="51"/>
      <c r="AG161" s="51"/>
      <c r="AH161" s="51"/>
    </row>
    <row r="162" spans="1:34" ht="30" customHeight="1" x14ac:dyDescent="0.25">
      <c r="A162" s="25" t="s">
        <v>9</v>
      </c>
      <c r="B162" s="25">
        <v>29500892</v>
      </c>
      <c r="C162" s="25">
        <v>346</v>
      </c>
      <c r="D162" s="25">
        <v>61</v>
      </c>
      <c r="E162" s="37">
        <v>44488</v>
      </c>
      <c r="F162"/>
      <c r="G162" s="25"/>
      <c r="H162" s="56" t="str">
        <f>IFERROR(VLOOKUP(Tabelle111[[#This Row],[Artikelnr. (wenn vorhanden)]],Artikel!A:C,3,FALSE),Tabelle111[[#This Row],[Artikelnr. (wenn vorhanden)]])</f>
        <v>ABS BLU-FOU</v>
      </c>
      <c r="I162" s="11" t="str">
        <f>VLOOKUP(V162,'Linien - BU'!A:B,2,FALSE)</f>
        <v>BU4</v>
      </c>
      <c r="J162" s="12">
        <f t="shared" si="14"/>
        <v>346</v>
      </c>
      <c r="K162" s="13">
        <f>Tabelle111[[#This Row],[Datum '[Tag']]]</f>
        <v>44488</v>
      </c>
      <c r="L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2" s="14" t="str">
        <f>IFERROR(VLOOKUP(Tabelle3[[#This Row],[Artikelnr.]],Artikel!A:C,3,FALSE),Tabelle3[[#This Row],[Artikelnr.]])</f>
        <v>ABS BLU-FOU</v>
      </c>
      <c r="N162" s="11" t="str">
        <f>VLOOKUP(D162,'Liste Gründe'!A:D,2,FALSE)</f>
        <v>keinen Verwendungszweck</v>
      </c>
      <c r="O162" s="13" t="str">
        <f>IF(ISBLANK(F162),VLOOKUP(Tabelle3[[#This Row],[Grund Ziffer]],'Liste Gründe'!A:D,3,FALSE),F162)</f>
        <v>keinen Verwendungszweck</v>
      </c>
      <c r="P162" s="11" t="str">
        <f>IF(ISBLANK(Tabelle111[[#This Row],[noch genauer]]),"-",Tabelle111[[#This Row],[noch genauer]])</f>
        <v>-</v>
      </c>
      <c r="Q162" s="14">
        <f t="shared" si="15"/>
        <v>42</v>
      </c>
      <c r="R162" s="11" t="str">
        <f t="shared" si="16"/>
        <v>Produkte</v>
      </c>
      <c r="S162" s="11" t="str">
        <f t="shared" si="17"/>
        <v>BUs</v>
      </c>
      <c r="T162" s="11" t="str">
        <f t="shared" si="18"/>
        <v>Symptome</v>
      </c>
      <c r="U162" s="11">
        <f>IFERROR(VLOOKUP(Tabelle3[[#This Row],[Artikelnr.]],Kennzahlen!S:U,3,FALSE)*Tabelle3[[#This Row],[Menge]],"0")</f>
        <v>3.46</v>
      </c>
      <c r="V162" s="14" t="str">
        <f>IF(ISBLANK(A162),VLOOKUP(Tabelle3[[#This Row],[Artikelnr.]],'Linien - BU'!R:S,2,FALSE),A162)</f>
        <v>BU4</v>
      </c>
      <c r="W162" s="16">
        <f t="shared" si="19"/>
        <v>29500892</v>
      </c>
      <c r="X162" s="15">
        <f t="shared" si="20"/>
        <v>61</v>
      </c>
      <c r="Y162" s="51"/>
      <c r="AC162" s="51"/>
      <c r="AF162" s="51"/>
      <c r="AG162" s="51"/>
      <c r="AH162" s="51"/>
    </row>
    <row r="163" spans="1:34" ht="30" customHeight="1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15233</v>
      </c>
      <c r="G163" s="25"/>
      <c r="H163" s="25" t="str">
        <f>IFERROR(VLOOKUP(Tabelle111[[#This Row],[Artikelnr. (wenn vorhanden)]],Artikel!A:C,3,FALSE),Tabelle111[[#This Row],[Artikelnr. (wenn vorhanden)]])</f>
        <v>ABS REBLOCH</v>
      </c>
      <c r="I163" s="11" t="str">
        <f>VLOOKUP(V163,'Linien - BU'!A:B,2,FALSE)</f>
        <v>BU4</v>
      </c>
      <c r="J163" s="12">
        <f t="shared" si="14"/>
        <v>102</v>
      </c>
      <c r="K163" s="13">
        <f>Tabelle111[[#This Row],[Datum '[Tag']]]</f>
        <v>44480</v>
      </c>
      <c r="L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3" s="14" t="str">
        <f>IFERROR(VLOOKUP(Tabelle3[[#This Row],[Artikelnr.]],Artikel!A:C,3,FALSE),Tabelle3[[#This Row],[Artikelnr.]])</f>
        <v>ABS REBLOCH</v>
      </c>
      <c r="N163" s="11" t="str">
        <f>VLOOKUP(D163,'Liste Gründe'!A:D,2,FALSE)</f>
        <v>Schimmel</v>
      </c>
      <c r="O163" s="13" t="str">
        <f>IF(ISBLANK(F163),VLOOKUP(Tabelle3[[#This Row],[Grund Ziffer]],'Liste Gründe'!A:D,3,FALSE),F163)</f>
        <v>zu wenig Menge für LKW</v>
      </c>
      <c r="P163" s="11" t="str">
        <f>IF(ISBLANK(Tabelle111[[#This Row],[noch genauer]]),"-",Tabelle111[[#This Row],[noch genauer]])</f>
        <v>-</v>
      </c>
      <c r="Q163" s="14">
        <f t="shared" si="15"/>
        <v>41</v>
      </c>
      <c r="R163" s="11" t="str">
        <f t="shared" si="16"/>
        <v>Produkte</v>
      </c>
      <c r="S163" s="11" t="str">
        <f t="shared" si="17"/>
        <v>BUs</v>
      </c>
      <c r="T163" s="11" t="str">
        <f t="shared" si="18"/>
        <v>Symptome</v>
      </c>
      <c r="U163" s="11">
        <f>IFERROR(VLOOKUP(Tabelle3[[#This Row],[Artikelnr.]],Kennzahlen!S:U,3,FALSE)*Tabelle3[[#This Row],[Menge]],"0")</f>
        <v>1.02</v>
      </c>
      <c r="V163" s="14" t="str">
        <f>IF(ISBLANK(A163),VLOOKUP(Tabelle3[[#This Row],[Artikelnr.]],'Linien - BU'!R:S,2,FALSE),A163)</f>
        <v>BU4</v>
      </c>
      <c r="W163" s="16">
        <f t="shared" si="19"/>
        <v>29500893</v>
      </c>
      <c r="X163" s="15">
        <f t="shared" si="20"/>
        <v>12</v>
      </c>
      <c r="Y163" s="51"/>
      <c r="AC163" s="51"/>
      <c r="AF163" s="51"/>
      <c r="AG163" s="51"/>
      <c r="AH163" s="51"/>
    </row>
    <row r="164" spans="1:34" ht="30" customHeight="1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F164"/>
      <c r="G164" s="25"/>
      <c r="H164" s="25" t="str">
        <f>IFERROR(VLOOKUP(Tabelle111[[#This Row],[Artikelnr. (wenn vorhanden)]],Artikel!A:C,3,FALSE),Tabelle111[[#This Row],[Artikelnr. (wenn vorhanden)]])</f>
        <v>ABS REBLOCH</v>
      </c>
      <c r="I164" s="11" t="str">
        <f>VLOOKUP(V164,'Linien - BU'!A:B,2,FALSE)</f>
        <v>BU4</v>
      </c>
      <c r="J164" s="12">
        <f t="shared" si="14"/>
        <v>154</v>
      </c>
      <c r="K164" s="13">
        <f>Tabelle111[[#This Row],[Datum '[Tag']]]</f>
        <v>44480</v>
      </c>
      <c r="L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" s="14" t="str">
        <f>IFERROR(VLOOKUP(Tabelle3[[#This Row],[Artikelnr.]],Artikel!A:C,3,FALSE),Tabelle3[[#This Row],[Artikelnr.]])</f>
        <v>ABS REBLOCH</v>
      </c>
      <c r="N164" s="11" t="str">
        <f>VLOOKUP(D164,'Liste Gründe'!A:D,2,FALSE)</f>
        <v>keinen Verwendungszweck</v>
      </c>
      <c r="O164" s="13" t="str">
        <f>IF(ISBLANK(F164),VLOOKUP(Tabelle3[[#This Row],[Grund Ziffer]],'Liste Gründe'!A:D,3,FALSE),F164)</f>
        <v>keinen Verwendungszweck</v>
      </c>
      <c r="P164" s="11" t="str">
        <f>IF(ISBLANK(Tabelle111[[#This Row],[noch genauer]]),"-",Tabelle111[[#This Row],[noch genauer]])</f>
        <v>-</v>
      </c>
      <c r="Q164" s="14">
        <f t="shared" si="15"/>
        <v>41</v>
      </c>
      <c r="R164" s="11" t="str">
        <f t="shared" si="16"/>
        <v>Produkte</v>
      </c>
      <c r="S164" s="11" t="str">
        <f t="shared" si="17"/>
        <v>BUs</v>
      </c>
      <c r="T164" s="11" t="str">
        <f t="shared" si="18"/>
        <v>Symptome</v>
      </c>
      <c r="U164" s="11">
        <f>IFERROR(VLOOKUP(Tabelle3[[#This Row],[Artikelnr.]],Kennzahlen!S:U,3,FALSE)*Tabelle3[[#This Row],[Menge]],"0")</f>
        <v>1.54</v>
      </c>
      <c r="V164" s="14" t="str">
        <f>IF(ISBLANK(A164),VLOOKUP(Tabelle3[[#This Row],[Artikelnr.]],'Linien - BU'!R:S,2,FALSE),A164)</f>
        <v>BU4</v>
      </c>
      <c r="W164" s="16">
        <f t="shared" si="19"/>
        <v>29500893</v>
      </c>
      <c r="X164" s="15">
        <f t="shared" si="20"/>
        <v>61</v>
      </c>
      <c r="Y164" s="51"/>
      <c r="AC164" s="51"/>
      <c r="AF164" s="51"/>
      <c r="AG164" s="51"/>
      <c r="AH164" s="51"/>
    </row>
    <row r="165" spans="1:34" ht="30" customHeight="1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F165"/>
      <c r="G165" s="25"/>
      <c r="H165" s="56" t="str">
        <f>IFERROR(VLOOKUP(Tabelle111[[#This Row],[Artikelnr. (wenn vorhanden)]],Artikel!A:C,3,FALSE),Tabelle111[[#This Row],[Artikelnr. (wenn vorhanden)]])</f>
        <v>ABS REBLOCH</v>
      </c>
      <c r="I165" s="11" t="str">
        <f>VLOOKUP(V165,'Linien - BU'!A:B,2,FALSE)</f>
        <v>BU4</v>
      </c>
      <c r="J165" s="12">
        <f t="shared" si="14"/>
        <v>5</v>
      </c>
      <c r="K165" s="13">
        <f>Tabelle111[[#This Row],[Datum '[Tag']]]</f>
        <v>44488</v>
      </c>
      <c r="L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5" s="14" t="str">
        <f>IFERROR(VLOOKUP(Tabelle3[[#This Row],[Artikelnr.]],Artikel!A:C,3,FALSE),Tabelle3[[#This Row],[Artikelnr.]])</f>
        <v>ABS REBLOCH</v>
      </c>
      <c r="N165" s="11" t="str">
        <f>VLOOKUP(D165,'Liste Gründe'!A:D,2,FALSE)</f>
        <v>Schimmel</v>
      </c>
      <c r="O165" s="13" t="str">
        <f>IF(ISBLANK(F165),VLOOKUP(Tabelle3[[#This Row],[Grund Ziffer]],'Liste Gründe'!A:D,3,FALSE),F165)</f>
        <v>Schimmel</v>
      </c>
      <c r="P165" s="11" t="str">
        <f>IF(ISBLANK(Tabelle111[[#This Row],[noch genauer]]),"-",Tabelle111[[#This Row],[noch genauer]])</f>
        <v>-</v>
      </c>
      <c r="Q165" s="14">
        <f t="shared" si="15"/>
        <v>42</v>
      </c>
      <c r="R165" s="11" t="str">
        <f t="shared" si="16"/>
        <v>Produkte</v>
      </c>
      <c r="S165" s="11" t="str">
        <f t="shared" si="17"/>
        <v>BUs</v>
      </c>
      <c r="T165" s="11" t="str">
        <f t="shared" si="18"/>
        <v>Symptome</v>
      </c>
      <c r="U165" s="11">
        <f>IFERROR(VLOOKUP(Tabelle3[[#This Row],[Artikelnr.]],Kennzahlen!S:U,3,FALSE)*Tabelle3[[#This Row],[Menge]],"0")</f>
        <v>0.05</v>
      </c>
      <c r="V165" s="14" t="str">
        <f>IF(ISBLANK(A165),VLOOKUP(Tabelle3[[#This Row],[Artikelnr.]],'Linien - BU'!R:S,2,FALSE),A165)</f>
        <v>BU4</v>
      </c>
      <c r="W165" s="16">
        <f t="shared" si="19"/>
        <v>29500893</v>
      </c>
      <c r="X165" s="15">
        <f t="shared" si="20"/>
        <v>12</v>
      </c>
      <c r="Y165" s="51"/>
      <c r="AC165" s="51"/>
      <c r="AF165" s="51"/>
      <c r="AG165" s="51"/>
      <c r="AH165" s="51"/>
    </row>
    <row r="166" spans="1:34" ht="30" customHeight="1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F166"/>
      <c r="G166" s="25"/>
      <c r="H166" s="56" t="str">
        <f>IFERROR(VLOOKUP(Tabelle111[[#This Row],[Artikelnr. (wenn vorhanden)]],Artikel!A:C,3,FALSE),Tabelle111[[#This Row],[Artikelnr. (wenn vorhanden)]])</f>
        <v>ABS REBLOCH</v>
      </c>
      <c r="I166" s="11" t="str">
        <f>VLOOKUP(V166,'Linien - BU'!A:B,2,FALSE)</f>
        <v>BU4</v>
      </c>
      <c r="J166" s="12">
        <f t="shared" si="14"/>
        <v>29</v>
      </c>
      <c r="K166" s="13">
        <f>Tabelle111[[#This Row],[Datum '[Tag']]]</f>
        <v>44488</v>
      </c>
      <c r="L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6" s="14" t="str">
        <f>IFERROR(VLOOKUP(Tabelle3[[#This Row],[Artikelnr.]],Artikel!A:C,3,FALSE),Tabelle3[[#This Row],[Artikelnr.]])</f>
        <v>ABS REBLOCH</v>
      </c>
      <c r="N166" s="11" t="str">
        <f>VLOOKUP(D166,'Liste Gründe'!A:D,2,FALSE)</f>
        <v>keinen Verwendungszweck</v>
      </c>
      <c r="O166" s="13" t="str">
        <f>IF(ISBLANK(F166),VLOOKUP(Tabelle3[[#This Row],[Grund Ziffer]],'Liste Gründe'!A:D,3,FALSE),F166)</f>
        <v>keinen Verwendungszweck</v>
      </c>
      <c r="P166" s="11" t="str">
        <f>IF(ISBLANK(Tabelle111[[#This Row],[noch genauer]]),"-",Tabelle111[[#This Row],[noch genauer]])</f>
        <v>-</v>
      </c>
      <c r="Q166" s="14">
        <f t="shared" si="15"/>
        <v>42</v>
      </c>
      <c r="R166" s="11" t="str">
        <f t="shared" si="16"/>
        <v>Produkte</v>
      </c>
      <c r="S166" s="11" t="str">
        <f t="shared" si="17"/>
        <v>BUs</v>
      </c>
      <c r="T166" s="11" t="str">
        <f t="shared" si="18"/>
        <v>Symptome</v>
      </c>
      <c r="U166" s="11">
        <f>IFERROR(VLOOKUP(Tabelle3[[#This Row],[Artikelnr.]],Kennzahlen!S:U,3,FALSE)*Tabelle3[[#This Row],[Menge]],"0")</f>
        <v>0.28999999999999998</v>
      </c>
      <c r="V166" s="14" t="str">
        <f>IF(ISBLANK(A166),VLOOKUP(Tabelle3[[#This Row],[Artikelnr.]],'Linien - BU'!R:S,2,FALSE),A166)</f>
        <v>BU4</v>
      </c>
      <c r="W166" s="16">
        <f t="shared" si="19"/>
        <v>29500893</v>
      </c>
      <c r="X166" s="15">
        <f t="shared" si="20"/>
        <v>61</v>
      </c>
      <c r="Y166" s="51"/>
      <c r="AC166" s="51"/>
      <c r="AF166" s="51"/>
      <c r="AG166" s="51"/>
      <c r="AH166" s="51"/>
    </row>
    <row r="167" spans="1:34" ht="30" customHeight="1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15233</v>
      </c>
      <c r="G167" s="25"/>
      <c r="H167" s="25" t="str">
        <f>IFERROR(VLOOKUP(Tabelle111[[#This Row],[Artikelnr. (wenn vorhanden)]],Artikel!A:C,3,FALSE),Tabelle111[[#This Row],[Artikelnr. (wenn vorhanden)]])</f>
        <v>ABS BACK-BLÜT</v>
      </c>
      <c r="I167" s="11" t="str">
        <f>VLOOKUP(V167,'Linien - BU'!A:B,2,FALSE)</f>
        <v>BU4</v>
      </c>
      <c r="J167" s="12">
        <f t="shared" si="14"/>
        <v>452</v>
      </c>
      <c r="K167" s="13">
        <f>Tabelle111[[#This Row],[Datum '[Tag']]]</f>
        <v>44480</v>
      </c>
      <c r="L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" s="14" t="str">
        <f>IFERROR(VLOOKUP(Tabelle3[[#This Row],[Artikelnr.]],Artikel!A:C,3,FALSE),Tabelle3[[#This Row],[Artikelnr.]])</f>
        <v>ABS BACK-BLÜT</v>
      </c>
      <c r="N167" s="11" t="str">
        <f>VLOOKUP(D167,'Liste Gründe'!A:D,2,FALSE)</f>
        <v>Schimmel</v>
      </c>
      <c r="O167" s="13" t="str">
        <f>IF(ISBLANK(F167),VLOOKUP(Tabelle3[[#This Row],[Grund Ziffer]],'Liste Gründe'!A:D,3,FALSE),F167)</f>
        <v>zu wenig Menge für LKW</v>
      </c>
      <c r="P167" s="11" t="str">
        <f>IF(ISBLANK(Tabelle111[[#This Row],[noch genauer]]),"-",Tabelle111[[#This Row],[noch genauer]])</f>
        <v>-</v>
      </c>
      <c r="Q167" s="14">
        <f t="shared" si="15"/>
        <v>41</v>
      </c>
      <c r="R167" s="11" t="str">
        <f t="shared" si="16"/>
        <v>Produkte</v>
      </c>
      <c r="S167" s="11" t="str">
        <f t="shared" si="17"/>
        <v>BUs</v>
      </c>
      <c r="T167" s="11" t="str">
        <f t="shared" si="18"/>
        <v>Symptome</v>
      </c>
      <c r="U167" s="11" t="str">
        <f>IFERROR(VLOOKUP(Tabelle3[[#This Row],[Artikelnr.]],Kennzahlen!S:U,3,FALSE)*Tabelle3[[#This Row],[Menge]],"0")</f>
        <v>0</v>
      </c>
      <c r="V167" s="14" t="str">
        <f>IF(ISBLANK(A167),VLOOKUP(Tabelle3[[#This Row],[Artikelnr.]],'Linien - BU'!R:S,2,FALSE),A167)</f>
        <v>BU4</v>
      </c>
      <c r="W167" s="16">
        <f t="shared" si="19"/>
        <v>29500894</v>
      </c>
      <c r="X167" s="15">
        <f t="shared" si="20"/>
        <v>12</v>
      </c>
      <c r="Y167" s="51"/>
      <c r="AC167" s="51"/>
      <c r="AF167" s="51"/>
      <c r="AG167" s="51"/>
      <c r="AH167" s="51"/>
    </row>
    <row r="168" spans="1:34" ht="30" customHeight="1" x14ac:dyDescent="0.25">
      <c r="A168" s="25" t="s">
        <v>15169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IFERROR(VLOOKUP(Tabelle111[[#This Row],[Artikelnr. (wenn vorhanden)]],Artikel!A:C,3,FALSE),Tabelle111[[#This Row],[Artikelnr. (wenn vorhanden)]])</f>
        <v>ABS BRIE</v>
      </c>
      <c r="I168" s="11" t="str">
        <f>VLOOKUP(V168,'Linien - BU'!A:B,2,FALSE)</f>
        <v>BU4</v>
      </c>
      <c r="J168" s="12">
        <f t="shared" si="14"/>
        <v>6</v>
      </c>
      <c r="K168" s="13">
        <f>Tabelle111[[#This Row],[Datum '[Tag']]]</f>
        <v>44439</v>
      </c>
      <c r="L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" s="14" t="str">
        <f>IFERROR(VLOOKUP(Tabelle3[[#This Row],[Artikelnr.]],Artikel!A:C,3,FALSE),Tabelle3[[#This Row],[Artikelnr.]])</f>
        <v>ABS BRIE</v>
      </c>
      <c r="N168" s="11" t="str">
        <f>VLOOKUP(D168,'Liste Gründe'!A:D,2,FALSE)</f>
        <v>keinen Verwendungszweck</v>
      </c>
      <c r="O168" s="13" t="str">
        <f>IF(ISBLANK(F168),VLOOKUP(Tabelle3[[#This Row],[Grund Ziffer]],'Liste Gründe'!A:D,3,FALSE),F168)</f>
        <v>keinen Verwendungszweck</v>
      </c>
      <c r="P168" s="11" t="str">
        <f>IF(ISBLANK(Tabelle111[[#This Row],[noch genauer]]),"-",Tabelle111[[#This Row],[noch genauer]])</f>
        <v>&lt;20kg/Monat</v>
      </c>
      <c r="Q168" s="14">
        <f t="shared" si="15"/>
        <v>35</v>
      </c>
      <c r="R168" s="11" t="str">
        <f t="shared" si="16"/>
        <v>Produkte</v>
      </c>
      <c r="S168" s="11" t="str">
        <f t="shared" si="17"/>
        <v>BUs</v>
      </c>
      <c r="T168" s="11" t="str">
        <f t="shared" si="18"/>
        <v>Symptome</v>
      </c>
      <c r="U168" s="11">
        <f>IFERROR(VLOOKUP(Tabelle3[[#This Row],[Artikelnr.]],Kennzahlen!S:U,3,FALSE)*Tabelle3[[#This Row],[Menge]],"0")</f>
        <v>0.06</v>
      </c>
      <c r="V168" s="14" t="str">
        <f>IF(ISBLANK(A168),VLOOKUP(Tabelle3[[#This Row],[Artikelnr.]],'Linien - BU'!R:S,2,FALSE),A168)</f>
        <v>L20</v>
      </c>
      <c r="W168" s="16">
        <f t="shared" si="19"/>
        <v>29500895</v>
      </c>
      <c r="X168" s="15">
        <f t="shared" si="20"/>
        <v>61</v>
      </c>
      <c r="Y168" s="51"/>
      <c r="AC168" s="51"/>
      <c r="AF168" s="51"/>
      <c r="AG168" s="51"/>
      <c r="AH168" s="51"/>
    </row>
    <row r="169" spans="1:34" ht="30" customHeight="1" x14ac:dyDescent="0.25">
      <c r="A169" s="25" t="s">
        <v>15169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IFERROR(VLOOKUP(Tabelle111[[#This Row],[Artikelnr. (wenn vorhanden)]],Artikel!A:C,3,FALSE),Tabelle111[[#This Row],[Artikelnr. (wenn vorhanden)]])</f>
        <v>ABS BRIE</v>
      </c>
      <c r="I169" s="11" t="str">
        <f>VLOOKUP(V169,'Linien - BU'!A:B,2,FALSE)</f>
        <v>BU4</v>
      </c>
      <c r="J169" s="12">
        <f t="shared" si="14"/>
        <v>12</v>
      </c>
      <c r="K169" s="13">
        <f>Tabelle111[[#This Row],[Datum '[Tag']]]</f>
        <v>44467</v>
      </c>
      <c r="L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9" s="14" t="str">
        <f>IFERROR(VLOOKUP(Tabelle3[[#This Row],[Artikelnr.]],Artikel!A:C,3,FALSE),Tabelle3[[#This Row],[Artikelnr.]])</f>
        <v>ABS BRIE</v>
      </c>
      <c r="N169" s="11" t="str">
        <f>VLOOKUP(D169,'Liste Gründe'!A:D,2,FALSE)</f>
        <v>keinen Verwendungszweck</v>
      </c>
      <c r="O169" s="13" t="str">
        <f>IF(ISBLANK(F169),VLOOKUP(Tabelle3[[#This Row],[Grund Ziffer]],'Liste Gründe'!A:D,3,FALSE),F169)</f>
        <v>keinen Verwendungszweck</v>
      </c>
      <c r="P169" s="11" t="str">
        <f>IF(ISBLANK(Tabelle111[[#This Row],[noch genauer]]),"-",Tabelle111[[#This Row],[noch genauer]])</f>
        <v>&lt;20kg/Monat</v>
      </c>
      <c r="Q169" s="14">
        <f t="shared" si="15"/>
        <v>39</v>
      </c>
      <c r="R169" s="11" t="str">
        <f t="shared" si="16"/>
        <v>Produkte</v>
      </c>
      <c r="S169" s="11" t="str">
        <f t="shared" si="17"/>
        <v>BUs</v>
      </c>
      <c r="T169" s="11" t="str">
        <f t="shared" si="18"/>
        <v>Symptome</v>
      </c>
      <c r="U169" s="11">
        <f>IFERROR(VLOOKUP(Tabelle3[[#This Row],[Artikelnr.]],Kennzahlen!S:U,3,FALSE)*Tabelle3[[#This Row],[Menge]],"0")</f>
        <v>0.12</v>
      </c>
      <c r="V169" s="14" t="str">
        <f>IF(ISBLANK(A169),VLOOKUP(Tabelle3[[#This Row],[Artikelnr.]],'Linien - BU'!R:S,2,FALSE),A169)</f>
        <v>L20</v>
      </c>
      <c r="W169" s="16">
        <f t="shared" si="19"/>
        <v>29500895</v>
      </c>
      <c r="X169" s="15">
        <f t="shared" si="20"/>
        <v>61</v>
      </c>
      <c r="Y169" s="51"/>
      <c r="AC169" s="51"/>
      <c r="AF169" s="51"/>
      <c r="AG169" s="51"/>
      <c r="AH169" s="51"/>
    </row>
    <row r="170" spans="1:34" ht="30" customHeight="1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F170"/>
      <c r="G170" s="25"/>
      <c r="H170" s="56" t="str">
        <f>IFERROR(VLOOKUP(Tabelle111[[#This Row],[Artikelnr. (wenn vorhanden)]],Artikel!A:C,3,FALSE),Tabelle111[[#This Row],[Artikelnr. (wenn vorhanden)]])</f>
        <v>ABS BRIE</v>
      </c>
      <c r="I170" s="11" t="str">
        <f>VLOOKUP(V170,'Linien - BU'!A:B,2,FALSE)</f>
        <v>BU4</v>
      </c>
      <c r="J170" s="12">
        <f t="shared" si="14"/>
        <v>61</v>
      </c>
      <c r="K170" s="13">
        <f>Tabelle111[[#This Row],[Datum '[Tag']]]</f>
        <v>44488</v>
      </c>
      <c r="L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0" s="14" t="str">
        <f>IFERROR(VLOOKUP(Tabelle3[[#This Row],[Artikelnr.]],Artikel!A:C,3,FALSE),Tabelle3[[#This Row],[Artikelnr.]])</f>
        <v>ABS BRIE</v>
      </c>
      <c r="N170" s="11" t="str">
        <f>VLOOKUP(D170,'Liste Gründe'!A:D,2,FALSE)</f>
        <v>Schimmel</v>
      </c>
      <c r="O170" s="13" t="str">
        <f>IF(ISBLANK(F170),VLOOKUP(Tabelle3[[#This Row],[Grund Ziffer]],'Liste Gründe'!A:D,3,FALSE),F170)</f>
        <v>Schimmel</v>
      </c>
      <c r="P170" s="11" t="str">
        <f>IF(ISBLANK(Tabelle111[[#This Row],[noch genauer]]),"-",Tabelle111[[#This Row],[noch genauer]])</f>
        <v>-</v>
      </c>
      <c r="Q170" s="14">
        <f t="shared" si="15"/>
        <v>42</v>
      </c>
      <c r="R170" s="11" t="str">
        <f t="shared" si="16"/>
        <v>Produkte</v>
      </c>
      <c r="S170" s="11" t="str">
        <f t="shared" si="17"/>
        <v>BUs</v>
      </c>
      <c r="T170" s="11" t="str">
        <f t="shared" si="18"/>
        <v>Symptome</v>
      </c>
      <c r="U170" s="11">
        <f>IFERROR(VLOOKUP(Tabelle3[[#This Row],[Artikelnr.]],Kennzahlen!S:U,3,FALSE)*Tabelle3[[#This Row],[Menge]],"0")</f>
        <v>0.61</v>
      </c>
      <c r="V170" s="14" t="str">
        <f>IF(ISBLANK(A170),VLOOKUP(Tabelle3[[#This Row],[Artikelnr.]],'Linien - BU'!R:S,2,FALSE),A170)</f>
        <v>BU4</v>
      </c>
      <c r="W170" s="16">
        <f t="shared" si="19"/>
        <v>29500895</v>
      </c>
      <c r="X170" s="15">
        <f t="shared" si="20"/>
        <v>12</v>
      </c>
      <c r="Y170" s="51"/>
      <c r="AC170" s="51"/>
      <c r="AF170" s="51"/>
      <c r="AG170" s="51"/>
      <c r="AH170" s="51"/>
    </row>
    <row r="171" spans="1:34" ht="30" customHeight="1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F171"/>
      <c r="G171" s="25"/>
      <c r="H171" s="56" t="str">
        <f>IFERROR(VLOOKUP(Tabelle111[[#This Row],[Artikelnr. (wenn vorhanden)]],Artikel!A:C,3,FALSE),Tabelle111[[#This Row],[Artikelnr. (wenn vorhanden)]])</f>
        <v>ABS BRIE</v>
      </c>
      <c r="I171" s="11" t="str">
        <f>VLOOKUP(V171,'Linien - BU'!A:B,2,FALSE)</f>
        <v>BU4</v>
      </c>
      <c r="J171" s="12">
        <f t="shared" si="14"/>
        <v>22</v>
      </c>
      <c r="K171" s="13">
        <f>Tabelle111[[#This Row],[Datum '[Tag']]]</f>
        <v>44488</v>
      </c>
      <c r="L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1" s="14" t="str">
        <f>IFERROR(VLOOKUP(Tabelle3[[#This Row],[Artikelnr.]],Artikel!A:C,3,FALSE),Tabelle3[[#This Row],[Artikelnr.]])</f>
        <v>ABS BRIE</v>
      </c>
      <c r="N171" s="11" t="str">
        <f>VLOOKUP(D171,'Liste Gründe'!A:D,2,FALSE)</f>
        <v>keinen Verwendungszweck</v>
      </c>
      <c r="O171" s="13" t="str">
        <f>IF(ISBLANK(F171),VLOOKUP(Tabelle3[[#This Row],[Grund Ziffer]],'Liste Gründe'!A:D,3,FALSE),F171)</f>
        <v>keinen Verwendungszweck</v>
      </c>
      <c r="P171" s="11" t="str">
        <f>IF(ISBLANK(Tabelle111[[#This Row],[noch genauer]]),"-",Tabelle111[[#This Row],[noch genauer]])</f>
        <v>-</v>
      </c>
      <c r="Q171" s="14">
        <f t="shared" si="15"/>
        <v>42</v>
      </c>
      <c r="R171" s="11" t="str">
        <f t="shared" si="16"/>
        <v>Produkte</v>
      </c>
      <c r="S171" s="11" t="str">
        <f t="shared" si="17"/>
        <v>BUs</v>
      </c>
      <c r="T171" s="11" t="str">
        <f t="shared" si="18"/>
        <v>Symptome</v>
      </c>
      <c r="U171" s="11">
        <f>IFERROR(VLOOKUP(Tabelle3[[#This Row],[Artikelnr.]],Kennzahlen!S:U,3,FALSE)*Tabelle3[[#This Row],[Menge]],"0")</f>
        <v>0.22</v>
      </c>
      <c r="V171" s="14" t="str">
        <f>IF(ISBLANK(A171),VLOOKUP(Tabelle3[[#This Row],[Artikelnr.]],'Linien - BU'!R:S,2,FALSE),A171)</f>
        <v>BU4</v>
      </c>
      <c r="W171" s="16">
        <f t="shared" si="19"/>
        <v>29500895</v>
      </c>
      <c r="X171" s="15">
        <f t="shared" si="20"/>
        <v>61</v>
      </c>
      <c r="Y171" s="51"/>
      <c r="AC171" s="51"/>
      <c r="AF171" s="51"/>
      <c r="AG171" s="51"/>
      <c r="AH171" s="51"/>
    </row>
    <row r="172" spans="1:34" ht="30" customHeight="1" x14ac:dyDescent="0.25">
      <c r="A172" s="25" t="s">
        <v>15173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IFERROR(VLOOKUP(Tabelle111[[#This Row],[Artikelnr. (wenn vorhanden)]],Artikel!A:C,3,FALSE),Tabelle111[[#This Row],[Artikelnr. (wenn vorhanden)]])</f>
        <v>ABS ROVIN</v>
      </c>
      <c r="I172" s="11" t="str">
        <f>VLOOKUP(V172,'Linien - BU'!A:B,2,FALSE)</f>
        <v>BU4</v>
      </c>
      <c r="J172" s="12">
        <f t="shared" si="14"/>
        <v>44</v>
      </c>
      <c r="K172" s="13">
        <f>Tabelle111[[#This Row],[Datum '[Tag']]]</f>
        <v>44439</v>
      </c>
      <c r="L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2" s="14" t="str">
        <f>IFERROR(VLOOKUP(Tabelle3[[#This Row],[Artikelnr.]],Artikel!A:C,3,FALSE),Tabelle3[[#This Row],[Artikelnr.]])</f>
        <v>ABS ROVIN</v>
      </c>
      <c r="N172" s="11" t="str">
        <f>VLOOKUP(D172,'Liste Gründe'!A:D,2,FALSE)</f>
        <v>keinen Verwendungszweck</v>
      </c>
      <c r="O172" s="13" t="str">
        <f>IF(ISBLANK(F172),VLOOKUP(Tabelle3[[#This Row],[Grund Ziffer]],'Liste Gründe'!A:D,3,FALSE),F172)</f>
        <v>keinen Verwendungszweck</v>
      </c>
      <c r="P172" s="11" t="str">
        <f>IF(ISBLANK(Tabelle111[[#This Row],[noch genauer]]),"-",Tabelle111[[#This Row],[noch genauer]])</f>
        <v>&lt;300kg/Monat</v>
      </c>
      <c r="Q172" s="14">
        <f t="shared" si="15"/>
        <v>35</v>
      </c>
      <c r="R172" s="11" t="str">
        <f t="shared" si="16"/>
        <v>Produkte</v>
      </c>
      <c r="S172" s="11" t="str">
        <f t="shared" si="17"/>
        <v>BUs</v>
      </c>
      <c r="T172" s="11" t="str">
        <f t="shared" si="18"/>
        <v>Symptome</v>
      </c>
      <c r="U172" s="11">
        <f>IFERROR(VLOOKUP(Tabelle3[[#This Row],[Artikelnr.]],Kennzahlen!S:U,3,FALSE)*Tabelle3[[#This Row],[Menge]],"0")</f>
        <v>0.44</v>
      </c>
      <c r="V172" s="14" t="str">
        <f>IF(ISBLANK(A172),VLOOKUP(Tabelle3[[#This Row],[Artikelnr.]],'Linien - BU'!R:S,2,FALSE),A172)</f>
        <v>L23</v>
      </c>
      <c r="W172" s="16">
        <f t="shared" si="19"/>
        <v>29500900</v>
      </c>
      <c r="X172" s="15">
        <f t="shared" si="20"/>
        <v>61</v>
      </c>
      <c r="Y172" s="51"/>
      <c r="AC172" s="51"/>
      <c r="AF172" s="51"/>
      <c r="AG172" s="51"/>
      <c r="AH172" s="51"/>
    </row>
    <row r="173" spans="1:34" ht="30" customHeight="1" x14ac:dyDescent="0.25">
      <c r="A173" s="25" t="s">
        <v>15173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IFERROR(VLOOKUP(Tabelle111[[#This Row],[Artikelnr. (wenn vorhanden)]],Artikel!A:C,3,FALSE),Tabelle111[[#This Row],[Artikelnr. (wenn vorhanden)]])</f>
        <v>ABS ROVIN</v>
      </c>
      <c r="I173" s="11" t="str">
        <f>VLOOKUP(V173,'Linien - BU'!A:B,2,FALSE)</f>
        <v>BU4</v>
      </c>
      <c r="J173" s="12">
        <f t="shared" si="14"/>
        <v>22</v>
      </c>
      <c r="K173" s="13">
        <f>Tabelle111[[#This Row],[Datum '[Tag']]]</f>
        <v>44441</v>
      </c>
      <c r="L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3" s="14" t="str">
        <f>IFERROR(VLOOKUP(Tabelle3[[#This Row],[Artikelnr.]],Artikel!A:C,3,FALSE),Tabelle3[[#This Row],[Artikelnr.]])</f>
        <v>ABS ROVIN</v>
      </c>
      <c r="N173" s="11" t="str">
        <f>VLOOKUP(D173,'Liste Gründe'!A:D,2,FALSE)</f>
        <v>Rest</v>
      </c>
      <c r="O173" s="13" t="str">
        <f>IF(ISBLANK(F173),VLOOKUP(Tabelle3[[#This Row],[Grund Ziffer]],'Liste Gründe'!A:D,3,FALSE),F173)</f>
        <v>blaues Klebeband im Produkt</v>
      </c>
      <c r="P173" s="11" t="str">
        <f>IF(ISBLANK(Tabelle111[[#This Row],[noch genauer]]),"-",Tabelle111[[#This Row],[noch genauer]])</f>
        <v>Trennung vom Klebeband aus Produkt zu aufwendig</v>
      </c>
      <c r="Q173" s="14">
        <f t="shared" si="15"/>
        <v>35</v>
      </c>
      <c r="R173" s="11" t="str">
        <f t="shared" si="16"/>
        <v>Produkte</v>
      </c>
      <c r="S173" s="11" t="str">
        <f t="shared" si="17"/>
        <v>BUs</v>
      </c>
      <c r="T173" s="11" t="str">
        <f t="shared" si="18"/>
        <v>Symptome</v>
      </c>
      <c r="U173" s="11">
        <f>IFERROR(VLOOKUP(Tabelle3[[#This Row],[Artikelnr.]],Kennzahlen!S:U,3,FALSE)*Tabelle3[[#This Row],[Menge]],"0")</f>
        <v>0.22</v>
      </c>
      <c r="V173" s="14" t="str">
        <f>IF(ISBLANK(A173),VLOOKUP(Tabelle3[[#This Row],[Artikelnr.]],'Linien - BU'!R:S,2,FALSE),A173)</f>
        <v>L23</v>
      </c>
      <c r="W173" s="16">
        <f t="shared" si="19"/>
        <v>29500900</v>
      </c>
      <c r="X173" s="15">
        <f t="shared" si="20"/>
        <v>22</v>
      </c>
      <c r="Y173" s="51"/>
      <c r="AC173" s="51"/>
      <c r="AF173" s="51"/>
      <c r="AG173" s="51"/>
      <c r="AH173" s="51"/>
    </row>
    <row r="174" spans="1:34" ht="30" customHeight="1" x14ac:dyDescent="0.25">
      <c r="A174" s="25" t="s">
        <v>15173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IFERROR(VLOOKUP(Tabelle111[[#This Row],[Artikelnr. (wenn vorhanden)]],Artikel!A:C,3,FALSE),Tabelle111[[#This Row],[Artikelnr. (wenn vorhanden)]])</f>
        <v>ABS ROVIN</v>
      </c>
      <c r="I174" s="11" t="str">
        <f>VLOOKUP(V174,'Linien - BU'!A:B,2,FALSE)</f>
        <v>BU4</v>
      </c>
      <c r="J174" s="12">
        <f t="shared" si="14"/>
        <v>8</v>
      </c>
      <c r="K174" s="13">
        <f>Tabelle111[[#This Row],[Datum '[Tag']]]</f>
        <v>44445</v>
      </c>
      <c r="L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4" s="14" t="str">
        <f>IFERROR(VLOOKUP(Tabelle3[[#This Row],[Artikelnr.]],Artikel!A:C,3,FALSE),Tabelle3[[#This Row],[Artikelnr.]])</f>
        <v>ABS ROVIN</v>
      </c>
      <c r="N174" s="11" t="str">
        <f>VLOOKUP(D174,'Liste Gründe'!A:D,2,FALSE)</f>
        <v>keinen Verwendungszweck</v>
      </c>
      <c r="O174" s="13" t="str">
        <f>IF(ISBLANK(F174),VLOOKUP(Tabelle3[[#This Row],[Grund Ziffer]],'Liste Gründe'!A:D,3,FALSE),F174)</f>
        <v>keinen Verwendungszweck</v>
      </c>
      <c r="P174" s="11" t="str">
        <f>IF(ISBLANK(Tabelle111[[#This Row],[noch genauer]]),"-",Tabelle111[[#This Row],[noch genauer]])</f>
        <v>&lt;300kg/Monat</v>
      </c>
      <c r="Q174" s="14">
        <f t="shared" si="15"/>
        <v>36</v>
      </c>
      <c r="R174" s="11" t="str">
        <f t="shared" si="16"/>
        <v>Produkte</v>
      </c>
      <c r="S174" s="11" t="str">
        <f t="shared" si="17"/>
        <v>BUs</v>
      </c>
      <c r="T174" s="11" t="str">
        <f t="shared" si="18"/>
        <v>Symptome</v>
      </c>
      <c r="U174" s="11">
        <f>IFERROR(VLOOKUP(Tabelle3[[#This Row],[Artikelnr.]],Kennzahlen!S:U,3,FALSE)*Tabelle3[[#This Row],[Menge]],"0")</f>
        <v>0.08</v>
      </c>
      <c r="V174" s="14" t="str">
        <f>IF(ISBLANK(A174),VLOOKUP(Tabelle3[[#This Row],[Artikelnr.]],'Linien - BU'!R:S,2,FALSE),A174)</f>
        <v>L23</v>
      </c>
      <c r="W174" s="16">
        <f t="shared" si="19"/>
        <v>29500900</v>
      </c>
      <c r="X174" s="15">
        <f t="shared" si="20"/>
        <v>61</v>
      </c>
      <c r="Y174" s="51"/>
      <c r="AC174" s="51"/>
      <c r="AF174" s="51"/>
      <c r="AG174" s="51"/>
      <c r="AH174" s="51"/>
    </row>
    <row r="175" spans="1:34" ht="30" customHeight="1" x14ac:dyDescent="0.25">
      <c r="A175" s="25" t="s">
        <v>15173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IFERROR(VLOOKUP(Tabelle111[[#This Row],[Artikelnr. (wenn vorhanden)]],Artikel!A:C,3,FALSE),Tabelle111[[#This Row],[Artikelnr. (wenn vorhanden)]])</f>
        <v>ABS ROVIN</v>
      </c>
      <c r="I175" s="11" t="str">
        <f>VLOOKUP(V175,'Linien - BU'!A:B,2,FALSE)</f>
        <v>BU4</v>
      </c>
      <c r="J175" s="12">
        <f t="shared" si="14"/>
        <v>19</v>
      </c>
      <c r="K175" s="13">
        <f>Tabelle111[[#This Row],[Datum '[Tag']]]</f>
        <v>44446</v>
      </c>
      <c r="L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5" s="14" t="str">
        <f>IFERROR(VLOOKUP(Tabelle3[[#This Row],[Artikelnr.]],Artikel!A:C,3,FALSE),Tabelle3[[#This Row],[Artikelnr.]])</f>
        <v>ABS ROVIN</v>
      </c>
      <c r="N175" s="11" t="str">
        <f>VLOOKUP(D175,'Liste Gründe'!A:D,2,FALSE)</f>
        <v>keinen Verwendungszweck</v>
      </c>
      <c r="O175" s="13" t="str">
        <f>IF(ISBLANK(F175),VLOOKUP(Tabelle3[[#This Row],[Grund Ziffer]],'Liste Gründe'!A:D,3,FALSE),F175)</f>
        <v>keinen Verwendungszweck</v>
      </c>
      <c r="P175" s="11" t="str">
        <f>IF(ISBLANK(Tabelle111[[#This Row],[noch genauer]]),"-",Tabelle111[[#This Row],[noch genauer]])</f>
        <v>&lt;300kg/Monat</v>
      </c>
      <c r="Q175" s="14">
        <f t="shared" si="15"/>
        <v>36</v>
      </c>
      <c r="R175" s="11" t="str">
        <f t="shared" si="16"/>
        <v>Produkte</v>
      </c>
      <c r="S175" s="11" t="str">
        <f t="shared" si="17"/>
        <v>BUs</v>
      </c>
      <c r="T175" s="11" t="str">
        <f t="shared" si="18"/>
        <v>Symptome</v>
      </c>
      <c r="U175" s="11">
        <f>IFERROR(VLOOKUP(Tabelle3[[#This Row],[Artikelnr.]],Kennzahlen!S:U,3,FALSE)*Tabelle3[[#This Row],[Menge]],"0")</f>
        <v>0.19</v>
      </c>
      <c r="V175" s="14" t="str">
        <f>IF(ISBLANK(A175),VLOOKUP(Tabelle3[[#This Row],[Artikelnr.]],'Linien - BU'!R:S,2,FALSE),A175)</f>
        <v>L23</v>
      </c>
      <c r="W175" s="16">
        <f t="shared" si="19"/>
        <v>29500900</v>
      </c>
      <c r="X175" s="15">
        <f t="shared" si="20"/>
        <v>61</v>
      </c>
      <c r="Y175" s="51"/>
      <c r="AC175" s="51"/>
      <c r="AF175" s="51"/>
      <c r="AG175" s="51"/>
      <c r="AH175" s="51"/>
    </row>
    <row r="176" spans="1:34" ht="30" customHeight="1" x14ac:dyDescent="0.25">
      <c r="A176" s="25" t="s">
        <v>15173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IFERROR(VLOOKUP(Tabelle111[[#This Row],[Artikelnr. (wenn vorhanden)]],Artikel!A:C,3,FALSE),Tabelle111[[#This Row],[Artikelnr. (wenn vorhanden)]])</f>
        <v>ABS ROVIN</v>
      </c>
      <c r="I176" s="11" t="str">
        <f>VLOOKUP(V176,'Linien - BU'!A:B,2,FALSE)</f>
        <v>BU4</v>
      </c>
      <c r="J176" s="12">
        <f t="shared" si="14"/>
        <v>8</v>
      </c>
      <c r="K176" s="13">
        <f>Tabelle111[[#This Row],[Datum '[Tag']]]</f>
        <v>44448</v>
      </c>
      <c r="L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6" s="14" t="str">
        <f>IFERROR(VLOOKUP(Tabelle3[[#This Row],[Artikelnr.]],Artikel!A:C,3,FALSE),Tabelle3[[#This Row],[Artikelnr.]])</f>
        <v>ABS ROVIN</v>
      </c>
      <c r="N176" s="11" t="str">
        <f>VLOOKUP(D176,'Liste Gründe'!A:D,2,FALSE)</f>
        <v>keinen Verwendungszweck</v>
      </c>
      <c r="O176" s="13" t="str">
        <f>IF(ISBLANK(F176),VLOOKUP(Tabelle3[[#This Row],[Grund Ziffer]],'Liste Gründe'!A:D,3,FALSE),F176)</f>
        <v>keinen Verwendungszweck</v>
      </c>
      <c r="P176" s="11" t="str">
        <f>IF(ISBLANK(Tabelle111[[#This Row],[noch genauer]]),"-",Tabelle111[[#This Row],[noch genauer]])</f>
        <v>&lt;300kg/Monat</v>
      </c>
      <c r="Q176" s="14">
        <f t="shared" si="15"/>
        <v>36</v>
      </c>
      <c r="R176" s="11" t="str">
        <f t="shared" si="16"/>
        <v>Produkte</v>
      </c>
      <c r="S176" s="11" t="str">
        <f t="shared" si="17"/>
        <v>BUs</v>
      </c>
      <c r="T176" s="11" t="str">
        <f t="shared" si="18"/>
        <v>Symptome</v>
      </c>
      <c r="U176" s="11">
        <f>IFERROR(VLOOKUP(Tabelle3[[#This Row],[Artikelnr.]],Kennzahlen!S:U,3,FALSE)*Tabelle3[[#This Row],[Menge]],"0")</f>
        <v>0.08</v>
      </c>
      <c r="V176" s="14" t="str">
        <f>IF(ISBLANK(A176),VLOOKUP(Tabelle3[[#This Row],[Artikelnr.]],'Linien - BU'!R:S,2,FALSE),A176)</f>
        <v>L23</v>
      </c>
      <c r="W176" s="16">
        <f t="shared" si="19"/>
        <v>29500900</v>
      </c>
      <c r="X176" s="15">
        <f t="shared" si="20"/>
        <v>61</v>
      </c>
      <c r="Y176" s="51"/>
      <c r="AC176" s="51"/>
      <c r="AF176" s="51"/>
      <c r="AG176" s="51"/>
      <c r="AH176" s="51"/>
    </row>
    <row r="177" spans="1:34" ht="30" customHeight="1" x14ac:dyDescent="0.25">
      <c r="A177" s="25" t="s">
        <v>15173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IFERROR(VLOOKUP(Tabelle111[[#This Row],[Artikelnr. (wenn vorhanden)]],Artikel!A:C,3,FALSE),Tabelle111[[#This Row],[Artikelnr. (wenn vorhanden)]])</f>
        <v>ABS ROVIN</v>
      </c>
      <c r="I177" s="11" t="str">
        <f>VLOOKUP(V177,'Linien - BU'!A:B,2,FALSE)</f>
        <v>BU4</v>
      </c>
      <c r="J177" s="12">
        <f t="shared" si="14"/>
        <v>6</v>
      </c>
      <c r="K177" s="13">
        <f>Tabelle111[[#This Row],[Datum '[Tag']]]</f>
        <v>44454</v>
      </c>
      <c r="L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7" s="14" t="str">
        <f>IFERROR(VLOOKUP(Tabelle3[[#This Row],[Artikelnr.]],Artikel!A:C,3,FALSE),Tabelle3[[#This Row],[Artikelnr.]])</f>
        <v>ABS ROVIN</v>
      </c>
      <c r="N177" s="11" t="str">
        <f>VLOOKUP(D177,'Liste Gründe'!A:D,2,FALSE)</f>
        <v>keinen Verwendungszweck</v>
      </c>
      <c r="O177" s="13" t="str">
        <f>IF(ISBLANK(F177),VLOOKUP(Tabelle3[[#This Row],[Grund Ziffer]],'Liste Gründe'!A:D,3,FALSE),F177)</f>
        <v>keinen Verwendungszweck</v>
      </c>
      <c r="P177" s="11" t="str">
        <f>IF(ISBLANK(Tabelle111[[#This Row],[noch genauer]]),"-",Tabelle111[[#This Row],[noch genauer]])</f>
        <v>&lt;300kg/Monat</v>
      </c>
      <c r="Q177" s="14">
        <f t="shared" si="15"/>
        <v>37</v>
      </c>
      <c r="R177" s="11" t="str">
        <f t="shared" si="16"/>
        <v>Produkte</v>
      </c>
      <c r="S177" s="11" t="str">
        <f t="shared" si="17"/>
        <v>BUs</v>
      </c>
      <c r="T177" s="11" t="str">
        <f t="shared" si="18"/>
        <v>Symptome</v>
      </c>
      <c r="U177" s="11">
        <f>IFERROR(VLOOKUP(Tabelle3[[#This Row],[Artikelnr.]],Kennzahlen!S:U,3,FALSE)*Tabelle3[[#This Row],[Menge]],"0")</f>
        <v>0.06</v>
      </c>
      <c r="V177" s="14" t="str">
        <f>IF(ISBLANK(A177),VLOOKUP(Tabelle3[[#This Row],[Artikelnr.]],'Linien - BU'!R:S,2,FALSE),A177)</f>
        <v>L23</v>
      </c>
      <c r="W177" s="16">
        <f t="shared" si="19"/>
        <v>29500900</v>
      </c>
      <c r="X177" s="15">
        <f t="shared" si="20"/>
        <v>61</v>
      </c>
      <c r="Y177" s="51"/>
      <c r="AC177" s="51"/>
      <c r="AF177" s="51"/>
      <c r="AG177" s="51"/>
      <c r="AH177" s="51"/>
    </row>
    <row r="178" spans="1:34" ht="30" customHeight="1" x14ac:dyDescent="0.25">
      <c r="A178" s="25" t="s">
        <v>15173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IFERROR(VLOOKUP(Tabelle111[[#This Row],[Artikelnr. (wenn vorhanden)]],Artikel!A:C,3,FALSE),Tabelle111[[#This Row],[Artikelnr. (wenn vorhanden)]])</f>
        <v>ABS ROVIN</v>
      </c>
      <c r="I178" s="11" t="str">
        <f>VLOOKUP(V178,'Linien - BU'!A:B,2,FALSE)</f>
        <v>BU4</v>
      </c>
      <c r="J178" s="12">
        <f t="shared" si="14"/>
        <v>16</v>
      </c>
      <c r="K178" s="13">
        <f>Tabelle111[[#This Row],[Datum '[Tag']]]</f>
        <v>44456</v>
      </c>
      <c r="L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8" s="14" t="str">
        <f>IFERROR(VLOOKUP(Tabelle3[[#This Row],[Artikelnr.]],Artikel!A:C,3,FALSE),Tabelle3[[#This Row],[Artikelnr.]])</f>
        <v>ABS ROVIN</v>
      </c>
      <c r="N178" s="11" t="str">
        <f>VLOOKUP(D178,'Liste Gründe'!A:D,2,FALSE)</f>
        <v>keinen Verwendungszweck</v>
      </c>
      <c r="O178" s="13" t="str">
        <f>IF(ISBLANK(F178),VLOOKUP(Tabelle3[[#This Row],[Grund Ziffer]],'Liste Gründe'!A:D,3,FALSE),F178)</f>
        <v>keinen Verwendungszweck</v>
      </c>
      <c r="P178" s="11" t="str">
        <f>IF(ISBLANK(Tabelle111[[#This Row],[noch genauer]]),"-",Tabelle111[[#This Row],[noch genauer]])</f>
        <v>&lt;300kg/Monat</v>
      </c>
      <c r="Q178" s="14">
        <f t="shared" si="15"/>
        <v>37</v>
      </c>
      <c r="R178" s="11" t="str">
        <f t="shared" si="16"/>
        <v>Produkte</v>
      </c>
      <c r="S178" s="11" t="str">
        <f t="shared" si="17"/>
        <v>BUs</v>
      </c>
      <c r="T178" s="11" t="str">
        <f t="shared" si="18"/>
        <v>Symptome</v>
      </c>
      <c r="U178" s="11">
        <f>IFERROR(VLOOKUP(Tabelle3[[#This Row],[Artikelnr.]],Kennzahlen!S:U,3,FALSE)*Tabelle3[[#This Row],[Menge]],"0")</f>
        <v>0.16</v>
      </c>
      <c r="V178" s="14" t="str">
        <f>IF(ISBLANK(A178),VLOOKUP(Tabelle3[[#This Row],[Artikelnr.]],'Linien - BU'!R:S,2,FALSE),A178)</f>
        <v>L23</v>
      </c>
      <c r="W178" s="16">
        <f t="shared" si="19"/>
        <v>29500900</v>
      </c>
      <c r="X178" s="15">
        <f t="shared" si="20"/>
        <v>61</v>
      </c>
      <c r="Y178" s="51"/>
      <c r="AC178" s="51"/>
      <c r="AF178" s="51"/>
      <c r="AG178" s="51"/>
      <c r="AH178" s="51"/>
    </row>
    <row r="179" spans="1:34" ht="30" customHeight="1" x14ac:dyDescent="0.25">
      <c r="A179" s="25" t="s">
        <v>15173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IFERROR(VLOOKUP(Tabelle111[[#This Row],[Artikelnr. (wenn vorhanden)]],Artikel!A:C,3,FALSE),Tabelle111[[#This Row],[Artikelnr. (wenn vorhanden)]])</f>
        <v>ABS ROVIN</v>
      </c>
      <c r="I179" s="11" t="str">
        <f>VLOOKUP(V179,'Linien - BU'!A:B,2,FALSE)</f>
        <v>BU4</v>
      </c>
      <c r="J179" s="12">
        <f t="shared" si="14"/>
        <v>61</v>
      </c>
      <c r="K179" s="13">
        <f>Tabelle111[[#This Row],[Datum '[Tag']]]</f>
        <v>44461</v>
      </c>
      <c r="L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9" s="14" t="str">
        <f>IFERROR(VLOOKUP(Tabelle3[[#This Row],[Artikelnr.]],Artikel!A:C,3,FALSE),Tabelle3[[#This Row],[Artikelnr.]])</f>
        <v>ABS ROVIN</v>
      </c>
      <c r="N179" s="11" t="str">
        <f>VLOOKUP(D179,'Liste Gründe'!A:D,2,FALSE)</f>
        <v>keinen Verwendungszweck</v>
      </c>
      <c r="O179" s="13" t="str">
        <f>IF(ISBLANK(F179),VLOOKUP(Tabelle3[[#This Row],[Grund Ziffer]],'Liste Gründe'!A:D,3,FALSE),F179)</f>
        <v>keinen Verwendungszweck</v>
      </c>
      <c r="P179" s="11" t="str">
        <f>IF(ISBLANK(Tabelle111[[#This Row],[noch genauer]]),"-",Tabelle111[[#This Row],[noch genauer]])</f>
        <v>&lt;300kg/Monat</v>
      </c>
      <c r="Q179" s="14">
        <f t="shared" si="15"/>
        <v>38</v>
      </c>
      <c r="R179" s="11" t="str">
        <f t="shared" si="16"/>
        <v>Produkte</v>
      </c>
      <c r="S179" s="11" t="str">
        <f t="shared" si="17"/>
        <v>BUs</v>
      </c>
      <c r="T179" s="11" t="str">
        <f t="shared" si="18"/>
        <v>Symptome</v>
      </c>
      <c r="U179" s="11">
        <f>IFERROR(VLOOKUP(Tabelle3[[#This Row],[Artikelnr.]],Kennzahlen!S:U,3,FALSE)*Tabelle3[[#This Row],[Menge]],"0")</f>
        <v>0.61</v>
      </c>
      <c r="V179" s="14" t="str">
        <f>IF(ISBLANK(A179),VLOOKUP(Tabelle3[[#This Row],[Artikelnr.]],'Linien - BU'!R:S,2,FALSE),A179)</f>
        <v>L23</v>
      </c>
      <c r="W179" s="16">
        <f t="shared" si="19"/>
        <v>29500900</v>
      </c>
      <c r="X179" s="15">
        <f t="shared" si="20"/>
        <v>61</v>
      </c>
      <c r="Y179" s="51"/>
      <c r="AC179" s="51"/>
      <c r="AF179" s="51"/>
      <c r="AG179" s="51"/>
      <c r="AH179" s="51"/>
    </row>
    <row r="180" spans="1:34" ht="30" customHeight="1" x14ac:dyDescent="0.25">
      <c r="A180" s="25" t="s">
        <v>15173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IFERROR(VLOOKUP(Tabelle111[[#This Row],[Artikelnr. (wenn vorhanden)]],Artikel!A:C,3,FALSE),Tabelle111[[#This Row],[Artikelnr. (wenn vorhanden)]])</f>
        <v>ABS ROVIN</v>
      </c>
      <c r="I180" s="11" t="str">
        <f>VLOOKUP(V180,'Linien - BU'!A:B,2,FALSE)</f>
        <v>BU4</v>
      </c>
      <c r="J180" s="12">
        <f t="shared" si="14"/>
        <v>8</v>
      </c>
      <c r="K180" s="13">
        <f>Tabelle111[[#This Row],[Datum '[Tag']]]</f>
        <v>44467</v>
      </c>
      <c r="L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0" s="14" t="str">
        <f>IFERROR(VLOOKUP(Tabelle3[[#This Row],[Artikelnr.]],Artikel!A:C,3,FALSE),Tabelle3[[#This Row],[Artikelnr.]])</f>
        <v>ABS ROVIN</v>
      </c>
      <c r="N180" s="11" t="str">
        <f>VLOOKUP(D180,'Liste Gründe'!A:D,2,FALSE)</f>
        <v>keinen Verwendungszweck</v>
      </c>
      <c r="O180" s="13" t="str">
        <f>IF(ISBLANK(F180),VLOOKUP(Tabelle3[[#This Row],[Grund Ziffer]],'Liste Gründe'!A:D,3,FALSE),F180)</f>
        <v>keinen Verwendungszweck</v>
      </c>
      <c r="P180" s="11" t="str">
        <f>IF(ISBLANK(Tabelle111[[#This Row],[noch genauer]]),"-",Tabelle111[[#This Row],[noch genauer]])</f>
        <v>&lt;300kg/Monat</v>
      </c>
      <c r="Q180" s="14">
        <f t="shared" si="15"/>
        <v>39</v>
      </c>
      <c r="R180" s="11" t="str">
        <f t="shared" si="16"/>
        <v>Produkte</v>
      </c>
      <c r="S180" s="11" t="str">
        <f t="shared" si="17"/>
        <v>BUs</v>
      </c>
      <c r="T180" s="11" t="str">
        <f t="shared" si="18"/>
        <v>Symptome</v>
      </c>
      <c r="U180" s="11">
        <f>IFERROR(VLOOKUP(Tabelle3[[#This Row],[Artikelnr.]],Kennzahlen!S:U,3,FALSE)*Tabelle3[[#This Row],[Menge]],"0")</f>
        <v>0.08</v>
      </c>
      <c r="V180" s="14" t="str">
        <f>IF(ISBLANK(A180),VLOOKUP(Tabelle3[[#This Row],[Artikelnr.]],'Linien - BU'!R:S,2,FALSE),A180)</f>
        <v>L23</v>
      </c>
      <c r="W180" s="16">
        <f t="shared" si="19"/>
        <v>29500900</v>
      </c>
      <c r="X180" s="15">
        <f t="shared" si="20"/>
        <v>61</v>
      </c>
      <c r="Y180" s="51"/>
      <c r="AC180" s="51"/>
      <c r="AF180" s="51"/>
      <c r="AG180" s="51"/>
      <c r="AH180" s="51"/>
    </row>
    <row r="181" spans="1:34" ht="30" customHeight="1" x14ac:dyDescent="0.25">
      <c r="A181" s="25" t="s">
        <v>15173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IFERROR(VLOOKUP(Tabelle111[[#This Row],[Artikelnr. (wenn vorhanden)]],Artikel!A:C,3,FALSE),Tabelle111[[#This Row],[Artikelnr. (wenn vorhanden)]])</f>
        <v>ABS ROVIN</v>
      </c>
      <c r="I181" s="11" t="str">
        <f>VLOOKUP(V181,'Linien - BU'!A:B,2,FALSE)</f>
        <v>BU4</v>
      </c>
      <c r="J181" s="12">
        <f t="shared" si="14"/>
        <v>3</v>
      </c>
      <c r="K181" s="13">
        <f>Tabelle111[[#This Row],[Datum '[Tag']]]</f>
        <v>44467</v>
      </c>
      <c r="L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1" s="14" t="str">
        <f>IFERROR(VLOOKUP(Tabelle3[[#This Row],[Artikelnr.]],Artikel!A:C,3,FALSE),Tabelle3[[#This Row],[Artikelnr.]])</f>
        <v>ABS ROVIN</v>
      </c>
      <c r="N181" s="11" t="str">
        <f>VLOOKUP(D181,'Liste Gründe'!A:D,2,FALSE)</f>
        <v>keinen Verwendungszweck</v>
      </c>
      <c r="O181" s="13" t="str">
        <f>IF(ISBLANK(F181),VLOOKUP(Tabelle3[[#This Row],[Grund Ziffer]],'Liste Gründe'!A:D,3,FALSE),F181)</f>
        <v>keinen Verwendungszweck</v>
      </c>
      <c r="P181" s="11" t="str">
        <f>IF(ISBLANK(Tabelle111[[#This Row],[noch genauer]]),"-",Tabelle111[[#This Row],[noch genauer]])</f>
        <v>&lt;300kg/Monat</v>
      </c>
      <c r="Q181" s="14">
        <f t="shared" si="15"/>
        <v>39</v>
      </c>
      <c r="R181" s="11" t="str">
        <f t="shared" si="16"/>
        <v>Produkte</v>
      </c>
      <c r="S181" s="11" t="str">
        <f t="shared" si="17"/>
        <v>BUs</v>
      </c>
      <c r="T181" s="11" t="str">
        <f t="shared" si="18"/>
        <v>Symptome</v>
      </c>
      <c r="U181" s="11">
        <f>IFERROR(VLOOKUP(Tabelle3[[#This Row],[Artikelnr.]],Kennzahlen!S:U,3,FALSE)*Tabelle3[[#This Row],[Menge]],"0")</f>
        <v>0.03</v>
      </c>
      <c r="V181" s="14" t="str">
        <f>IF(ISBLANK(A181),VLOOKUP(Tabelle3[[#This Row],[Artikelnr.]],'Linien - BU'!R:S,2,FALSE),A181)</f>
        <v>L23</v>
      </c>
      <c r="W181" s="16">
        <f t="shared" si="19"/>
        <v>29500900</v>
      </c>
      <c r="X181" s="15">
        <f t="shared" si="20"/>
        <v>61</v>
      </c>
      <c r="Y181" s="51"/>
      <c r="AC181" s="51"/>
      <c r="AF181" s="51"/>
      <c r="AG181" s="51"/>
      <c r="AH181" s="51"/>
    </row>
    <row r="182" spans="1:34" ht="30" customHeight="1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F182"/>
      <c r="G182" s="25"/>
      <c r="H182" s="56" t="str">
        <f>IFERROR(VLOOKUP(Tabelle111[[#This Row],[Artikelnr. (wenn vorhanden)]],Artikel!A:C,3,FALSE),Tabelle111[[#This Row],[Artikelnr. (wenn vorhanden)]])</f>
        <v>ABS ROVIN</v>
      </c>
      <c r="I182" s="11" t="str">
        <f>VLOOKUP(V182,'Linien - BU'!A:B,2,FALSE)</f>
        <v>BU4</v>
      </c>
      <c r="J182" s="12">
        <f t="shared" si="14"/>
        <v>38</v>
      </c>
      <c r="K182" s="13">
        <f>Tabelle111[[#This Row],[Datum '[Tag']]]</f>
        <v>44488</v>
      </c>
      <c r="L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2" s="14" t="str">
        <f>IFERROR(VLOOKUP(Tabelle3[[#This Row],[Artikelnr.]],Artikel!A:C,3,FALSE),Tabelle3[[#This Row],[Artikelnr.]])</f>
        <v>ABS ROVIN</v>
      </c>
      <c r="N182" s="11" t="str">
        <f>VLOOKUP(D182,'Liste Gründe'!A:D,2,FALSE)</f>
        <v>Schimmel</v>
      </c>
      <c r="O182" s="13" t="str">
        <f>IF(ISBLANK(F182),VLOOKUP(Tabelle3[[#This Row],[Grund Ziffer]],'Liste Gründe'!A:D,3,FALSE),F182)</f>
        <v>Schimmel</v>
      </c>
      <c r="P182" s="11" t="str">
        <f>IF(ISBLANK(Tabelle111[[#This Row],[noch genauer]]),"-",Tabelle111[[#This Row],[noch genauer]])</f>
        <v>-</v>
      </c>
      <c r="Q182" s="14">
        <f t="shared" si="15"/>
        <v>42</v>
      </c>
      <c r="R182" s="11" t="str">
        <f t="shared" si="16"/>
        <v>Produkte</v>
      </c>
      <c r="S182" s="11" t="str">
        <f t="shared" si="17"/>
        <v>BUs</v>
      </c>
      <c r="T182" s="11" t="str">
        <f t="shared" si="18"/>
        <v>Symptome</v>
      </c>
      <c r="U182" s="11">
        <f>IFERROR(VLOOKUP(Tabelle3[[#This Row],[Artikelnr.]],Kennzahlen!S:U,3,FALSE)*Tabelle3[[#This Row],[Menge]],"0")</f>
        <v>0.38</v>
      </c>
      <c r="V182" s="14" t="str">
        <f>IF(ISBLANK(A182),VLOOKUP(Tabelle3[[#This Row],[Artikelnr.]],'Linien - BU'!R:S,2,FALSE),A182)</f>
        <v>BU4</v>
      </c>
      <c r="W182" s="16">
        <f t="shared" si="19"/>
        <v>29500900</v>
      </c>
      <c r="X182" s="15">
        <f t="shared" si="20"/>
        <v>12</v>
      </c>
      <c r="Y182" s="51"/>
      <c r="AC182" s="51"/>
      <c r="AF182" s="51"/>
      <c r="AG182" s="51"/>
      <c r="AH182" s="51"/>
    </row>
    <row r="183" spans="1:34" ht="30" customHeight="1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F183"/>
      <c r="G183" s="25"/>
      <c r="H183" s="56" t="str">
        <f>IFERROR(VLOOKUP(Tabelle111[[#This Row],[Artikelnr. (wenn vorhanden)]],Artikel!A:C,3,FALSE),Tabelle111[[#This Row],[Artikelnr. (wenn vorhanden)]])</f>
        <v>ABS ROVIN</v>
      </c>
      <c r="I183" s="11" t="str">
        <f>VLOOKUP(V183,'Linien - BU'!A:B,2,FALSE)</f>
        <v>BU4</v>
      </c>
      <c r="J183" s="12">
        <f t="shared" si="14"/>
        <v>3</v>
      </c>
      <c r="K183" s="13">
        <f>Tabelle111[[#This Row],[Datum '[Tag']]]</f>
        <v>44488</v>
      </c>
      <c r="L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3" s="14" t="str">
        <f>IFERROR(VLOOKUP(Tabelle3[[#This Row],[Artikelnr.]],Artikel!A:C,3,FALSE),Tabelle3[[#This Row],[Artikelnr.]])</f>
        <v>ABS ROVIN</v>
      </c>
      <c r="N183" s="11" t="str">
        <f>VLOOKUP(D183,'Liste Gründe'!A:D,2,FALSE)</f>
        <v>keinen Verwendungszweck</v>
      </c>
      <c r="O183" s="13" t="str">
        <f>IF(ISBLANK(F183),VLOOKUP(Tabelle3[[#This Row],[Grund Ziffer]],'Liste Gründe'!A:D,3,FALSE),F183)</f>
        <v>keinen Verwendungszweck</v>
      </c>
      <c r="P183" s="11" t="str">
        <f>IF(ISBLANK(Tabelle111[[#This Row],[noch genauer]]),"-",Tabelle111[[#This Row],[noch genauer]])</f>
        <v>-</v>
      </c>
      <c r="Q183" s="14">
        <f t="shared" si="15"/>
        <v>42</v>
      </c>
      <c r="R183" s="11" t="str">
        <f t="shared" si="16"/>
        <v>Produkte</v>
      </c>
      <c r="S183" s="11" t="str">
        <f t="shared" si="17"/>
        <v>BUs</v>
      </c>
      <c r="T183" s="11" t="str">
        <f t="shared" si="18"/>
        <v>Symptome</v>
      </c>
      <c r="U183" s="11">
        <f>IFERROR(VLOOKUP(Tabelle3[[#This Row],[Artikelnr.]],Kennzahlen!S:U,3,FALSE)*Tabelle3[[#This Row],[Menge]],"0")</f>
        <v>0.03</v>
      </c>
      <c r="V183" s="14" t="str">
        <f>IF(ISBLANK(A183),VLOOKUP(Tabelle3[[#This Row],[Artikelnr.]],'Linien - BU'!R:S,2,FALSE),A183)</f>
        <v>BU4</v>
      </c>
      <c r="W183" s="16">
        <f t="shared" si="19"/>
        <v>29500900</v>
      </c>
      <c r="X183" s="15">
        <f t="shared" si="20"/>
        <v>61</v>
      </c>
      <c r="Y183" s="51"/>
      <c r="AC183" s="51"/>
      <c r="AF183" s="51"/>
      <c r="AG183" s="51"/>
      <c r="AH183" s="51"/>
    </row>
    <row r="184" spans="1:34" ht="30" customHeight="1" x14ac:dyDescent="0.25">
      <c r="A184" s="25" t="s">
        <v>15173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IFERROR(VLOOKUP(Tabelle111[[#This Row],[Artikelnr. (wenn vorhanden)]],Artikel!A:C,3,FALSE),Tabelle111[[#This Row],[Artikelnr. (wenn vorhanden)]])</f>
        <v>ABS TI-AD</v>
      </c>
      <c r="I184" s="11" t="str">
        <f>VLOOKUP(V184,'Linien - BU'!A:B,2,FALSE)</f>
        <v>BU4</v>
      </c>
      <c r="J184" s="12">
        <f t="shared" si="14"/>
        <v>15</v>
      </c>
      <c r="K184" s="13">
        <f>Tabelle111[[#This Row],[Datum '[Tag']]]</f>
        <v>44439</v>
      </c>
      <c r="L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4" s="14" t="str">
        <f>IFERROR(VLOOKUP(Tabelle3[[#This Row],[Artikelnr.]],Artikel!A:C,3,FALSE),Tabelle3[[#This Row],[Artikelnr.]])</f>
        <v>ABS TI-AD</v>
      </c>
      <c r="N184" s="11" t="str">
        <f>VLOOKUP(D184,'Liste Gründe'!A:D,2,FALSE)</f>
        <v>keinen Verwendungszweck</v>
      </c>
      <c r="O184" s="13" t="str">
        <f>IF(ISBLANK(F184),VLOOKUP(Tabelle3[[#This Row],[Grund Ziffer]],'Liste Gründe'!A:D,3,FALSE),F184)</f>
        <v>keinen Verwendungszweck</v>
      </c>
      <c r="P184" s="11" t="str">
        <f>IF(ISBLANK(Tabelle111[[#This Row],[noch genauer]]),"-",Tabelle111[[#This Row],[noch genauer]])</f>
        <v>&lt;50kg/Monat</v>
      </c>
      <c r="Q184" s="14">
        <f t="shared" si="15"/>
        <v>35</v>
      </c>
      <c r="R184" s="11" t="str">
        <f t="shared" si="16"/>
        <v>Produkte</v>
      </c>
      <c r="S184" s="11" t="str">
        <f t="shared" si="17"/>
        <v>BUs</v>
      </c>
      <c r="T184" s="11" t="str">
        <f t="shared" si="18"/>
        <v>Symptome</v>
      </c>
      <c r="U184" s="11">
        <f>IFERROR(VLOOKUP(Tabelle3[[#This Row],[Artikelnr.]],Kennzahlen!S:U,3,FALSE)*Tabelle3[[#This Row],[Menge]],"0")</f>
        <v>0.15</v>
      </c>
      <c r="V184" s="14" t="str">
        <f>IF(ISBLANK(A184),VLOOKUP(Tabelle3[[#This Row],[Artikelnr.]],'Linien - BU'!R:S,2,FALSE),A184)</f>
        <v>L23</v>
      </c>
      <c r="W184" s="16">
        <f t="shared" si="19"/>
        <v>29500904</v>
      </c>
      <c r="X184" s="15">
        <f t="shared" si="20"/>
        <v>61</v>
      </c>
      <c r="Y184" s="51"/>
      <c r="AC184" s="51"/>
      <c r="AF184" s="51"/>
      <c r="AG184" s="51"/>
      <c r="AH184" s="51"/>
    </row>
    <row r="185" spans="1:34" ht="30" customHeight="1" x14ac:dyDescent="0.25">
      <c r="A185" s="25" t="s">
        <v>15173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IFERROR(VLOOKUP(Tabelle111[[#This Row],[Artikelnr. (wenn vorhanden)]],Artikel!A:C,3,FALSE),Tabelle111[[#This Row],[Artikelnr. (wenn vorhanden)]])</f>
        <v>ABS TI-AD</v>
      </c>
      <c r="I185" s="11" t="str">
        <f>VLOOKUP(V185,'Linien - BU'!A:B,2,FALSE)</f>
        <v>BU4</v>
      </c>
      <c r="J185" s="12">
        <f t="shared" si="14"/>
        <v>9</v>
      </c>
      <c r="K185" s="13">
        <f>Tabelle111[[#This Row],[Datum '[Tag']]]</f>
        <v>44453</v>
      </c>
      <c r="L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5" s="14" t="str">
        <f>IFERROR(VLOOKUP(Tabelle3[[#This Row],[Artikelnr.]],Artikel!A:C,3,FALSE),Tabelle3[[#This Row],[Artikelnr.]])</f>
        <v>ABS TI-AD</v>
      </c>
      <c r="N185" s="11" t="str">
        <f>VLOOKUP(D185,'Liste Gründe'!A:D,2,FALSE)</f>
        <v>keinen Verwendungszweck</v>
      </c>
      <c r="O185" s="13" t="str">
        <f>IF(ISBLANK(F185),VLOOKUP(Tabelle3[[#This Row],[Grund Ziffer]],'Liste Gründe'!A:D,3,FALSE),F185)</f>
        <v>keinen Verwendungszweck</v>
      </c>
      <c r="P185" s="11" t="str">
        <f>IF(ISBLANK(Tabelle111[[#This Row],[noch genauer]]),"-",Tabelle111[[#This Row],[noch genauer]])</f>
        <v>&lt;50kg/Monat</v>
      </c>
      <c r="Q185" s="14">
        <f t="shared" si="15"/>
        <v>37</v>
      </c>
      <c r="R185" s="11" t="str">
        <f t="shared" si="16"/>
        <v>Produkte</v>
      </c>
      <c r="S185" s="11" t="str">
        <f t="shared" si="17"/>
        <v>BUs</v>
      </c>
      <c r="T185" s="11" t="str">
        <f t="shared" si="18"/>
        <v>Symptome</v>
      </c>
      <c r="U185" s="11">
        <f>IFERROR(VLOOKUP(Tabelle3[[#This Row],[Artikelnr.]],Kennzahlen!S:U,3,FALSE)*Tabelle3[[#This Row],[Menge]],"0")</f>
        <v>0.09</v>
      </c>
      <c r="V185" s="14" t="str">
        <f>IF(ISBLANK(A185),VLOOKUP(Tabelle3[[#This Row],[Artikelnr.]],'Linien - BU'!R:S,2,FALSE),A185)</f>
        <v>L23</v>
      </c>
      <c r="W185" s="16">
        <f t="shared" si="19"/>
        <v>29500904</v>
      </c>
      <c r="X185" s="15">
        <f t="shared" si="20"/>
        <v>61</v>
      </c>
      <c r="Y185" s="51"/>
      <c r="AC185" s="51"/>
      <c r="AF185" s="51"/>
      <c r="AG185" s="51"/>
      <c r="AH185" s="51"/>
    </row>
    <row r="186" spans="1:34" ht="30" customHeight="1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F186"/>
      <c r="G186" s="25"/>
      <c r="H186" s="25" t="str">
        <f>IFERROR(VLOOKUP(Tabelle111[[#This Row],[Artikelnr. (wenn vorhanden)]],Artikel!A:C,3,FALSE),Tabelle111[[#This Row],[Artikelnr. (wenn vorhanden)]])</f>
        <v>ABS TI-AD</v>
      </c>
      <c r="I186" s="11" t="str">
        <f>VLOOKUP(V186,'Linien - BU'!A:B,2,FALSE)</f>
        <v>BU4</v>
      </c>
      <c r="J186" s="12">
        <f t="shared" si="14"/>
        <v>419</v>
      </c>
      <c r="K186" s="13">
        <f>Tabelle111[[#This Row],[Datum '[Tag']]]</f>
        <v>44480</v>
      </c>
      <c r="L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6" s="14" t="str">
        <f>IFERROR(VLOOKUP(Tabelle3[[#This Row],[Artikelnr.]],Artikel!A:C,3,FALSE),Tabelle3[[#This Row],[Artikelnr.]])</f>
        <v>ABS TI-AD</v>
      </c>
      <c r="N186" s="11" t="str">
        <f>VLOOKUP(D186,'Liste Gründe'!A:D,2,FALSE)</f>
        <v>keinen Verwendungszweck</v>
      </c>
      <c r="O186" s="13" t="str">
        <f>IF(ISBLANK(F186),VLOOKUP(Tabelle3[[#This Row],[Grund Ziffer]],'Liste Gründe'!A:D,3,FALSE),F186)</f>
        <v>keinen Verwendungszweck</v>
      </c>
      <c r="P186" s="11" t="str">
        <f>IF(ISBLANK(Tabelle111[[#This Row],[noch genauer]]),"-",Tabelle111[[#This Row],[noch genauer]])</f>
        <v>-</v>
      </c>
      <c r="Q186" s="14">
        <f t="shared" si="15"/>
        <v>41</v>
      </c>
      <c r="R186" s="11" t="str">
        <f t="shared" si="16"/>
        <v>Produkte</v>
      </c>
      <c r="S186" s="11" t="str">
        <f t="shared" si="17"/>
        <v>BUs</v>
      </c>
      <c r="T186" s="11" t="str">
        <f t="shared" si="18"/>
        <v>Symptome</v>
      </c>
      <c r="U186" s="11">
        <f>IFERROR(VLOOKUP(Tabelle3[[#This Row],[Artikelnr.]],Kennzahlen!S:U,3,FALSE)*Tabelle3[[#This Row],[Menge]],"0")</f>
        <v>4.1900000000000004</v>
      </c>
      <c r="V186" s="14" t="str">
        <f>IF(ISBLANK(A186),VLOOKUP(Tabelle3[[#This Row],[Artikelnr.]],'Linien - BU'!R:S,2,FALSE),A186)</f>
        <v>BU4</v>
      </c>
      <c r="W186" s="16">
        <f t="shared" si="19"/>
        <v>29500904</v>
      </c>
      <c r="X186" s="15">
        <f t="shared" si="20"/>
        <v>61</v>
      </c>
      <c r="Y186" s="51"/>
      <c r="AC186" s="51"/>
      <c r="AF186" s="51"/>
      <c r="AG186" s="51"/>
      <c r="AH186" s="51"/>
    </row>
    <row r="187" spans="1:34" ht="30" customHeight="1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F187"/>
      <c r="G187" s="25"/>
      <c r="H187" s="56" t="str">
        <f>IFERROR(VLOOKUP(Tabelle111[[#This Row],[Artikelnr. (wenn vorhanden)]],Artikel!A:C,3,FALSE),Tabelle111[[#This Row],[Artikelnr. (wenn vorhanden)]])</f>
        <v>ABS TI-AD</v>
      </c>
      <c r="I187" s="11" t="str">
        <f>VLOOKUP(V187,'Linien - BU'!A:B,2,FALSE)</f>
        <v>BU4</v>
      </c>
      <c r="J187" s="12">
        <f t="shared" si="14"/>
        <v>447</v>
      </c>
      <c r="K187" s="13">
        <f>Tabelle111[[#This Row],[Datum '[Tag']]]</f>
        <v>44488</v>
      </c>
      <c r="L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7" s="14" t="str">
        <f>IFERROR(VLOOKUP(Tabelle3[[#This Row],[Artikelnr.]],Artikel!A:C,3,FALSE),Tabelle3[[#This Row],[Artikelnr.]])</f>
        <v>ABS TI-AD</v>
      </c>
      <c r="N187" s="11" t="str">
        <f>VLOOKUP(D187,'Liste Gründe'!A:D,2,FALSE)</f>
        <v>keinen Verwendungszweck</v>
      </c>
      <c r="O187" s="13" t="str">
        <f>IF(ISBLANK(F187),VLOOKUP(Tabelle3[[#This Row],[Grund Ziffer]],'Liste Gründe'!A:D,3,FALSE),F187)</f>
        <v>keinen Verwendungszweck</v>
      </c>
      <c r="P187" s="11" t="str">
        <f>IF(ISBLANK(Tabelle111[[#This Row],[noch genauer]]),"-",Tabelle111[[#This Row],[noch genauer]])</f>
        <v>-</v>
      </c>
      <c r="Q187" s="14">
        <f t="shared" si="15"/>
        <v>42</v>
      </c>
      <c r="R187" s="11" t="str">
        <f t="shared" si="16"/>
        <v>Produkte</v>
      </c>
      <c r="S187" s="11" t="str">
        <f t="shared" si="17"/>
        <v>BUs</v>
      </c>
      <c r="T187" s="11" t="str">
        <f t="shared" si="18"/>
        <v>Symptome</v>
      </c>
      <c r="U187" s="11">
        <f>IFERROR(VLOOKUP(Tabelle3[[#This Row],[Artikelnr.]],Kennzahlen!S:U,3,FALSE)*Tabelle3[[#This Row],[Menge]],"0")</f>
        <v>4.47</v>
      </c>
      <c r="V187" s="14" t="str">
        <f>IF(ISBLANK(A187),VLOOKUP(Tabelle3[[#This Row],[Artikelnr.]],'Linien - BU'!R:S,2,FALSE),A187)</f>
        <v>BU4</v>
      </c>
      <c r="W187" s="16">
        <f t="shared" si="19"/>
        <v>29500904</v>
      </c>
      <c r="X187" s="15">
        <f t="shared" si="20"/>
        <v>61</v>
      </c>
      <c r="Y187" s="51"/>
      <c r="AC187" s="51"/>
      <c r="AF187" s="51"/>
      <c r="AG187" s="51"/>
      <c r="AH187" s="51"/>
    </row>
    <row r="188" spans="1:34" ht="30" customHeight="1" x14ac:dyDescent="0.25">
      <c r="A188" s="25" t="s">
        <v>15196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IFERROR(VLOOKUP(Tabelle111[[#This Row],[Artikelnr. (wenn vorhanden)]],Artikel!A:C,3,FALSE),Tabelle111[[#This Row],[Artikelnr. (wenn vorhanden)]])</f>
        <v>ABS SCH-PAUL</v>
      </c>
      <c r="I188" s="11" t="str">
        <f>VLOOKUP(V188,'Linien - BU'!A:B,2,FALSE)</f>
        <v>BU4</v>
      </c>
      <c r="J188" s="12">
        <f t="shared" si="14"/>
        <v>45</v>
      </c>
      <c r="K188" s="13">
        <f>Tabelle111[[#This Row],[Datum '[Tag']]]</f>
        <v>44439</v>
      </c>
      <c r="L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8" s="14" t="str">
        <f>IFERROR(VLOOKUP(Tabelle3[[#This Row],[Artikelnr.]],Artikel!A:C,3,FALSE),Tabelle3[[#This Row],[Artikelnr.]])</f>
        <v>ABS SCH-PAUL</v>
      </c>
      <c r="N188" s="11" t="str">
        <f>VLOOKUP(D188,'Liste Gründe'!A:D,2,FALSE)</f>
        <v>keinen Verwendungszweck</v>
      </c>
      <c r="O188" s="13" t="str">
        <f>IF(ISBLANK(F188),VLOOKUP(Tabelle3[[#This Row],[Grund Ziffer]],'Liste Gründe'!A:D,3,FALSE),F188)</f>
        <v>keinen Verwendungszweck</v>
      </c>
      <c r="P188" s="11" t="str">
        <f>IF(ISBLANK(Tabelle111[[#This Row],[noch genauer]]),"-",Tabelle111[[#This Row],[noch genauer]])</f>
        <v>&lt;300kg/Monat</v>
      </c>
      <c r="Q188" s="14">
        <f t="shared" si="15"/>
        <v>35</v>
      </c>
      <c r="R188" s="11" t="str">
        <f t="shared" si="16"/>
        <v>Produkte</v>
      </c>
      <c r="S188" s="11" t="str">
        <f t="shared" si="17"/>
        <v>BUs</v>
      </c>
      <c r="T188" s="11" t="str">
        <f t="shared" si="18"/>
        <v>Symptome</v>
      </c>
      <c r="U188" s="11">
        <f>IFERROR(VLOOKUP(Tabelle3[[#This Row],[Artikelnr.]],Kennzahlen!S:U,3,FALSE)*Tabelle3[[#This Row],[Menge]],"0")</f>
        <v>0.45</v>
      </c>
      <c r="V188" s="14" t="str">
        <f>IF(ISBLANK(A188),VLOOKUP(Tabelle3[[#This Row],[Artikelnr.]],'Linien - BU'!R:S,2,FALSE),A188)</f>
        <v>L21</v>
      </c>
      <c r="W188" s="16">
        <f t="shared" si="19"/>
        <v>29500906</v>
      </c>
      <c r="X188" s="15">
        <f t="shared" si="20"/>
        <v>61</v>
      </c>
      <c r="Y188" s="51"/>
      <c r="AC188" s="51"/>
      <c r="AF188" s="51"/>
      <c r="AG188" s="51"/>
      <c r="AH188" s="51"/>
    </row>
    <row r="189" spans="1:34" ht="30" customHeight="1" x14ac:dyDescent="0.25">
      <c r="A189" s="25" t="s">
        <v>15196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IFERROR(VLOOKUP(Tabelle111[[#This Row],[Artikelnr. (wenn vorhanden)]],Artikel!A:C,3,FALSE),Tabelle111[[#This Row],[Artikelnr. (wenn vorhanden)]])</f>
        <v>ABS SCH-PAUL</v>
      </c>
      <c r="I189" s="11" t="str">
        <f>VLOOKUP(V189,'Linien - BU'!A:B,2,FALSE)</f>
        <v>BU4</v>
      </c>
      <c r="J189" s="12">
        <f t="shared" si="14"/>
        <v>17</v>
      </c>
      <c r="K189" s="13">
        <f>Tabelle111[[#This Row],[Datum '[Tag']]]</f>
        <v>44454</v>
      </c>
      <c r="L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9" s="14" t="str">
        <f>IFERROR(VLOOKUP(Tabelle3[[#This Row],[Artikelnr.]],Artikel!A:C,3,FALSE),Tabelle3[[#This Row],[Artikelnr.]])</f>
        <v>ABS SCH-PAUL</v>
      </c>
      <c r="N189" s="11" t="str">
        <f>VLOOKUP(D189,'Liste Gründe'!A:D,2,FALSE)</f>
        <v>keinen Verwendungszweck</v>
      </c>
      <c r="O189" s="13" t="str">
        <f>IF(ISBLANK(F189),VLOOKUP(Tabelle3[[#This Row],[Grund Ziffer]],'Liste Gründe'!A:D,3,FALSE),F189)</f>
        <v>keinen Verwendungszweck</v>
      </c>
      <c r="P189" s="11" t="str">
        <f>IF(ISBLANK(Tabelle111[[#This Row],[noch genauer]]),"-",Tabelle111[[#This Row],[noch genauer]])</f>
        <v>&lt;300kg/Monat</v>
      </c>
      <c r="Q189" s="14">
        <f t="shared" si="15"/>
        <v>37</v>
      </c>
      <c r="R189" s="11" t="str">
        <f t="shared" si="16"/>
        <v>Produkte</v>
      </c>
      <c r="S189" s="11" t="str">
        <f t="shared" si="17"/>
        <v>BUs</v>
      </c>
      <c r="T189" s="11" t="str">
        <f t="shared" si="18"/>
        <v>Symptome</v>
      </c>
      <c r="U189" s="11">
        <f>IFERROR(VLOOKUP(Tabelle3[[#This Row],[Artikelnr.]],Kennzahlen!S:U,3,FALSE)*Tabelle3[[#This Row],[Menge]],"0")</f>
        <v>0.17</v>
      </c>
      <c r="V189" s="14" t="str">
        <f>IF(ISBLANK(A189),VLOOKUP(Tabelle3[[#This Row],[Artikelnr.]],'Linien - BU'!R:S,2,FALSE),A189)</f>
        <v>L21</v>
      </c>
      <c r="W189" s="16">
        <f t="shared" si="19"/>
        <v>29500906</v>
      </c>
      <c r="X189" s="15">
        <f t="shared" si="20"/>
        <v>61</v>
      </c>
      <c r="Y189" s="51"/>
      <c r="AC189" s="51"/>
      <c r="AF189" s="51"/>
      <c r="AG189" s="51"/>
      <c r="AH189" s="51"/>
    </row>
    <row r="190" spans="1:34" ht="30" customHeight="1" x14ac:dyDescent="0.25">
      <c r="A190" s="25" t="s">
        <v>15196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IFERROR(VLOOKUP(Tabelle111[[#This Row],[Artikelnr. (wenn vorhanden)]],Artikel!A:C,3,FALSE),Tabelle111[[#This Row],[Artikelnr. (wenn vorhanden)]])</f>
        <v>ABS SCH-PAUL</v>
      </c>
      <c r="I190" s="11" t="str">
        <f>VLOOKUP(V190,'Linien - BU'!A:B,2,FALSE)</f>
        <v>BU4</v>
      </c>
      <c r="J190" s="12">
        <f t="shared" si="14"/>
        <v>25</v>
      </c>
      <c r="K190" s="13">
        <f>Tabelle111[[#This Row],[Datum '[Tag']]]</f>
        <v>44455</v>
      </c>
      <c r="L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0" s="14" t="str">
        <f>IFERROR(VLOOKUP(Tabelle3[[#This Row],[Artikelnr.]],Artikel!A:C,3,FALSE),Tabelle3[[#This Row],[Artikelnr.]])</f>
        <v>ABS SCH-PAUL</v>
      </c>
      <c r="N190" s="11" t="str">
        <f>VLOOKUP(D190,'Liste Gründe'!A:D,2,FALSE)</f>
        <v>keinen Verwendungszweck</v>
      </c>
      <c r="O190" s="13" t="str">
        <f>IF(ISBLANK(F190),VLOOKUP(Tabelle3[[#This Row],[Grund Ziffer]],'Liste Gründe'!A:D,3,FALSE),F190)</f>
        <v>keinen Verwendungszweck</v>
      </c>
      <c r="P190" s="11" t="str">
        <f>IF(ISBLANK(Tabelle111[[#This Row],[noch genauer]]),"-",Tabelle111[[#This Row],[noch genauer]])</f>
        <v>&lt;300kg/Monat</v>
      </c>
      <c r="Q190" s="14">
        <f t="shared" si="15"/>
        <v>37</v>
      </c>
      <c r="R190" s="11" t="str">
        <f t="shared" si="16"/>
        <v>Produkte</v>
      </c>
      <c r="S190" s="11" t="str">
        <f t="shared" si="17"/>
        <v>BUs</v>
      </c>
      <c r="T190" s="11" t="str">
        <f t="shared" si="18"/>
        <v>Symptome</v>
      </c>
      <c r="U190" s="11">
        <f>IFERROR(VLOOKUP(Tabelle3[[#This Row],[Artikelnr.]],Kennzahlen!S:U,3,FALSE)*Tabelle3[[#This Row],[Menge]],"0")</f>
        <v>0.25</v>
      </c>
      <c r="V190" s="14" t="str">
        <f>IF(ISBLANK(A190),VLOOKUP(Tabelle3[[#This Row],[Artikelnr.]],'Linien - BU'!R:S,2,FALSE),A190)</f>
        <v>L21</v>
      </c>
      <c r="W190" s="16">
        <f t="shared" si="19"/>
        <v>29500906</v>
      </c>
      <c r="X190" s="15">
        <f t="shared" si="20"/>
        <v>61</v>
      </c>
      <c r="Y190" s="51"/>
      <c r="AC190" s="51"/>
      <c r="AF190" s="51"/>
      <c r="AG190" s="51"/>
      <c r="AH190" s="51"/>
    </row>
    <row r="191" spans="1:34" ht="30" customHeight="1" x14ac:dyDescent="0.25">
      <c r="A191" s="25" t="s">
        <v>15196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IFERROR(VLOOKUP(Tabelle111[[#This Row],[Artikelnr. (wenn vorhanden)]],Artikel!A:C,3,FALSE),Tabelle111[[#This Row],[Artikelnr. (wenn vorhanden)]])</f>
        <v>ABS SCH-PAUL</v>
      </c>
      <c r="I191" s="11" t="str">
        <f>VLOOKUP(V191,'Linien - BU'!A:B,2,FALSE)</f>
        <v>BU4</v>
      </c>
      <c r="J191" s="12">
        <f t="shared" si="14"/>
        <v>19</v>
      </c>
      <c r="K191" s="13">
        <f>Tabelle111[[#This Row],[Datum '[Tag']]]</f>
        <v>44455</v>
      </c>
      <c r="L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1" s="14" t="str">
        <f>IFERROR(VLOOKUP(Tabelle3[[#This Row],[Artikelnr.]],Artikel!A:C,3,FALSE),Tabelle3[[#This Row],[Artikelnr.]])</f>
        <v>ABS SCH-PAUL</v>
      </c>
      <c r="N191" s="11" t="str">
        <f>VLOOKUP(D191,'Liste Gründe'!A:D,2,FALSE)</f>
        <v>keinen Verwendungszweck</v>
      </c>
      <c r="O191" s="13" t="str">
        <f>IF(ISBLANK(F191),VLOOKUP(Tabelle3[[#This Row],[Grund Ziffer]],'Liste Gründe'!A:D,3,FALSE),F191)</f>
        <v>keinen Verwendungszweck</v>
      </c>
      <c r="P191" s="11" t="str">
        <f>IF(ISBLANK(Tabelle111[[#This Row],[noch genauer]]),"-",Tabelle111[[#This Row],[noch genauer]])</f>
        <v>&lt;300kg/Monat</v>
      </c>
      <c r="Q191" s="14">
        <f t="shared" si="15"/>
        <v>37</v>
      </c>
      <c r="R191" s="11" t="str">
        <f t="shared" si="16"/>
        <v>Produkte</v>
      </c>
      <c r="S191" s="11" t="str">
        <f t="shared" si="17"/>
        <v>BUs</v>
      </c>
      <c r="T191" s="11" t="str">
        <f t="shared" si="18"/>
        <v>Symptome</v>
      </c>
      <c r="U191" s="11">
        <f>IFERROR(VLOOKUP(Tabelle3[[#This Row],[Artikelnr.]],Kennzahlen!S:U,3,FALSE)*Tabelle3[[#This Row],[Menge]],"0")</f>
        <v>0.19</v>
      </c>
      <c r="V191" s="14" t="str">
        <f>IF(ISBLANK(A191),VLOOKUP(Tabelle3[[#This Row],[Artikelnr.]],'Linien - BU'!R:S,2,FALSE),A191)</f>
        <v>L21</v>
      </c>
      <c r="W191" s="16">
        <f t="shared" si="19"/>
        <v>29500906</v>
      </c>
      <c r="X191" s="15">
        <f t="shared" si="20"/>
        <v>61</v>
      </c>
      <c r="Y191" s="51"/>
      <c r="AC191" s="51"/>
      <c r="AF191" s="51"/>
      <c r="AG191" s="51"/>
      <c r="AH191" s="51"/>
    </row>
    <row r="192" spans="1:34" ht="30" customHeight="1" x14ac:dyDescent="0.25">
      <c r="A192" s="25" t="s">
        <v>15196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IFERROR(VLOOKUP(Tabelle111[[#This Row],[Artikelnr. (wenn vorhanden)]],Artikel!A:C,3,FALSE),Tabelle111[[#This Row],[Artikelnr. (wenn vorhanden)]])</f>
        <v>ABS SCH-PAUL</v>
      </c>
      <c r="I192" s="11" t="str">
        <f>VLOOKUP(V192,'Linien - BU'!A:B,2,FALSE)</f>
        <v>BU4</v>
      </c>
      <c r="J192" s="12">
        <f t="shared" si="14"/>
        <v>8</v>
      </c>
      <c r="K192" s="13">
        <f>Tabelle111[[#This Row],[Datum '[Tag']]]</f>
        <v>44460</v>
      </c>
      <c r="L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2" s="14" t="str">
        <f>IFERROR(VLOOKUP(Tabelle3[[#This Row],[Artikelnr.]],Artikel!A:C,3,FALSE),Tabelle3[[#This Row],[Artikelnr.]])</f>
        <v>ABS SCH-PAUL</v>
      </c>
      <c r="N192" s="11" t="str">
        <f>VLOOKUP(D192,'Liste Gründe'!A:D,2,FALSE)</f>
        <v>keinen Verwendungszweck</v>
      </c>
      <c r="O192" s="13" t="str">
        <f>IF(ISBLANK(F192),VLOOKUP(Tabelle3[[#This Row],[Grund Ziffer]],'Liste Gründe'!A:D,3,FALSE),F192)</f>
        <v>keinen Verwendungszweck</v>
      </c>
      <c r="P192" s="11" t="str">
        <f>IF(ISBLANK(Tabelle111[[#This Row],[noch genauer]]),"-",Tabelle111[[#This Row],[noch genauer]])</f>
        <v>&lt;300kg/Monat</v>
      </c>
      <c r="Q192" s="14">
        <f t="shared" si="15"/>
        <v>38</v>
      </c>
      <c r="R192" s="11" t="str">
        <f t="shared" si="16"/>
        <v>Produkte</v>
      </c>
      <c r="S192" s="11" t="str">
        <f t="shared" si="17"/>
        <v>BUs</v>
      </c>
      <c r="T192" s="11" t="str">
        <f t="shared" si="18"/>
        <v>Symptome</v>
      </c>
      <c r="U192" s="11">
        <f>IFERROR(VLOOKUP(Tabelle3[[#This Row],[Artikelnr.]],Kennzahlen!S:U,3,FALSE)*Tabelle3[[#This Row],[Menge]],"0")</f>
        <v>0.08</v>
      </c>
      <c r="V192" s="14" t="str">
        <f>IF(ISBLANK(A192),VLOOKUP(Tabelle3[[#This Row],[Artikelnr.]],'Linien - BU'!R:S,2,FALSE),A192)</f>
        <v>L21</v>
      </c>
      <c r="W192" s="16">
        <f t="shared" si="19"/>
        <v>29500906</v>
      </c>
      <c r="X192" s="15">
        <f t="shared" si="20"/>
        <v>61</v>
      </c>
      <c r="Y192" s="51"/>
      <c r="AC192" s="51"/>
      <c r="AF192" s="51"/>
      <c r="AG192" s="51"/>
      <c r="AH192" s="51"/>
    </row>
    <row r="193" spans="1:34" ht="30" customHeight="1" x14ac:dyDescent="0.25">
      <c r="A193" s="25" t="s">
        <v>15196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IFERROR(VLOOKUP(Tabelle111[[#This Row],[Artikelnr. (wenn vorhanden)]],Artikel!A:C,3,FALSE),Tabelle111[[#This Row],[Artikelnr. (wenn vorhanden)]])</f>
        <v>ABS SCH-PAUL</v>
      </c>
      <c r="I193" s="11" t="str">
        <f>VLOOKUP(V193,'Linien - BU'!A:B,2,FALSE)</f>
        <v>BU4</v>
      </c>
      <c r="J193" s="12">
        <f t="shared" si="14"/>
        <v>8</v>
      </c>
      <c r="K193" s="13">
        <f>Tabelle111[[#This Row],[Datum '[Tag']]]</f>
        <v>44467</v>
      </c>
      <c r="L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3" s="14" t="str">
        <f>IFERROR(VLOOKUP(Tabelle3[[#This Row],[Artikelnr.]],Artikel!A:C,3,FALSE),Tabelle3[[#This Row],[Artikelnr.]])</f>
        <v>ABS SCH-PAUL</v>
      </c>
      <c r="N193" s="11" t="str">
        <f>VLOOKUP(D193,'Liste Gründe'!A:D,2,FALSE)</f>
        <v>keinen Verwendungszweck</v>
      </c>
      <c r="O193" s="13" t="str">
        <f>IF(ISBLANK(F193),VLOOKUP(Tabelle3[[#This Row],[Grund Ziffer]],'Liste Gründe'!A:D,3,FALSE),F193)</f>
        <v>keinen Verwendungszweck</v>
      </c>
      <c r="P193" s="11" t="str">
        <f>IF(ISBLANK(Tabelle111[[#This Row],[noch genauer]]),"-",Tabelle111[[#This Row],[noch genauer]])</f>
        <v>&lt;300kg/Monat</v>
      </c>
      <c r="Q193" s="14">
        <f t="shared" si="15"/>
        <v>39</v>
      </c>
      <c r="R193" s="11" t="str">
        <f t="shared" si="16"/>
        <v>Produkte</v>
      </c>
      <c r="S193" s="11" t="str">
        <f t="shared" si="17"/>
        <v>BUs</v>
      </c>
      <c r="T193" s="11" t="str">
        <f t="shared" si="18"/>
        <v>Symptome</v>
      </c>
      <c r="U193" s="11">
        <f>IFERROR(VLOOKUP(Tabelle3[[#This Row],[Artikelnr.]],Kennzahlen!S:U,3,FALSE)*Tabelle3[[#This Row],[Menge]],"0")</f>
        <v>0.08</v>
      </c>
      <c r="V193" s="14" t="str">
        <f>IF(ISBLANK(A193),VLOOKUP(Tabelle3[[#This Row],[Artikelnr.]],'Linien - BU'!R:S,2,FALSE),A193)</f>
        <v>L21</v>
      </c>
      <c r="W193" s="16">
        <f t="shared" si="19"/>
        <v>29500906</v>
      </c>
      <c r="X193" s="15">
        <f t="shared" si="20"/>
        <v>61</v>
      </c>
      <c r="Y193" s="51"/>
      <c r="AC193" s="51"/>
      <c r="AF193" s="51"/>
      <c r="AG193" s="51"/>
      <c r="AH193" s="51"/>
    </row>
    <row r="194" spans="1:34" ht="30" customHeight="1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IFERROR(VLOOKUP(Tabelle111[[#This Row],[Artikelnr. (wenn vorhanden)]],Artikel!A:C,3,FALSE),Tabelle111[[#This Row],[Artikelnr. (wenn vorhanden)]])</f>
        <v>ABS SCH-PAUL</v>
      </c>
      <c r="I194" s="11" t="str">
        <f>VLOOKUP(V194,'Linien - BU'!A:B,2,FALSE)</f>
        <v>BU4</v>
      </c>
      <c r="J194" s="12">
        <f t="shared" ref="J194:J257" si="21">C194</f>
        <v>9</v>
      </c>
      <c r="K194" s="13">
        <f>Tabelle111[[#This Row],[Datum '[Tag']]]</f>
        <v>44473</v>
      </c>
      <c r="L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4" s="14" t="str">
        <f>IFERROR(VLOOKUP(Tabelle3[[#This Row],[Artikelnr.]],Artikel!A:C,3,FALSE),Tabelle3[[#This Row],[Artikelnr.]])</f>
        <v>ABS SCH-PAUL</v>
      </c>
      <c r="N194" s="11" t="str">
        <f>VLOOKUP(D194,'Liste Gründe'!A:D,2,FALSE)</f>
        <v>keinen Verwendungszweck</v>
      </c>
      <c r="O194" s="13" t="str">
        <f>IF(ISBLANK(F194),VLOOKUP(Tabelle3[[#This Row],[Grund Ziffer]],'Liste Gründe'!A:D,3,FALSE),F194)</f>
        <v>-</v>
      </c>
      <c r="P194" s="11" t="str">
        <f>IF(ISBLANK(Tabelle111[[#This Row],[noch genauer]]),"-",Tabelle111[[#This Row],[noch genauer]])</f>
        <v>-</v>
      </c>
      <c r="Q194" s="14">
        <f t="shared" ref="Q194:Q257" si="22">_xlfn.ISOWEEKNUM(K194)</f>
        <v>40</v>
      </c>
      <c r="R194" s="11" t="str">
        <f t="shared" ref="R194:R257" si="23">"Produkte"</f>
        <v>Produkte</v>
      </c>
      <c r="S194" s="11" t="str">
        <f t="shared" ref="S194:S257" si="24">"BUs"</f>
        <v>BUs</v>
      </c>
      <c r="T194" s="11" t="str">
        <f t="shared" ref="T194:T257" si="25">"Symptome"</f>
        <v>Symptome</v>
      </c>
      <c r="U194" s="11">
        <f>IFERROR(VLOOKUP(Tabelle3[[#This Row],[Artikelnr.]],Kennzahlen!S:U,3,FALSE)*Tabelle3[[#This Row],[Menge]],"0")</f>
        <v>0.09</v>
      </c>
      <c r="V194" s="14" t="str">
        <f>IF(ISBLANK(A194),VLOOKUP(Tabelle3[[#This Row],[Artikelnr.]],'Linien - BU'!R:S,2,FALSE),A194)</f>
        <v>BU4</v>
      </c>
      <c r="W194" s="16">
        <f t="shared" ref="V194:W257" si="26">B194</f>
        <v>29500906</v>
      </c>
      <c r="X194" s="15">
        <f t="shared" ref="X194:X257" si="27">D194</f>
        <v>61</v>
      </c>
      <c r="Y194" s="51"/>
      <c r="AC194" s="51"/>
      <c r="AF194" s="51"/>
      <c r="AG194" s="51"/>
      <c r="AH194" s="51"/>
    </row>
    <row r="195" spans="1:34" ht="30" customHeight="1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F195"/>
      <c r="G195" s="25"/>
      <c r="H195" s="25" t="str">
        <f>IFERROR(VLOOKUP(Tabelle111[[#This Row],[Artikelnr. (wenn vorhanden)]],Artikel!A:C,3,FALSE),Tabelle111[[#This Row],[Artikelnr. (wenn vorhanden)]])</f>
        <v>ABS SCH-PAUL</v>
      </c>
      <c r="I195" s="11" t="str">
        <f>VLOOKUP(V195,'Linien - BU'!A:B,2,FALSE)</f>
        <v>BU4</v>
      </c>
      <c r="J195" s="12">
        <f t="shared" si="21"/>
        <v>8</v>
      </c>
      <c r="K195" s="13">
        <f>Tabelle111[[#This Row],[Datum '[Tag']]]</f>
        <v>44480</v>
      </c>
      <c r="L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5" s="14" t="str">
        <f>IFERROR(VLOOKUP(Tabelle3[[#This Row],[Artikelnr.]],Artikel!A:C,3,FALSE),Tabelle3[[#This Row],[Artikelnr.]])</f>
        <v>ABS SCH-PAUL</v>
      </c>
      <c r="N195" s="11" t="str">
        <f>VLOOKUP(D195,'Liste Gründe'!A:D,2,FALSE)</f>
        <v>keinen Verwendungszweck</v>
      </c>
      <c r="O195" s="13" t="str">
        <f>IF(ISBLANK(F195),VLOOKUP(Tabelle3[[#This Row],[Grund Ziffer]],'Liste Gründe'!A:D,3,FALSE),F195)</f>
        <v>keinen Verwendungszweck</v>
      </c>
      <c r="P195" s="11" t="str">
        <f>IF(ISBLANK(Tabelle111[[#This Row],[noch genauer]]),"-",Tabelle111[[#This Row],[noch genauer]])</f>
        <v>-</v>
      </c>
      <c r="Q195" s="14">
        <f t="shared" si="22"/>
        <v>41</v>
      </c>
      <c r="R195" s="11" t="str">
        <f t="shared" si="23"/>
        <v>Produkte</v>
      </c>
      <c r="S195" s="11" t="str">
        <f t="shared" si="24"/>
        <v>BUs</v>
      </c>
      <c r="T195" s="11" t="str">
        <f t="shared" si="25"/>
        <v>Symptome</v>
      </c>
      <c r="U195" s="11">
        <f>IFERROR(VLOOKUP(Tabelle3[[#This Row],[Artikelnr.]],Kennzahlen!S:U,3,FALSE)*Tabelle3[[#This Row],[Menge]],"0")</f>
        <v>0.08</v>
      </c>
      <c r="V195" s="14" t="str">
        <f>IF(ISBLANK(A195),VLOOKUP(Tabelle3[[#This Row],[Artikelnr.]],'Linien - BU'!R:S,2,FALSE),A195)</f>
        <v>BU4</v>
      </c>
      <c r="W195" s="16">
        <f t="shared" si="26"/>
        <v>29500906</v>
      </c>
      <c r="X195" s="15">
        <f t="shared" si="27"/>
        <v>61</v>
      </c>
      <c r="Y195" s="51"/>
      <c r="AC195" s="51"/>
      <c r="AF195" s="51"/>
      <c r="AG195" s="51"/>
      <c r="AH195" s="51"/>
    </row>
    <row r="196" spans="1:34" ht="30" customHeight="1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F196"/>
      <c r="G196" s="25"/>
      <c r="H196" s="25" t="str">
        <f>IFERROR(VLOOKUP(Tabelle111[[#This Row],[Artikelnr. (wenn vorhanden)]],Artikel!A:C,3,FALSE),Tabelle111[[#This Row],[Artikelnr. (wenn vorhanden)]])</f>
        <v>ABS SCH-PAUL</v>
      </c>
      <c r="I196" s="11" t="str">
        <f>VLOOKUP(V196,'Linien - BU'!A:B,2,FALSE)</f>
        <v>BU4</v>
      </c>
      <c r="J196" s="12">
        <f t="shared" si="21"/>
        <v>58</v>
      </c>
      <c r="K196" s="13">
        <f>Tabelle111[[#This Row],[Datum '[Tag']]]</f>
        <v>44483</v>
      </c>
      <c r="L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6" s="14" t="str">
        <f>IFERROR(VLOOKUP(Tabelle3[[#This Row],[Artikelnr.]],Artikel!A:C,3,FALSE),Tabelle3[[#This Row],[Artikelnr.]])</f>
        <v>ABS SCH-PAUL</v>
      </c>
      <c r="N196" s="11" t="str">
        <f>VLOOKUP(D196,'Liste Gründe'!A:D,2,FALSE)</f>
        <v>keinen Verwendungszweck</v>
      </c>
      <c r="O196" s="13" t="str">
        <f>IF(ISBLANK(F196),VLOOKUP(Tabelle3[[#This Row],[Grund Ziffer]],'Liste Gründe'!A:D,3,FALSE),F196)</f>
        <v>keinen Verwendungszweck</v>
      </c>
      <c r="P196" s="11" t="str">
        <f>IF(ISBLANK(Tabelle111[[#This Row],[noch genauer]]),"-",Tabelle111[[#This Row],[noch genauer]])</f>
        <v>-</v>
      </c>
      <c r="Q196" s="14">
        <f t="shared" si="22"/>
        <v>41</v>
      </c>
      <c r="R196" s="11" t="str">
        <f t="shared" si="23"/>
        <v>Produkte</v>
      </c>
      <c r="S196" s="11" t="str">
        <f t="shared" si="24"/>
        <v>BUs</v>
      </c>
      <c r="T196" s="11" t="str">
        <f t="shared" si="25"/>
        <v>Symptome</v>
      </c>
      <c r="U196" s="11">
        <f>IFERROR(VLOOKUP(Tabelle3[[#This Row],[Artikelnr.]],Kennzahlen!S:U,3,FALSE)*Tabelle3[[#This Row],[Menge]],"0")</f>
        <v>0.57999999999999996</v>
      </c>
      <c r="V196" s="14" t="str">
        <f>IF(ISBLANK(A196),VLOOKUP(Tabelle3[[#This Row],[Artikelnr.]],'Linien - BU'!R:S,2,FALSE),A196)</f>
        <v>BU4</v>
      </c>
      <c r="W196" s="16">
        <f t="shared" si="26"/>
        <v>29500906</v>
      </c>
      <c r="X196" s="15">
        <f t="shared" si="27"/>
        <v>61</v>
      </c>
      <c r="Y196" s="51"/>
      <c r="AC196" s="51"/>
      <c r="AF196" s="51"/>
      <c r="AG196" s="51"/>
      <c r="AH196" s="51"/>
    </row>
    <row r="197" spans="1:34" ht="30" customHeight="1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F197"/>
      <c r="G197" s="25"/>
      <c r="H197" s="56" t="str">
        <f>IFERROR(VLOOKUP(Tabelle111[[#This Row],[Artikelnr. (wenn vorhanden)]],Artikel!A:C,3,FALSE),Tabelle111[[#This Row],[Artikelnr. (wenn vorhanden)]])</f>
        <v>ABS SCH-PAUL</v>
      </c>
      <c r="I197" s="11" t="str">
        <f>VLOOKUP(V197,'Linien - BU'!A:B,2,FALSE)</f>
        <v>BU4</v>
      </c>
      <c r="J197" s="12">
        <f t="shared" si="21"/>
        <v>52</v>
      </c>
      <c r="K197" s="13">
        <f>Tabelle111[[#This Row],[Datum '[Tag']]]</f>
        <v>44488</v>
      </c>
      <c r="L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7" s="14" t="str">
        <f>IFERROR(VLOOKUP(Tabelle3[[#This Row],[Artikelnr.]],Artikel!A:C,3,FALSE),Tabelle3[[#This Row],[Artikelnr.]])</f>
        <v>ABS SCH-PAUL</v>
      </c>
      <c r="N197" s="11" t="str">
        <f>VLOOKUP(D197,'Liste Gründe'!A:D,2,FALSE)</f>
        <v>Schimmel</v>
      </c>
      <c r="O197" s="13" t="str">
        <f>IF(ISBLANK(F197),VLOOKUP(Tabelle3[[#This Row],[Grund Ziffer]],'Liste Gründe'!A:D,3,FALSE),F197)</f>
        <v>Schimmel</v>
      </c>
      <c r="P197" s="11" t="str">
        <f>IF(ISBLANK(Tabelle111[[#This Row],[noch genauer]]),"-",Tabelle111[[#This Row],[noch genauer]])</f>
        <v>-</v>
      </c>
      <c r="Q197" s="14">
        <f t="shared" si="22"/>
        <v>42</v>
      </c>
      <c r="R197" s="11" t="str">
        <f t="shared" si="23"/>
        <v>Produkte</v>
      </c>
      <c r="S197" s="11" t="str">
        <f t="shared" si="24"/>
        <v>BUs</v>
      </c>
      <c r="T197" s="11" t="str">
        <f t="shared" si="25"/>
        <v>Symptome</v>
      </c>
      <c r="U197" s="11">
        <f>IFERROR(VLOOKUP(Tabelle3[[#This Row],[Artikelnr.]],Kennzahlen!S:U,3,FALSE)*Tabelle3[[#This Row],[Menge]],"0")</f>
        <v>0.52</v>
      </c>
      <c r="V197" s="14" t="str">
        <f>IF(ISBLANK(A197),VLOOKUP(Tabelle3[[#This Row],[Artikelnr.]],'Linien - BU'!R:S,2,FALSE),A197)</f>
        <v>BU4</v>
      </c>
      <c r="W197" s="16">
        <f t="shared" si="26"/>
        <v>29500906</v>
      </c>
      <c r="X197" s="15">
        <f t="shared" si="27"/>
        <v>12</v>
      </c>
      <c r="Y197" s="51"/>
      <c r="AC197" s="51"/>
      <c r="AF197" s="51"/>
      <c r="AG197" s="51"/>
      <c r="AH197" s="51"/>
    </row>
    <row r="198" spans="1:34" ht="30" customHeight="1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F198"/>
      <c r="G198" s="25"/>
      <c r="H198" s="56" t="str">
        <f>IFERROR(VLOOKUP(Tabelle111[[#This Row],[Artikelnr. (wenn vorhanden)]],Artikel!A:C,3,FALSE),Tabelle111[[#This Row],[Artikelnr. (wenn vorhanden)]])</f>
        <v>ABS SCH-PAUL</v>
      </c>
      <c r="I198" s="11" t="str">
        <f>VLOOKUP(V198,'Linien - BU'!A:B,2,FALSE)</f>
        <v>BU4</v>
      </c>
      <c r="J198" s="12">
        <f t="shared" si="21"/>
        <v>11</v>
      </c>
      <c r="K198" s="13">
        <f>Tabelle111[[#This Row],[Datum '[Tag']]]</f>
        <v>44494</v>
      </c>
      <c r="L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8" s="14" t="str">
        <f>IFERROR(VLOOKUP(Tabelle3[[#This Row],[Artikelnr.]],Artikel!A:C,3,FALSE),Tabelle3[[#This Row],[Artikelnr.]])</f>
        <v>ABS SCH-PAUL</v>
      </c>
      <c r="N198" s="11" t="str">
        <f>VLOOKUP(D198,'Liste Gründe'!A:D,2,FALSE)</f>
        <v>keinen Verwendungszweck</v>
      </c>
      <c r="O198" s="13" t="str">
        <f>IF(ISBLANK(F198),VLOOKUP(Tabelle3[[#This Row],[Grund Ziffer]],'Liste Gründe'!A:D,3,FALSE),F198)</f>
        <v>keinen Verwendungszweck</v>
      </c>
      <c r="P198" s="11" t="str">
        <f>IF(ISBLANK(Tabelle111[[#This Row],[noch genauer]]),"-",Tabelle111[[#This Row],[noch genauer]])</f>
        <v>-</v>
      </c>
      <c r="Q198" s="14">
        <f t="shared" si="22"/>
        <v>43</v>
      </c>
      <c r="R198" s="11" t="str">
        <f t="shared" si="23"/>
        <v>Produkte</v>
      </c>
      <c r="S198" s="11" t="str">
        <f t="shared" si="24"/>
        <v>BUs</v>
      </c>
      <c r="T198" s="11" t="str">
        <f t="shared" si="25"/>
        <v>Symptome</v>
      </c>
      <c r="U198" s="11">
        <f>IFERROR(VLOOKUP(Tabelle3[[#This Row],[Artikelnr.]],Kennzahlen!S:U,3,FALSE)*Tabelle3[[#This Row],[Menge]],"0")</f>
        <v>0.11</v>
      </c>
      <c r="V198" s="14" t="str">
        <f>IF(ISBLANK(A198),VLOOKUP(Tabelle3[[#This Row],[Artikelnr.]],'Linien - BU'!R:S,2,FALSE),A198)</f>
        <v>BU4</v>
      </c>
      <c r="W198" s="16">
        <f t="shared" si="26"/>
        <v>29500906</v>
      </c>
      <c r="X198" s="15">
        <f t="shared" si="27"/>
        <v>61</v>
      </c>
      <c r="Y198" s="51"/>
      <c r="AC198" s="51"/>
      <c r="AF198" s="51"/>
      <c r="AG198" s="51"/>
      <c r="AH198" s="51"/>
    </row>
    <row r="199" spans="1:34" ht="30" customHeight="1" x14ac:dyDescent="0.25">
      <c r="A199" s="25" t="s">
        <v>15221</v>
      </c>
      <c r="B199" s="25">
        <v>29500906</v>
      </c>
      <c r="C199" s="25">
        <v>11</v>
      </c>
      <c r="D199" s="25">
        <v>61</v>
      </c>
      <c r="E199" s="37">
        <v>44496</v>
      </c>
      <c r="F199"/>
      <c r="G199" s="25"/>
      <c r="H199" s="56" t="str">
        <f>IFERROR(VLOOKUP(Tabelle111[[#This Row],[Artikelnr. (wenn vorhanden)]],Artikel!A:C,3,FALSE),Tabelle111[[#This Row],[Artikelnr. (wenn vorhanden)]])</f>
        <v>ABS SCH-PAUL</v>
      </c>
      <c r="I199" s="11" t="str">
        <f>VLOOKUP(V199,'Linien - BU'!A:B,2,FALSE)</f>
        <v>BU4</v>
      </c>
      <c r="J199" s="12">
        <f t="shared" si="21"/>
        <v>11</v>
      </c>
      <c r="K199" s="13">
        <f>Tabelle111[[#This Row],[Datum '[Tag']]]</f>
        <v>44496</v>
      </c>
      <c r="L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9" s="14" t="str">
        <f>IFERROR(VLOOKUP(Tabelle3[[#This Row],[Artikelnr.]],Artikel!A:C,3,FALSE),Tabelle3[[#This Row],[Artikelnr.]])</f>
        <v>ABS SCH-PAUL</v>
      </c>
      <c r="N199" s="11" t="str">
        <f>VLOOKUP(D199,'Liste Gründe'!A:D,2,FALSE)</f>
        <v>keinen Verwendungszweck</v>
      </c>
      <c r="O199" s="13" t="str">
        <f>IF(ISBLANK(F199),VLOOKUP(Tabelle3[[#This Row],[Grund Ziffer]],'Liste Gründe'!A:D,3,FALSE),F199)</f>
        <v>keinen Verwendungszweck</v>
      </c>
      <c r="P199" s="11" t="str">
        <f>IF(ISBLANK(Tabelle111[[#This Row],[noch genauer]]),"-",Tabelle111[[#This Row],[noch genauer]])</f>
        <v>-</v>
      </c>
      <c r="Q199" s="14">
        <f t="shared" si="22"/>
        <v>43</v>
      </c>
      <c r="R199" s="11" t="str">
        <f t="shared" si="23"/>
        <v>Produkte</v>
      </c>
      <c r="S199" s="11" t="str">
        <f t="shared" si="24"/>
        <v>BUs</v>
      </c>
      <c r="T199" s="11" t="str">
        <f t="shared" si="25"/>
        <v>Symptome</v>
      </c>
      <c r="U199" s="11">
        <f>IFERROR(VLOOKUP(Tabelle3[[#This Row],[Artikelnr.]],Kennzahlen!S:U,3,FALSE)*Tabelle3[[#This Row],[Menge]],"0")</f>
        <v>0.11</v>
      </c>
      <c r="V199" s="14" t="str">
        <f>IF(ISBLANK(A199),VLOOKUP(Tabelle3[[#This Row],[Artikelnr.]],'Linien - BU'!R:S,2,FALSE),A199)</f>
        <v>bu4</v>
      </c>
      <c r="W199" s="16">
        <f t="shared" si="26"/>
        <v>29500906</v>
      </c>
      <c r="X199" s="15">
        <f t="shared" si="27"/>
        <v>61</v>
      </c>
      <c r="Y199" s="51"/>
      <c r="AC199" s="51"/>
      <c r="AF199" s="51"/>
      <c r="AG199" s="51"/>
      <c r="AH199" s="51"/>
    </row>
    <row r="200" spans="1:34" ht="30" customHeight="1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IFERROR(VLOOKUP(Tabelle111[[#This Row],[Artikelnr. (wenn vorhanden)]],Artikel!A:C,3,FALSE),Tabelle111[[#This Row],[Artikelnr. (wenn vorhanden)]])</f>
        <v>ABS GRUY</v>
      </c>
      <c r="I200" s="11" t="str">
        <f>VLOOKUP(V200,'Linien - BU'!A:B,2,FALSE)</f>
        <v>BU4</v>
      </c>
      <c r="J200" s="12">
        <f t="shared" si="21"/>
        <v>22</v>
      </c>
      <c r="K200" s="13">
        <f>Tabelle111[[#This Row],[Datum '[Tag']]]</f>
        <v>44474</v>
      </c>
      <c r="L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0" s="14" t="str">
        <f>IFERROR(VLOOKUP(Tabelle3[[#This Row],[Artikelnr.]],Artikel!A:C,3,FALSE),Tabelle3[[#This Row],[Artikelnr.]])</f>
        <v>ABS GRUY</v>
      </c>
      <c r="N200" s="11" t="str">
        <f>VLOOKUP(D200,'Liste Gründe'!A:D,2,FALSE)</f>
        <v>keinen Verwendungszweck</v>
      </c>
      <c r="O200" s="13" t="str">
        <f>IF(ISBLANK(F200),VLOOKUP(Tabelle3[[#This Row],[Grund Ziffer]],'Liste Gründe'!A:D,3,FALSE),F200)</f>
        <v>-</v>
      </c>
      <c r="P200" s="11" t="str">
        <f>IF(ISBLANK(Tabelle111[[#This Row],[noch genauer]]),"-",Tabelle111[[#This Row],[noch genauer]])</f>
        <v>-</v>
      </c>
      <c r="Q200" s="14">
        <f t="shared" si="22"/>
        <v>40</v>
      </c>
      <c r="R200" s="11" t="str">
        <f t="shared" si="23"/>
        <v>Produkte</v>
      </c>
      <c r="S200" s="11" t="str">
        <f t="shared" si="24"/>
        <v>BUs</v>
      </c>
      <c r="T200" s="11" t="str">
        <f t="shared" si="25"/>
        <v>Symptome</v>
      </c>
      <c r="U200" s="11">
        <f>IFERROR(VLOOKUP(Tabelle3[[#This Row],[Artikelnr.]],Kennzahlen!S:U,3,FALSE)*Tabelle3[[#This Row],[Menge]],"0")</f>
        <v>11</v>
      </c>
      <c r="V200" s="14" t="str">
        <f>IF(ISBLANK(A200),VLOOKUP(Tabelle3[[#This Row],[Artikelnr.]],'Linien - BU'!R:S,2,FALSE),A200)</f>
        <v>BU4</v>
      </c>
      <c r="W200" s="16">
        <f t="shared" si="26"/>
        <v>29500908</v>
      </c>
      <c r="X200" s="15">
        <f t="shared" si="27"/>
        <v>61</v>
      </c>
      <c r="Y200" s="51"/>
      <c r="AC200" s="51"/>
      <c r="AF200" s="51"/>
      <c r="AG200" s="51"/>
      <c r="AH200" s="51"/>
    </row>
    <row r="201" spans="1:34" ht="30" customHeight="1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F201"/>
      <c r="G201" s="25"/>
      <c r="H201" s="25" t="str">
        <f>IFERROR(VLOOKUP(Tabelle111[[#This Row],[Artikelnr. (wenn vorhanden)]],Artikel!A:C,3,FALSE),Tabelle111[[#This Row],[Artikelnr. (wenn vorhanden)]])</f>
        <v>ABS GRUY</v>
      </c>
      <c r="I201" s="11" t="str">
        <f>VLOOKUP(V201,'Linien - BU'!A:B,2,FALSE)</f>
        <v>BU4</v>
      </c>
      <c r="J201" s="12">
        <f t="shared" si="21"/>
        <v>327</v>
      </c>
      <c r="K201" s="13">
        <f>Tabelle111[[#This Row],[Datum '[Tag']]]</f>
        <v>44480</v>
      </c>
      <c r="L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1" s="14" t="str">
        <f>IFERROR(VLOOKUP(Tabelle3[[#This Row],[Artikelnr.]],Artikel!A:C,3,FALSE),Tabelle3[[#This Row],[Artikelnr.]])</f>
        <v>ABS GRUY</v>
      </c>
      <c r="N201" s="11" t="str">
        <f>VLOOKUP(D201,'Liste Gründe'!A:D,2,FALSE)</f>
        <v>keinen Verwendungszweck</v>
      </c>
      <c r="O201" s="13" t="str">
        <f>IF(ISBLANK(F201),VLOOKUP(Tabelle3[[#This Row],[Grund Ziffer]],'Liste Gründe'!A:D,3,FALSE),F201)</f>
        <v>keinen Verwendungszweck</v>
      </c>
      <c r="P201" s="11" t="str">
        <f>IF(ISBLANK(Tabelle111[[#This Row],[noch genauer]]),"-",Tabelle111[[#This Row],[noch genauer]])</f>
        <v>-</v>
      </c>
      <c r="Q201" s="14">
        <f t="shared" si="22"/>
        <v>41</v>
      </c>
      <c r="R201" s="11" t="str">
        <f t="shared" si="23"/>
        <v>Produkte</v>
      </c>
      <c r="S201" s="11" t="str">
        <f t="shared" si="24"/>
        <v>BUs</v>
      </c>
      <c r="T201" s="11" t="str">
        <f t="shared" si="25"/>
        <v>Symptome</v>
      </c>
      <c r="U201" s="11">
        <f>IFERROR(VLOOKUP(Tabelle3[[#This Row],[Artikelnr.]],Kennzahlen!S:U,3,FALSE)*Tabelle3[[#This Row],[Menge]],"0")</f>
        <v>163.5</v>
      </c>
      <c r="V201" s="14" t="str">
        <f>IF(ISBLANK(A201),VLOOKUP(Tabelle3[[#This Row],[Artikelnr.]],'Linien - BU'!R:S,2,FALSE),A201)</f>
        <v>BU4</v>
      </c>
      <c r="W201" s="16">
        <f t="shared" si="26"/>
        <v>29500908</v>
      </c>
      <c r="X201" s="15">
        <f t="shared" si="27"/>
        <v>61</v>
      </c>
      <c r="Y201" s="51"/>
      <c r="AC201" s="51"/>
      <c r="AF201" s="51"/>
      <c r="AG201" s="51"/>
      <c r="AH201" s="51"/>
    </row>
    <row r="202" spans="1:34" ht="30" customHeight="1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F202"/>
      <c r="G202" s="25"/>
      <c r="H202" s="56" t="str">
        <f>IFERROR(VLOOKUP(Tabelle111[[#This Row],[Artikelnr. (wenn vorhanden)]],Artikel!A:C,3,FALSE),Tabelle111[[#This Row],[Artikelnr. (wenn vorhanden)]])</f>
        <v>ABS GRUY</v>
      </c>
      <c r="I202" s="11" t="str">
        <f>VLOOKUP(V202,'Linien - BU'!A:B,2,FALSE)</f>
        <v>BU4</v>
      </c>
      <c r="J202" s="12">
        <f t="shared" si="21"/>
        <v>14</v>
      </c>
      <c r="K202" s="13">
        <f>Tabelle111[[#This Row],[Datum '[Tag']]]</f>
        <v>44488</v>
      </c>
      <c r="L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2" s="14" t="str">
        <f>IFERROR(VLOOKUP(Tabelle3[[#This Row],[Artikelnr.]],Artikel!A:C,3,FALSE),Tabelle3[[#This Row],[Artikelnr.]])</f>
        <v>ABS GRUY</v>
      </c>
      <c r="N202" s="11" t="str">
        <f>VLOOKUP(D202,'Liste Gründe'!A:D,2,FALSE)</f>
        <v>Schimmel</v>
      </c>
      <c r="O202" s="13" t="str">
        <f>IF(ISBLANK(F202),VLOOKUP(Tabelle3[[#This Row],[Grund Ziffer]],'Liste Gründe'!A:D,3,FALSE),F202)</f>
        <v>Schimmel</v>
      </c>
      <c r="P202" s="11" t="str">
        <f>IF(ISBLANK(Tabelle111[[#This Row],[noch genauer]]),"-",Tabelle111[[#This Row],[noch genauer]])</f>
        <v>-</v>
      </c>
      <c r="Q202" s="14">
        <f t="shared" si="22"/>
        <v>42</v>
      </c>
      <c r="R202" s="11" t="str">
        <f t="shared" si="23"/>
        <v>Produkte</v>
      </c>
      <c r="S202" s="11" t="str">
        <f t="shared" si="24"/>
        <v>BUs</v>
      </c>
      <c r="T202" s="11" t="str">
        <f t="shared" si="25"/>
        <v>Symptome</v>
      </c>
      <c r="U202" s="11">
        <f>IFERROR(VLOOKUP(Tabelle3[[#This Row],[Artikelnr.]],Kennzahlen!S:U,3,FALSE)*Tabelle3[[#This Row],[Menge]],"0")</f>
        <v>7</v>
      </c>
      <c r="V202" s="14" t="str">
        <f>IF(ISBLANK(A202),VLOOKUP(Tabelle3[[#This Row],[Artikelnr.]],'Linien - BU'!R:S,2,FALSE),A202)</f>
        <v>BU4</v>
      </c>
      <c r="W202" s="16">
        <f t="shared" si="26"/>
        <v>29500908</v>
      </c>
      <c r="X202" s="15">
        <f t="shared" si="27"/>
        <v>12</v>
      </c>
      <c r="Y202" s="51"/>
      <c r="AC202" s="51"/>
      <c r="AF202" s="51"/>
      <c r="AG202" s="51"/>
      <c r="AH202" s="51"/>
    </row>
    <row r="203" spans="1:34" ht="30" customHeight="1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F203"/>
      <c r="G203" s="25"/>
      <c r="H203" s="56" t="str">
        <f>IFERROR(VLOOKUP(Tabelle111[[#This Row],[Artikelnr. (wenn vorhanden)]],Artikel!A:C,3,FALSE),Tabelle111[[#This Row],[Artikelnr. (wenn vorhanden)]])</f>
        <v>ABS GRUY</v>
      </c>
      <c r="I203" s="11" t="str">
        <f>VLOOKUP(V203,'Linien - BU'!A:B,2,FALSE)</f>
        <v>BU4</v>
      </c>
      <c r="J203" s="12">
        <f t="shared" si="21"/>
        <v>177</v>
      </c>
      <c r="K203" s="13">
        <f>Tabelle111[[#This Row],[Datum '[Tag']]]</f>
        <v>44488</v>
      </c>
      <c r="L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3" s="14" t="str">
        <f>IFERROR(VLOOKUP(Tabelle3[[#This Row],[Artikelnr.]],Artikel!A:C,3,FALSE),Tabelle3[[#This Row],[Artikelnr.]])</f>
        <v>ABS GRUY</v>
      </c>
      <c r="N203" s="11" t="str">
        <f>VLOOKUP(D203,'Liste Gründe'!A:D,2,FALSE)</f>
        <v>keinen Verwendungszweck</v>
      </c>
      <c r="O203" s="13" t="str">
        <f>IF(ISBLANK(F203),VLOOKUP(Tabelle3[[#This Row],[Grund Ziffer]],'Liste Gründe'!A:D,3,FALSE),F203)</f>
        <v>keinen Verwendungszweck</v>
      </c>
      <c r="P203" s="11" t="str">
        <f>IF(ISBLANK(Tabelle111[[#This Row],[noch genauer]]),"-",Tabelle111[[#This Row],[noch genauer]])</f>
        <v>-</v>
      </c>
      <c r="Q203" s="14">
        <f t="shared" si="22"/>
        <v>42</v>
      </c>
      <c r="R203" s="11" t="str">
        <f t="shared" si="23"/>
        <v>Produkte</v>
      </c>
      <c r="S203" s="11" t="str">
        <f t="shared" si="24"/>
        <v>BUs</v>
      </c>
      <c r="T203" s="11" t="str">
        <f t="shared" si="25"/>
        <v>Symptome</v>
      </c>
      <c r="U203" s="11">
        <f>IFERROR(VLOOKUP(Tabelle3[[#This Row],[Artikelnr.]],Kennzahlen!S:U,3,FALSE)*Tabelle3[[#This Row],[Menge]],"0")</f>
        <v>88.5</v>
      </c>
      <c r="V203" s="14" t="str">
        <f>IF(ISBLANK(A203),VLOOKUP(Tabelle3[[#This Row],[Artikelnr.]],'Linien - BU'!R:S,2,FALSE),A203)</f>
        <v>BU4</v>
      </c>
      <c r="W203" s="16">
        <f t="shared" si="26"/>
        <v>29500908</v>
      </c>
      <c r="X203" s="15">
        <f t="shared" si="27"/>
        <v>61</v>
      </c>
      <c r="Y203" s="51"/>
      <c r="AC203" s="51"/>
      <c r="AF203" s="51"/>
      <c r="AG203" s="51"/>
      <c r="AH203" s="51"/>
    </row>
    <row r="204" spans="1:34" ht="30" customHeight="1" x14ac:dyDescent="0.25">
      <c r="A204" s="25" t="s">
        <v>15173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IFERROR(VLOOKUP(Tabelle111[[#This Row],[Artikelnr. (wenn vorhanden)]],Artikel!A:C,3,FALSE),Tabelle111[[#This Row],[Artikelnr. (wenn vorhanden)]])</f>
        <v>ABS APPEN</v>
      </c>
      <c r="I204" s="11" t="str">
        <f>VLOOKUP(V204,'Linien - BU'!A:B,2,FALSE)</f>
        <v>BU4</v>
      </c>
      <c r="J204" s="12">
        <f t="shared" si="21"/>
        <v>3</v>
      </c>
      <c r="K204" s="13">
        <f>Tabelle111[[#This Row],[Datum '[Tag']]]</f>
        <v>44439</v>
      </c>
      <c r="L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4" s="14" t="str">
        <f>IFERROR(VLOOKUP(Tabelle3[[#This Row],[Artikelnr.]],Artikel!A:C,3,FALSE),Tabelle3[[#This Row],[Artikelnr.]])</f>
        <v>ABS APPEN</v>
      </c>
      <c r="N204" s="11" t="str">
        <f>VLOOKUP(D204,'Liste Gründe'!A:D,2,FALSE)</f>
        <v>keinen Verwendungszweck</v>
      </c>
      <c r="O204" s="13" t="str">
        <f>IF(ISBLANK(F204),VLOOKUP(Tabelle3[[#This Row],[Grund Ziffer]],'Liste Gründe'!A:D,3,FALSE),F204)</f>
        <v>keinen Verwendungszweck</v>
      </c>
      <c r="P204" s="11" t="str">
        <f>IF(ISBLANK(Tabelle111[[#This Row],[noch genauer]]),"-",Tabelle111[[#This Row],[noch genauer]])</f>
        <v>&lt;20kg/Monat</v>
      </c>
      <c r="Q204" s="14">
        <f t="shared" si="22"/>
        <v>35</v>
      </c>
      <c r="R204" s="11" t="str">
        <f t="shared" si="23"/>
        <v>Produkte</v>
      </c>
      <c r="S204" s="11" t="str">
        <f t="shared" si="24"/>
        <v>BUs</v>
      </c>
      <c r="T204" s="11" t="str">
        <f t="shared" si="25"/>
        <v>Symptome</v>
      </c>
      <c r="U204" s="11">
        <f>IFERROR(VLOOKUP(Tabelle3[[#This Row],[Artikelnr.]],Kennzahlen!S:U,3,FALSE)*Tabelle3[[#This Row],[Menge]],"0")</f>
        <v>0.03</v>
      </c>
      <c r="V204" s="14" t="str">
        <f>IF(ISBLANK(A204),VLOOKUP(Tabelle3[[#This Row],[Artikelnr.]],'Linien - BU'!R:S,2,FALSE),A204)</f>
        <v>L23</v>
      </c>
      <c r="W204" s="16">
        <f t="shared" si="26"/>
        <v>29500909</v>
      </c>
      <c r="X204" s="15">
        <f t="shared" si="27"/>
        <v>61</v>
      </c>
      <c r="Y204" s="51"/>
      <c r="AC204" s="51"/>
      <c r="AF204" s="51"/>
      <c r="AG204" s="51"/>
      <c r="AH204" s="51"/>
    </row>
    <row r="205" spans="1:34" ht="30" customHeight="1" x14ac:dyDescent="0.25">
      <c r="A205" s="25" t="s">
        <v>15186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IFERROR(VLOOKUP(Tabelle111[[#This Row],[Artikelnr. (wenn vorhanden)]],Artikel!A:C,3,FALSE),Tabelle111[[#This Row],[Artikelnr. (wenn vorhanden)]])</f>
        <v>ABS Unser Blütenkäse</v>
      </c>
      <c r="I205" s="11" t="str">
        <f>VLOOKUP(V205,'Linien - BU'!A:B,2,FALSE)</f>
        <v>BU4</v>
      </c>
      <c r="J205" s="12">
        <f t="shared" si="21"/>
        <v>36</v>
      </c>
      <c r="K205" s="13">
        <f>Tabelle111[[#This Row],[Datum '[Tag']]]</f>
        <v>44445</v>
      </c>
      <c r="L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5" s="14" t="str">
        <f>IFERROR(VLOOKUP(Tabelle3[[#This Row],[Artikelnr.]],Artikel!A:C,3,FALSE),Tabelle3[[#This Row],[Artikelnr.]])</f>
        <v>ABS Unser Blütenkäse</v>
      </c>
      <c r="N205" s="11" t="str">
        <f>VLOOKUP(D205,'Liste Gründe'!A:D,2,FALSE)</f>
        <v>keinen Verwendungszweck</v>
      </c>
      <c r="O205" s="13" t="str">
        <f>IF(ISBLANK(F205),VLOOKUP(Tabelle3[[#This Row],[Grund Ziffer]],'Liste Gründe'!A:D,3,FALSE),F205)</f>
        <v>keinen Verwendungszweck</v>
      </c>
      <c r="P205" s="11" t="str">
        <f>IF(ISBLANK(Tabelle111[[#This Row],[noch genauer]]),"-",Tabelle111[[#This Row],[noch genauer]])</f>
        <v>&lt;500kg/Monat</v>
      </c>
      <c r="Q205" s="14">
        <f t="shared" si="22"/>
        <v>36</v>
      </c>
      <c r="R205" s="11" t="str">
        <f t="shared" si="23"/>
        <v>Produkte</v>
      </c>
      <c r="S205" s="11" t="str">
        <f t="shared" si="24"/>
        <v>BUs</v>
      </c>
      <c r="T205" s="11" t="str">
        <f t="shared" si="25"/>
        <v>Symptome</v>
      </c>
      <c r="U205" s="11">
        <f>IFERROR(VLOOKUP(Tabelle3[[#This Row],[Artikelnr.]],Kennzahlen!S:U,3,FALSE)*Tabelle3[[#This Row],[Menge]],"0")</f>
        <v>0.36</v>
      </c>
      <c r="V205" s="14" t="str">
        <f>IF(ISBLANK(A205),VLOOKUP(Tabelle3[[#This Row],[Artikelnr.]],'Linien - BU'!R:S,2,FALSE),A205)</f>
        <v>L22</v>
      </c>
      <c r="W205" s="16">
        <f t="shared" si="26"/>
        <v>29500910</v>
      </c>
      <c r="X205" s="15">
        <f t="shared" si="27"/>
        <v>61</v>
      </c>
      <c r="Y205" s="51"/>
      <c r="AC205" s="51"/>
      <c r="AF205" s="51"/>
      <c r="AG205" s="51"/>
      <c r="AH205" s="51"/>
    </row>
    <row r="206" spans="1:34" ht="30" customHeight="1" x14ac:dyDescent="0.25">
      <c r="A206" s="25" t="s">
        <v>15186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IFERROR(VLOOKUP(Tabelle111[[#This Row],[Artikelnr. (wenn vorhanden)]],Artikel!A:C,3,FALSE),Tabelle111[[#This Row],[Artikelnr. (wenn vorhanden)]])</f>
        <v>ABS Unser Blütenkäse</v>
      </c>
      <c r="I206" s="11" t="str">
        <f>VLOOKUP(V206,'Linien - BU'!A:B,2,FALSE)</f>
        <v>BU4</v>
      </c>
      <c r="J206" s="12">
        <f t="shared" si="21"/>
        <v>9</v>
      </c>
      <c r="K206" s="13">
        <f>Tabelle111[[#This Row],[Datum '[Tag']]]</f>
        <v>44445</v>
      </c>
      <c r="L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6" s="14" t="str">
        <f>IFERROR(VLOOKUP(Tabelle3[[#This Row],[Artikelnr.]],Artikel!A:C,3,FALSE),Tabelle3[[#This Row],[Artikelnr.]])</f>
        <v>ABS Unser Blütenkäse</v>
      </c>
      <c r="N206" s="11" t="str">
        <f>VLOOKUP(D206,'Liste Gründe'!A:D,2,FALSE)</f>
        <v>keinen Verwendungszweck</v>
      </c>
      <c r="O206" s="13" t="str">
        <f>IF(ISBLANK(F206),VLOOKUP(Tabelle3[[#This Row],[Grund Ziffer]],'Liste Gründe'!A:D,3,FALSE),F206)</f>
        <v>keinen Verwendungszweck</v>
      </c>
      <c r="P206" s="11" t="str">
        <f>IF(ISBLANK(Tabelle111[[#This Row],[noch genauer]]),"-",Tabelle111[[#This Row],[noch genauer]])</f>
        <v>&lt;500kg/Monat</v>
      </c>
      <c r="Q206" s="14">
        <f t="shared" si="22"/>
        <v>36</v>
      </c>
      <c r="R206" s="11" t="str">
        <f t="shared" si="23"/>
        <v>Produkte</v>
      </c>
      <c r="S206" s="11" t="str">
        <f t="shared" si="24"/>
        <v>BUs</v>
      </c>
      <c r="T206" s="11" t="str">
        <f t="shared" si="25"/>
        <v>Symptome</v>
      </c>
      <c r="U206" s="11">
        <f>IFERROR(VLOOKUP(Tabelle3[[#This Row],[Artikelnr.]],Kennzahlen!S:U,3,FALSE)*Tabelle3[[#This Row],[Menge]],"0")</f>
        <v>0.09</v>
      </c>
      <c r="V206" s="14" t="str">
        <f>IF(ISBLANK(A206),VLOOKUP(Tabelle3[[#This Row],[Artikelnr.]],'Linien - BU'!R:S,2,FALSE),A206)</f>
        <v>L22</v>
      </c>
      <c r="W206" s="16">
        <f t="shared" si="26"/>
        <v>29500910</v>
      </c>
      <c r="X206" s="15">
        <f t="shared" si="27"/>
        <v>61</v>
      </c>
      <c r="Y206" s="51"/>
      <c r="AC206" s="51"/>
      <c r="AF206" s="51"/>
      <c r="AG206" s="51"/>
      <c r="AH206" s="51"/>
    </row>
    <row r="207" spans="1:34" ht="30" customHeight="1" x14ac:dyDescent="0.25">
      <c r="A207" s="25" t="s">
        <v>15186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IFERROR(VLOOKUP(Tabelle111[[#This Row],[Artikelnr. (wenn vorhanden)]],Artikel!A:C,3,FALSE),Tabelle111[[#This Row],[Artikelnr. (wenn vorhanden)]])</f>
        <v>ABS Unser Blütenkäse</v>
      </c>
      <c r="I207" s="11" t="str">
        <f>VLOOKUP(V207,'Linien - BU'!A:B,2,FALSE)</f>
        <v>BU4</v>
      </c>
      <c r="J207" s="12">
        <f t="shared" si="21"/>
        <v>66</v>
      </c>
      <c r="K207" s="13">
        <f>Tabelle111[[#This Row],[Datum '[Tag']]]</f>
        <v>44446</v>
      </c>
      <c r="L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7" s="14" t="str">
        <f>IFERROR(VLOOKUP(Tabelle3[[#This Row],[Artikelnr.]],Artikel!A:C,3,FALSE),Tabelle3[[#This Row],[Artikelnr.]])</f>
        <v>ABS Unser Blütenkäse</v>
      </c>
      <c r="N207" s="11" t="str">
        <f>VLOOKUP(D207,'Liste Gründe'!A:D,2,FALSE)</f>
        <v>keinen Verwendungszweck</v>
      </c>
      <c r="O207" s="13" t="str">
        <f>IF(ISBLANK(F207),VLOOKUP(Tabelle3[[#This Row],[Grund Ziffer]],'Liste Gründe'!A:D,3,FALSE),F207)</f>
        <v>keinen Verwendungszweck</v>
      </c>
      <c r="P207" s="11" t="str">
        <f>IF(ISBLANK(Tabelle111[[#This Row],[noch genauer]]),"-",Tabelle111[[#This Row],[noch genauer]])</f>
        <v>&lt;500kg/Monat</v>
      </c>
      <c r="Q207" s="14">
        <f t="shared" si="22"/>
        <v>36</v>
      </c>
      <c r="R207" s="11" t="str">
        <f t="shared" si="23"/>
        <v>Produkte</v>
      </c>
      <c r="S207" s="11" t="str">
        <f t="shared" si="24"/>
        <v>BUs</v>
      </c>
      <c r="T207" s="11" t="str">
        <f t="shared" si="25"/>
        <v>Symptome</v>
      </c>
      <c r="U207" s="11">
        <f>IFERROR(VLOOKUP(Tabelle3[[#This Row],[Artikelnr.]],Kennzahlen!S:U,3,FALSE)*Tabelle3[[#This Row],[Menge]],"0")</f>
        <v>0.66</v>
      </c>
      <c r="V207" s="14" t="str">
        <f>IF(ISBLANK(A207),VLOOKUP(Tabelle3[[#This Row],[Artikelnr.]],'Linien - BU'!R:S,2,FALSE),A207)</f>
        <v>L22</v>
      </c>
      <c r="W207" s="16">
        <f t="shared" si="26"/>
        <v>29500910</v>
      </c>
      <c r="X207" s="15">
        <f t="shared" si="27"/>
        <v>61</v>
      </c>
      <c r="Y207" s="51"/>
      <c r="AC207" s="51"/>
      <c r="AF207" s="51"/>
      <c r="AG207" s="51"/>
      <c r="AH207" s="51"/>
    </row>
    <row r="208" spans="1:34" ht="30" customHeight="1" x14ac:dyDescent="0.25">
      <c r="A208" s="25" t="s">
        <v>15186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IFERROR(VLOOKUP(Tabelle111[[#This Row],[Artikelnr. (wenn vorhanden)]],Artikel!A:C,3,FALSE),Tabelle111[[#This Row],[Artikelnr. (wenn vorhanden)]])</f>
        <v>ABS Unser Blütenkäse</v>
      </c>
      <c r="I208" s="11" t="str">
        <f>VLOOKUP(V208,'Linien - BU'!A:B,2,FALSE)</f>
        <v>BU4</v>
      </c>
      <c r="J208" s="12">
        <f t="shared" si="21"/>
        <v>19</v>
      </c>
      <c r="K208" s="13">
        <f>Tabelle111[[#This Row],[Datum '[Tag']]]</f>
        <v>44449</v>
      </c>
      <c r="L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8" s="14" t="str">
        <f>IFERROR(VLOOKUP(Tabelle3[[#This Row],[Artikelnr.]],Artikel!A:C,3,FALSE),Tabelle3[[#This Row],[Artikelnr.]])</f>
        <v>ABS Unser Blütenkäse</v>
      </c>
      <c r="N208" s="11" t="str">
        <f>VLOOKUP(D208,'Liste Gründe'!A:D,2,FALSE)</f>
        <v>keinen Verwendungszweck</v>
      </c>
      <c r="O208" s="13" t="str">
        <f>IF(ISBLANK(F208),VLOOKUP(Tabelle3[[#This Row],[Grund Ziffer]],'Liste Gründe'!A:D,3,FALSE),F208)</f>
        <v>keinen Verwendungszweck</v>
      </c>
      <c r="P208" s="11" t="str">
        <f>IF(ISBLANK(Tabelle111[[#This Row],[noch genauer]]),"-",Tabelle111[[#This Row],[noch genauer]])</f>
        <v>&lt;500kg/Monat</v>
      </c>
      <c r="Q208" s="14">
        <f t="shared" si="22"/>
        <v>36</v>
      </c>
      <c r="R208" s="11" t="str">
        <f t="shared" si="23"/>
        <v>Produkte</v>
      </c>
      <c r="S208" s="11" t="str">
        <f t="shared" si="24"/>
        <v>BUs</v>
      </c>
      <c r="T208" s="11" t="str">
        <f t="shared" si="25"/>
        <v>Symptome</v>
      </c>
      <c r="U208" s="11">
        <f>IFERROR(VLOOKUP(Tabelle3[[#This Row],[Artikelnr.]],Kennzahlen!S:U,3,FALSE)*Tabelle3[[#This Row],[Menge]],"0")</f>
        <v>0.19</v>
      </c>
      <c r="V208" s="14" t="str">
        <f>IF(ISBLANK(A208),VLOOKUP(Tabelle3[[#This Row],[Artikelnr.]],'Linien - BU'!R:S,2,FALSE),A208)</f>
        <v>L22</v>
      </c>
      <c r="W208" s="16">
        <f t="shared" si="26"/>
        <v>29500910</v>
      </c>
      <c r="X208" s="15">
        <f t="shared" si="27"/>
        <v>61</v>
      </c>
      <c r="Y208" s="51"/>
      <c r="AC208" s="51"/>
      <c r="AF208" s="51"/>
      <c r="AG208" s="51"/>
      <c r="AH208" s="51"/>
    </row>
    <row r="209" spans="1:34" ht="30" customHeight="1" x14ac:dyDescent="0.25">
      <c r="A209" s="25" t="s">
        <v>15186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IFERROR(VLOOKUP(Tabelle111[[#This Row],[Artikelnr. (wenn vorhanden)]],Artikel!A:C,3,FALSE),Tabelle111[[#This Row],[Artikelnr. (wenn vorhanden)]])</f>
        <v>ABS Unser Blütenkäse</v>
      </c>
      <c r="I209" s="11" t="str">
        <f>VLOOKUP(V209,'Linien - BU'!A:B,2,FALSE)</f>
        <v>BU4</v>
      </c>
      <c r="J209" s="12">
        <f t="shared" si="21"/>
        <v>19</v>
      </c>
      <c r="K209" s="13">
        <f>Tabelle111[[#This Row],[Datum '[Tag']]]</f>
        <v>44449</v>
      </c>
      <c r="L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9" s="14" t="str">
        <f>IFERROR(VLOOKUP(Tabelle3[[#This Row],[Artikelnr.]],Artikel!A:C,3,FALSE),Tabelle3[[#This Row],[Artikelnr.]])</f>
        <v>ABS Unser Blütenkäse</v>
      </c>
      <c r="N209" s="11" t="str">
        <f>VLOOKUP(D209,'Liste Gründe'!A:D,2,FALSE)</f>
        <v>keinen Verwendungszweck</v>
      </c>
      <c r="O209" s="13" t="str">
        <f>IF(ISBLANK(F209),VLOOKUP(Tabelle3[[#This Row],[Grund Ziffer]],'Liste Gründe'!A:D,3,FALSE),F209)</f>
        <v>keinen Verwendungszweck</v>
      </c>
      <c r="P209" s="11" t="str">
        <f>IF(ISBLANK(Tabelle111[[#This Row],[noch genauer]]),"-",Tabelle111[[#This Row],[noch genauer]])</f>
        <v>&lt;500kg/Monat</v>
      </c>
      <c r="Q209" s="14">
        <f t="shared" si="22"/>
        <v>36</v>
      </c>
      <c r="R209" s="11" t="str">
        <f t="shared" si="23"/>
        <v>Produkte</v>
      </c>
      <c r="S209" s="11" t="str">
        <f t="shared" si="24"/>
        <v>BUs</v>
      </c>
      <c r="T209" s="11" t="str">
        <f t="shared" si="25"/>
        <v>Symptome</v>
      </c>
      <c r="U209" s="11">
        <f>IFERROR(VLOOKUP(Tabelle3[[#This Row],[Artikelnr.]],Kennzahlen!S:U,3,FALSE)*Tabelle3[[#This Row],[Menge]],"0")</f>
        <v>0.19</v>
      </c>
      <c r="V209" s="14" t="str">
        <f>IF(ISBLANK(A209),VLOOKUP(Tabelle3[[#This Row],[Artikelnr.]],'Linien - BU'!R:S,2,FALSE),A209)</f>
        <v>L22</v>
      </c>
      <c r="W209" s="16">
        <f t="shared" si="26"/>
        <v>29500910</v>
      </c>
      <c r="X209" s="15">
        <f t="shared" si="27"/>
        <v>61</v>
      </c>
      <c r="Y209" s="51"/>
      <c r="AC209" s="51"/>
      <c r="AF209" s="51"/>
      <c r="AG209" s="51"/>
      <c r="AH209" s="51"/>
    </row>
    <row r="210" spans="1:34" ht="30" customHeight="1" x14ac:dyDescent="0.25">
      <c r="A210" s="25" t="s">
        <v>15186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IFERROR(VLOOKUP(Tabelle111[[#This Row],[Artikelnr. (wenn vorhanden)]],Artikel!A:C,3,FALSE),Tabelle111[[#This Row],[Artikelnr. (wenn vorhanden)]])</f>
        <v>ABS Unser Blütenkäse</v>
      </c>
      <c r="I210" s="11" t="str">
        <f>VLOOKUP(V210,'Linien - BU'!A:B,2,FALSE)</f>
        <v>BU4</v>
      </c>
      <c r="J210" s="12">
        <f t="shared" si="21"/>
        <v>6</v>
      </c>
      <c r="K210" s="13">
        <f>Tabelle111[[#This Row],[Datum '[Tag']]]</f>
        <v>44454</v>
      </c>
      <c r="L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0" s="14" t="str">
        <f>IFERROR(VLOOKUP(Tabelle3[[#This Row],[Artikelnr.]],Artikel!A:C,3,FALSE),Tabelle3[[#This Row],[Artikelnr.]])</f>
        <v>ABS Unser Blütenkäse</v>
      </c>
      <c r="N210" s="11" t="str">
        <f>VLOOKUP(D210,'Liste Gründe'!A:D,2,FALSE)</f>
        <v>keinen Verwendungszweck</v>
      </c>
      <c r="O210" s="13" t="str">
        <f>IF(ISBLANK(F210),VLOOKUP(Tabelle3[[#This Row],[Grund Ziffer]],'Liste Gründe'!A:D,3,FALSE),F210)</f>
        <v>keinen Verwendungszweck</v>
      </c>
      <c r="P210" s="11" t="str">
        <f>IF(ISBLANK(Tabelle111[[#This Row],[noch genauer]]),"-",Tabelle111[[#This Row],[noch genauer]])</f>
        <v>&lt;500kg/Monat</v>
      </c>
      <c r="Q210" s="14">
        <f t="shared" si="22"/>
        <v>37</v>
      </c>
      <c r="R210" s="11" t="str">
        <f t="shared" si="23"/>
        <v>Produkte</v>
      </c>
      <c r="S210" s="11" t="str">
        <f t="shared" si="24"/>
        <v>BUs</v>
      </c>
      <c r="T210" s="11" t="str">
        <f t="shared" si="25"/>
        <v>Symptome</v>
      </c>
      <c r="U210" s="11">
        <f>IFERROR(VLOOKUP(Tabelle3[[#This Row],[Artikelnr.]],Kennzahlen!S:U,3,FALSE)*Tabelle3[[#This Row],[Menge]],"0")</f>
        <v>0.06</v>
      </c>
      <c r="V210" s="14" t="str">
        <f>IF(ISBLANK(A210),VLOOKUP(Tabelle3[[#This Row],[Artikelnr.]],'Linien - BU'!R:S,2,FALSE),A210)</f>
        <v>L22</v>
      </c>
      <c r="W210" s="16">
        <f t="shared" si="26"/>
        <v>29500910</v>
      </c>
      <c r="X210" s="15">
        <f t="shared" si="27"/>
        <v>61</v>
      </c>
      <c r="Y210" s="51"/>
      <c r="AC210" s="51"/>
      <c r="AF210" s="51"/>
      <c r="AG210" s="51"/>
      <c r="AH210" s="51"/>
    </row>
    <row r="211" spans="1:34" ht="30" customHeight="1" x14ac:dyDescent="0.25">
      <c r="A211" s="25" t="s">
        <v>15186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IFERROR(VLOOKUP(Tabelle111[[#This Row],[Artikelnr. (wenn vorhanden)]],Artikel!A:C,3,FALSE),Tabelle111[[#This Row],[Artikelnr. (wenn vorhanden)]])</f>
        <v>ABS Unser Blütenkäse</v>
      </c>
      <c r="I211" s="11" t="str">
        <f>VLOOKUP(V211,'Linien - BU'!A:B,2,FALSE)</f>
        <v>BU4</v>
      </c>
      <c r="J211" s="12">
        <f t="shared" si="21"/>
        <v>41</v>
      </c>
      <c r="K211" s="13">
        <f>Tabelle111[[#This Row],[Datum '[Tag']]]</f>
        <v>44455</v>
      </c>
      <c r="L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1" s="14" t="str">
        <f>IFERROR(VLOOKUP(Tabelle3[[#This Row],[Artikelnr.]],Artikel!A:C,3,FALSE),Tabelle3[[#This Row],[Artikelnr.]])</f>
        <v>ABS Unser Blütenkäse</v>
      </c>
      <c r="N211" s="11" t="str">
        <f>VLOOKUP(D211,'Liste Gründe'!A:D,2,FALSE)</f>
        <v>keinen Verwendungszweck</v>
      </c>
      <c r="O211" s="13" t="str">
        <f>IF(ISBLANK(F211),VLOOKUP(Tabelle3[[#This Row],[Grund Ziffer]],'Liste Gründe'!A:D,3,FALSE),F211)</f>
        <v>keinen Verwendungszweck</v>
      </c>
      <c r="P211" s="11" t="str">
        <f>IF(ISBLANK(Tabelle111[[#This Row],[noch genauer]]),"-",Tabelle111[[#This Row],[noch genauer]])</f>
        <v>&lt;500kg/Monat</v>
      </c>
      <c r="Q211" s="14">
        <f t="shared" si="22"/>
        <v>37</v>
      </c>
      <c r="R211" s="11" t="str">
        <f t="shared" si="23"/>
        <v>Produkte</v>
      </c>
      <c r="S211" s="11" t="str">
        <f t="shared" si="24"/>
        <v>BUs</v>
      </c>
      <c r="T211" s="11" t="str">
        <f t="shared" si="25"/>
        <v>Symptome</v>
      </c>
      <c r="U211" s="11">
        <f>IFERROR(VLOOKUP(Tabelle3[[#This Row],[Artikelnr.]],Kennzahlen!S:U,3,FALSE)*Tabelle3[[#This Row],[Menge]],"0")</f>
        <v>0.41000000000000003</v>
      </c>
      <c r="V211" s="14" t="str">
        <f>IF(ISBLANK(A211),VLOOKUP(Tabelle3[[#This Row],[Artikelnr.]],'Linien - BU'!R:S,2,FALSE),A211)</f>
        <v>L22</v>
      </c>
      <c r="W211" s="16">
        <f t="shared" si="26"/>
        <v>29500910</v>
      </c>
      <c r="X211" s="15">
        <f t="shared" si="27"/>
        <v>61</v>
      </c>
      <c r="Y211" s="51"/>
      <c r="AC211" s="51"/>
      <c r="AF211" s="51"/>
      <c r="AG211" s="51"/>
      <c r="AH211" s="51"/>
    </row>
    <row r="212" spans="1:34" ht="30" customHeight="1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IFERROR(VLOOKUP(Tabelle111[[#This Row],[Artikelnr. (wenn vorhanden)]],Artikel!A:C,3,FALSE),Tabelle111[[#This Row],[Artikelnr. (wenn vorhanden)]])</f>
        <v>ABS Unser Blütenkäse</v>
      </c>
      <c r="I212" s="11" t="str">
        <f>VLOOKUP(V212,'Linien - BU'!A:B,2,FALSE)</f>
        <v>Rest</v>
      </c>
      <c r="J212" s="12">
        <f t="shared" si="21"/>
        <v>30</v>
      </c>
      <c r="K212" s="13">
        <f>Tabelle111[[#This Row],[Datum '[Tag']]]</f>
        <v>44461</v>
      </c>
      <c r="L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2" s="14" t="str">
        <f>IFERROR(VLOOKUP(Tabelle3[[#This Row],[Artikelnr.]],Artikel!A:C,3,FALSE),Tabelle3[[#This Row],[Artikelnr.]])</f>
        <v>ABS Unser Blütenkäse</v>
      </c>
      <c r="N212" s="11" t="str">
        <f>VLOOKUP(D212,'Liste Gründe'!A:D,2,FALSE)</f>
        <v>Rest</v>
      </c>
      <c r="O212" s="13" t="str">
        <f>IF(ISBLANK(F212),VLOOKUP(Tabelle3[[#This Row],[Grund Ziffer]],'Liste Gründe'!A:D,3,FALSE),F212)</f>
        <v>Retoure</v>
      </c>
      <c r="P212" s="11" t="str">
        <f>IF(ISBLANK(Tabelle111[[#This Row],[noch genauer]]),"-",Tabelle111[[#This Row],[noch genauer]])</f>
        <v>Retoure</v>
      </c>
      <c r="Q212" s="14">
        <f t="shared" si="22"/>
        <v>38</v>
      </c>
      <c r="R212" s="11" t="str">
        <f t="shared" si="23"/>
        <v>Produkte</v>
      </c>
      <c r="S212" s="11" t="str">
        <f t="shared" si="24"/>
        <v>BUs</v>
      </c>
      <c r="T212" s="11" t="str">
        <f t="shared" si="25"/>
        <v>Symptome</v>
      </c>
      <c r="U212" s="11">
        <f>IFERROR(VLOOKUP(Tabelle3[[#This Row],[Artikelnr.]],Kennzahlen!S:U,3,FALSE)*Tabelle3[[#This Row],[Menge]],"0")</f>
        <v>0.3</v>
      </c>
      <c r="V212" s="14" t="str">
        <f>IF(ISBLANK(A212),VLOOKUP(Tabelle3[[#This Row],[Artikelnr.]],'Linien - BU'!R:S,2,FALSE),A212)</f>
        <v>Externe</v>
      </c>
      <c r="W212" s="16">
        <f t="shared" si="26"/>
        <v>29500910</v>
      </c>
      <c r="X212" s="15">
        <f t="shared" si="27"/>
        <v>22</v>
      </c>
      <c r="Y212" s="51"/>
      <c r="AC212" s="51"/>
      <c r="AF212" s="51"/>
      <c r="AG212" s="51"/>
      <c r="AH212" s="51"/>
    </row>
    <row r="213" spans="1:34" ht="30" customHeight="1" x14ac:dyDescent="0.25">
      <c r="A213" s="25" t="s">
        <v>15186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IFERROR(VLOOKUP(Tabelle111[[#This Row],[Artikelnr. (wenn vorhanden)]],Artikel!A:C,3,FALSE),Tabelle111[[#This Row],[Artikelnr. (wenn vorhanden)]])</f>
        <v>ABS Unser Blütenkäse</v>
      </c>
      <c r="I213" s="11" t="str">
        <f>VLOOKUP(V213,'Linien - BU'!A:B,2,FALSE)</f>
        <v>BU4</v>
      </c>
      <c r="J213" s="12">
        <f t="shared" si="21"/>
        <v>30</v>
      </c>
      <c r="K213" s="13">
        <f>Tabelle111[[#This Row],[Datum '[Tag']]]</f>
        <v>44461</v>
      </c>
      <c r="L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3" s="14" t="str">
        <f>IFERROR(VLOOKUP(Tabelle3[[#This Row],[Artikelnr.]],Artikel!A:C,3,FALSE),Tabelle3[[#This Row],[Artikelnr.]])</f>
        <v>ABS Unser Blütenkäse</v>
      </c>
      <c r="N213" s="11" t="str">
        <f>VLOOKUP(D213,'Liste Gründe'!A:D,2,FALSE)</f>
        <v>keinen Verwendungszweck</v>
      </c>
      <c r="O213" s="13" t="str">
        <f>IF(ISBLANK(F213),VLOOKUP(Tabelle3[[#This Row],[Grund Ziffer]],'Liste Gründe'!A:D,3,FALSE),F213)</f>
        <v>keinen Verwendungszweck</v>
      </c>
      <c r="P213" s="11" t="str">
        <f>IF(ISBLANK(Tabelle111[[#This Row],[noch genauer]]),"-",Tabelle111[[#This Row],[noch genauer]])</f>
        <v>&lt;500kg/Monat</v>
      </c>
      <c r="Q213" s="14">
        <f t="shared" si="22"/>
        <v>38</v>
      </c>
      <c r="R213" s="11" t="str">
        <f t="shared" si="23"/>
        <v>Produkte</v>
      </c>
      <c r="S213" s="11" t="str">
        <f t="shared" si="24"/>
        <v>BUs</v>
      </c>
      <c r="T213" s="11" t="str">
        <f t="shared" si="25"/>
        <v>Symptome</v>
      </c>
      <c r="U213" s="11">
        <f>IFERROR(VLOOKUP(Tabelle3[[#This Row],[Artikelnr.]],Kennzahlen!S:U,3,FALSE)*Tabelle3[[#This Row],[Menge]],"0")</f>
        <v>0.3</v>
      </c>
      <c r="V213" s="14" t="str">
        <f>IF(ISBLANK(A213),VLOOKUP(Tabelle3[[#This Row],[Artikelnr.]],'Linien - BU'!R:S,2,FALSE),A213)</f>
        <v>L22</v>
      </c>
      <c r="W213" s="16">
        <f t="shared" si="26"/>
        <v>29500910</v>
      </c>
      <c r="X213" s="15">
        <f t="shared" si="27"/>
        <v>61</v>
      </c>
      <c r="Y213" s="51"/>
      <c r="AC213" s="51"/>
      <c r="AF213" s="51"/>
      <c r="AG213" s="51"/>
      <c r="AH213" s="51"/>
    </row>
    <row r="214" spans="1:34" ht="30" customHeight="1" x14ac:dyDescent="0.25">
      <c r="A214" s="25" t="s">
        <v>15186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IFERROR(VLOOKUP(Tabelle111[[#This Row],[Artikelnr. (wenn vorhanden)]],Artikel!A:C,3,FALSE),Tabelle111[[#This Row],[Artikelnr. (wenn vorhanden)]])</f>
        <v>ABS Unser Blütenkäse</v>
      </c>
      <c r="I214" s="11" t="str">
        <f>VLOOKUP(V214,'Linien - BU'!A:B,2,FALSE)</f>
        <v>BU4</v>
      </c>
      <c r="J214" s="12">
        <f t="shared" si="21"/>
        <v>10</v>
      </c>
      <c r="K214" s="13">
        <f>Tabelle111[[#This Row],[Datum '[Tag']]]</f>
        <v>44467</v>
      </c>
      <c r="L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4" s="14" t="str">
        <f>IFERROR(VLOOKUP(Tabelle3[[#This Row],[Artikelnr.]],Artikel!A:C,3,FALSE),Tabelle3[[#This Row],[Artikelnr.]])</f>
        <v>ABS Unser Blütenkäse</v>
      </c>
      <c r="N214" s="11" t="str">
        <f>VLOOKUP(D214,'Liste Gründe'!A:D,2,FALSE)</f>
        <v>keinen Verwendungszweck</v>
      </c>
      <c r="O214" s="13" t="str">
        <f>IF(ISBLANK(F214),VLOOKUP(Tabelle3[[#This Row],[Grund Ziffer]],'Liste Gründe'!A:D,3,FALSE),F214)</f>
        <v>keinen Verwendungszweck</v>
      </c>
      <c r="P214" s="11" t="str">
        <f>IF(ISBLANK(Tabelle111[[#This Row],[noch genauer]]),"-",Tabelle111[[#This Row],[noch genauer]])</f>
        <v>&lt;500kg/Monat</v>
      </c>
      <c r="Q214" s="14">
        <f t="shared" si="22"/>
        <v>39</v>
      </c>
      <c r="R214" s="11" t="str">
        <f t="shared" si="23"/>
        <v>Produkte</v>
      </c>
      <c r="S214" s="11" t="str">
        <f t="shared" si="24"/>
        <v>BUs</v>
      </c>
      <c r="T214" s="11" t="str">
        <f t="shared" si="25"/>
        <v>Symptome</v>
      </c>
      <c r="U214" s="11">
        <f>IFERROR(VLOOKUP(Tabelle3[[#This Row],[Artikelnr.]],Kennzahlen!S:U,3,FALSE)*Tabelle3[[#This Row],[Menge]],"0")</f>
        <v>0.1</v>
      </c>
      <c r="V214" s="14" t="str">
        <f>IF(ISBLANK(A214),VLOOKUP(Tabelle3[[#This Row],[Artikelnr.]],'Linien - BU'!R:S,2,FALSE),A214)</f>
        <v>L22</v>
      </c>
      <c r="W214" s="16">
        <f t="shared" si="26"/>
        <v>29500910</v>
      </c>
      <c r="X214" s="15">
        <f t="shared" si="27"/>
        <v>61</v>
      </c>
      <c r="Y214" s="51"/>
      <c r="AC214" s="51"/>
      <c r="AF214" s="51"/>
      <c r="AG214" s="51"/>
      <c r="AH214" s="51"/>
    </row>
    <row r="215" spans="1:34" ht="30" customHeight="1" x14ac:dyDescent="0.25">
      <c r="A215" s="25" t="s">
        <v>15186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IFERROR(VLOOKUP(Tabelle111[[#This Row],[Artikelnr. (wenn vorhanden)]],Artikel!A:C,3,FALSE),Tabelle111[[#This Row],[Artikelnr. (wenn vorhanden)]])</f>
        <v>ABS Unser Blütenkäse</v>
      </c>
      <c r="I215" s="11" t="str">
        <f>VLOOKUP(V215,'Linien - BU'!A:B,2,FALSE)</f>
        <v>BU4</v>
      </c>
      <c r="J215" s="12">
        <f t="shared" si="21"/>
        <v>50</v>
      </c>
      <c r="K215" s="13">
        <f>Tabelle111[[#This Row],[Datum '[Tag']]]</f>
        <v>44468</v>
      </c>
      <c r="L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5" s="14" t="str">
        <f>IFERROR(VLOOKUP(Tabelle3[[#This Row],[Artikelnr.]],Artikel!A:C,3,FALSE),Tabelle3[[#This Row],[Artikelnr.]])</f>
        <v>ABS Unser Blütenkäse</v>
      </c>
      <c r="N215" s="11" t="str">
        <f>VLOOKUP(D215,'Liste Gründe'!A:D,2,FALSE)</f>
        <v>keinen Verwendungszweck</v>
      </c>
      <c r="O215" s="13" t="str">
        <f>IF(ISBLANK(F215),VLOOKUP(Tabelle3[[#This Row],[Grund Ziffer]],'Liste Gründe'!A:D,3,FALSE),F215)</f>
        <v>keinen Verwendungszweck</v>
      </c>
      <c r="P215" s="11" t="str">
        <f>IF(ISBLANK(Tabelle111[[#This Row],[noch genauer]]),"-",Tabelle111[[#This Row],[noch genauer]])</f>
        <v>&lt;500kg/Monat</v>
      </c>
      <c r="Q215" s="14">
        <f t="shared" si="22"/>
        <v>39</v>
      </c>
      <c r="R215" s="11" t="str">
        <f t="shared" si="23"/>
        <v>Produkte</v>
      </c>
      <c r="S215" s="11" t="str">
        <f t="shared" si="24"/>
        <v>BUs</v>
      </c>
      <c r="T215" s="11" t="str">
        <f t="shared" si="25"/>
        <v>Symptome</v>
      </c>
      <c r="U215" s="11">
        <f>IFERROR(VLOOKUP(Tabelle3[[#This Row],[Artikelnr.]],Kennzahlen!S:U,3,FALSE)*Tabelle3[[#This Row],[Menge]],"0")</f>
        <v>0.5</v>
      </c>
      <c r="V215" s="14" t="str">
        <f>IF(ISBLANK(A215),VLOOKUP(Tabelle3[[#This Row],[Artikelnr.]],'Linien - BU'!R:S,2,FALSE),A215)</f>
        <v>L22</v>
      </c>
      <c r="W215" s="16">
        <f t="shared" si="26"/>
        <v>29500910</v>
      </c>
      <c r="X215" s="15">
        <f t="shared" si="27"/>
        <v>61</v>
      </c>
      <c r="Y215" s="51"/>
      <c r="AC215" s="51"/>
      <c r="AF215" s="51"/>
      <c r="AG215" s="51"/>
      <c r="AH215" s="51"/>
    </row>
    <row r="216" spans="1:34" ht="30" customHeight="1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IFERROR(VLOOKUP(Tabelle111[[#This Row],[Artikelnr. (wenn vorhanden)]],Artikel!A:C,3,FALSE),Tabelle111[[#This Row],[Artikelnr. (wenn vorhanden)]])</f>
        <v>ABS Unser Blütenkäse</v>
      </c>
      <c r="I216" s="11" t="str">
        <f>VLOOKUP(V216,'Linien - BU'!A:B,2,FALSE)</f>
        <v>BU4</v>
      </c>
      <c r="J216" s="12">
        <f t="shared" si="21"/>
        <v>12</v>
      </c>
      <c r="K216" s="13">
        <f>Tabelle111[[#This Row],[Datum '[Tag']]]</f>
        <v>44473</v>
      </c>
      <c r="L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6" s="14" t="str">
        <f>IFERROR(VLOOKUP(Tabelle3[[#This Row],[Artikelnr.]],Artikel!A:C,3,FALSE),Tabelle3[[#This Row],[Artikelnr.]])</f>
        <v>ABS Unser Blütenkäse</v>
      </c>
      <c r="N216" s="11" t="str">
        <f>VLOOKUP(D216,'Liste Gründe'!A:D,2,FALSE)</f>
        <v>keinen Verwendungszweck</v>
      </c>
      <c r="O216" s="13" t="str">
        <f>IF(ISBLANK(F216),VLOOKUP(Tabelle3[[#This Row],[Grund Ziffer]],'Liste Gründe'!A:D,3,FALSE),F216)</f>
        <v>-</v>
      </c>
      <c r="P216" s="11" t="str">
        <f>IF(ISBLANK(Tabelle111[[#This Row],[noch genauer]]),"-",Tabelle111[[#This Row],[noch genauer]])</f>
        <v>-</v>
      </c>
      <c r="Q216" s="14">
        <f t="shared" si="22"/>
        <v>40</v>
      </c>
      <c r="R216" s="11" t="str">
        <f t="shared" si="23"/>
        <v>Produkte</v>
      </c>
      <c r="S216" s="11" t="str">
        <f t="shared" si="24"/>
        <v>BUs</v>
      </c>
      <c r="T216" s="11" t="str">
        <f t="shared" si="25"/>
        <v>Symptome</v>
      </c>
      <c r="U216" s="11">
        <f>IFERROR(VLOOKUP(Tabelle3[[#This Row],[Artikelnr.]],Kennzahlen!S:U,3,FALSE)*Tabelle3[[#This Row],[Menge]],"0")</f>
        <v>0.12</v>
      </c>
      <c r="V216" s="14" t="str">
        <f>IF(ISBLANK(A216),VLOOKUP(Tabelle3[[#This Row],[Artikelnr.]],'Linien - BU'!R:S,2,FALSE),A216)</f>
        <v>BU4</v>
      </c>
      <c r="W216" s="16">
        <f t="shared" si="26"/>
        <v>29500910</v>
      </c>
      <c r="X216" s="15">
        <f t="shared" si="27"/>
        <v>61</v>
      </c>
      <c r="Y216" s="51"/>
      <c r="AC216" s="51"/>
      <c r="AF216" s="51"/>
      <c r="AG216" s="51"/>
      <c r="AH216" s="51"/>
    </row>
    <row r="217" spans="1:34" ht="30" customHeight="1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F217"/>
      <c r="G217" s="25"/>
      <c r="H217" s="25" t="str">
        <f>IFERROR(VLOOKUP(Tabelle111[[#This Row],[Artikelnr. (wenn vorhanden)]],Artikel!A:C,3,FALSE),Tabelle111[[#This Row],[Artikelnr. (wenn vorhanden)]])</f>
        <v>ABS Unser Blütenkäse</v>
      </c>
      <c r="I217" s="11" t="str">
        <f>VLOOKUP(V217,'Linien - BU'!A:B,2,FALSE)</f>
        <v>BU4</v>
      </c>
      <c r="J217" s="12">
        <f t="shared" si="21"/>
        <v>24</v>
      </c>
      <c r="K217" s="13">
        <f>Tabelle111[[#This Row],[Datum '[Tag']]]</f>
        <v>44480</v>
      </c>
      <c r="L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7" s="14" t="str">
        <f>IFERROR(VLOOKUP(Tabelle3[[#This Row],[Artikelnr.]],Artikel!A:C,3,FALSE),Tabelle3[[#This Row],[Artikelnr.]])</f>
        <v>ABS Unser Blütenkäse</v>
      </c>
      <c r="N217" s="11" t="str">
        <f>VLOOKUP(D217,'Liste Gründe'!A:D,2,FALSE)</f>
        <v>keinen Verwendungszweck</v>
      </c>
      <c r="O217" s="13" t="str">
        <f>IF(ISBLANK(F217),VLOOKUP(Tabelle3[[#This Row],[Grund Ziffer]],'Liste Gründe'!A:D,3,FALSE),F217)</f>
        <v>keinen Verwendungszweck</v>
      </c>
      <c r="P217" s="11" t="str">
        <f>IF(ISBLANK(Tabelle111[[#This Row],[noch genauer]]),"-",Tabelle111[[#This Row],[noch genauer]])</f>
        <v>-</v>
      </c>
      <c r="Q217" s="14">
        <f t="shared" si="22"/>
        <v>41</v>
      </c>
      <c r="R217" s="11" t="str">
        <f t="shared" si="23"/>
        <v>Produkte</v>
      </c>
      <c r="S217" s="11" t="str">
        <f t="shared" si="24"/>
        <v>BUs</v>
      </c>
      <c r="T217" s="11" t="str">
        <f t="shared" si="25"/>
        <v>Symptome</v>
      </c>
      <c r="U217" s="11">
        <f>IFERROR(VLOOKUP(Tabelle3[[#This Row],[Artikelnr.]],Kennzahlen!S:U,3,FALSE)*Tabelle3[[#This Row],[Menge]],"0")</f>
        <v>0.24</v>
      </c>
      <c r="V217" s="14" t="str">
        <f>IF(ISBLANK(A217),VLOOKUP(Tabelle3[[#This Row],[Artikelnr.]],'Linien - BU'!R:S,2,FALSE),A217)</f>
        <v>BU4</v>
      </c>
      <c r="W217" s="16">
        <f t="shared" si="26"/>
        <v>29500910</v>
      </c>
      <c r="X217" s="15">
        <f t="shared" si="27"/>
        <v>61</v>
      </c>
      <c r="Y217" s="51"/>
      <c r="AC217" s="51"/>
      <c r="AF217" s="51"/>
      <c r="AG217" s="51"/>
      <c r="AH217" s="51"/>
    </row>
    <row r="218" spans="1:34" ht="30" customHeight="1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F218"/>
      <c r="G218" s="25"/>
      <c r="H218" s="56" t="str">
        <f>IFERROR(VLOOKUP(Tabelle111[[#This Row],[Artikelnr. (wenn vorhanden)]],Artikel!A:C,3,FALSE),Tabelle111[[#This Row],[Artikelnr. (wenn vorhanden)]])</f>
        <v>ABS Unser Blütenkäse</v>
      </c>
      <c r="I218" s="11" t="str">
        <f>VLOOKUP(V218,'Linien - BU'!A:B,2,FALSE)</f>
        <v>BU4</v>
      </c>
      <c r="J218" s="12">
        <f t="shared" si="21"/>
        <v>51</v>
      </c>
      <c r="K218" s="13">
        <f>Tabelle111[[#This Row],[Datum '[Tag']]]</f>
        <v>44488</v>
      </c>
      <c r="L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8" s="14" t="str">
        <f>IFERROR(VLOOKUP(Tabelle3[[#This Row],[Artikelnr.]],Artikel!A:C,3,FALSE),Tabelle3[[#This Row],[Artikelnr.]])</f>
        <v>ABS Unser Blütenkäse</v>
      </c>
      <c r="N218" s="11" t="str">
        <f>VLOOKUP(D218,'Liste Gründe'!A:D,2,FALSE)</f>
        <v>Schimmel</v>
      </c>
      <c r="O218" s="13" t="str">
        <f>IF(ISBLANK(F218),VLOOKUP(Tabelle3[[#This Row],[Grund Ziffer]],'Liste Gründe'!A:D,3,FALSE),F218)</f>
        <v>Schimmel</v>
      </c>
      <c r="P218" s="11" t="str">
        <f>IF(ISBLANK(Tabelle111[[#This Row],[noch genauer]]),"-",Tabelle111[[#This Row],[noch genauer]])</f>
        <v>-</v>
      </c>
      <c r="Q218" s="14">
        <f t="shared" si="22"/>
        <v>42</v>
      </c>
      <c r="R218" s="11" t="str">
        <f t="shared" si="23"/>
        <v>Produkte</v>
      </c>
      <c r="S218" s="11" t="str">
        <f t="shared" si="24"/>
        <v>BUs</v>
      </c>
      <c r="T218" s="11" t="str">
        <f t="shared" si="25"/>
        <v>Symptome</v>
      </c>
      <c r="U218" s="11">
        <f>IFERROR(VLOOKUP(Tabelle3[[#This Row],[Artikelnr.]],Kennzahlen!S:U,3,FALSE)*Tabelle3[[#This Row],[Menge]],"0")</f>
        <v>0.51</v>
      </c>
      <c r="V218" s="14" t="str">
        <f>IF(ISBLANK(A218),VLOOKUP(Tabelle3[[#This Row],[Artikelnr.]],'Linien - BU'!R:S,2,FALSE),A218)</f>
        <v>BU4</v>
      </c>
      <c r="W218" s="16">
        <f t="shared" si="26"/>
        <v>29500910</v>
      </c>
      <c r="X218" s="15">
        <f t="shared" si="27"/>
        <v>12</v>
      </c>
      <c r="Y218" s="51"/>
      <c r="AC218" s="51"/>
      <c r="AF218" s="51"/>
      <c r="AG218" s="51"/>
      <c r="AH218" s="51"/>
    </row>
    <row r="219" spans="1:34" ht="30" customHeight="1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F219"/>
      <c r="G219" s="25"/>
      <c r="H219" s="56" t="str">
        <f>IFERROR(VLOOKUP(Tabelle111[[#This Row],[Artikelnr. (wenn vorhanden)]],Artikel!A:C,3,FALSE),Tabelle111[[#This Row],[Artikelnr. (wenn vorhanden)]])</f>
        <v>ABS Unser Blütenkäse</v>
      </c>
      <c r="I219" s="11" t="str">
        <f>VLOOKUP(V219,'Linien - BU'!A:B,2,FALSE)</f>
        <v>BU3</v>
      </c>
      <c r="J219" s="12">
        <f t="shared" si="21"/>
        <v>24</v>
      </c>
      <c r="K219" s="13">
        <f>Tabelle111[[#This Row],[Datum '[Tag']]]</f>
        <v>44489</v>
      </c>
      <c r="L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9" s="14" t="str">
        <f>IFERROR(VLOOKUP(Tabelle3[[#This Row],[Artikelnr.]],Artikel!A:C,3,FALSE),Tabelle3[[#This Row],[Artikelnr.]])</f>
        <v>ABS Unser Blütenkäse</v>
      </c>
      <c r="N219" s="11" t="str">
        <f>VLOOKUP(D219,'Liste Gründe'!A:D,2,FALSE)</f>
        <v>keinen Verwendungszweck</v>
      </c>
      <c r="O219" s="13" t="str">
        <f>IF(ISBLANK(F219),VLOOKUP(Tabelle3[[#This Row],[Grund Ziffer]],'Liste Gründe'!A:D,3,FALSE),F219)</f>
        <v>keinen Verwendungszweck</v>
      </c>
      <c r="P219" s="11" t="str">
        <f>IF(ISBLANK(Tabelle111[[#This Row],[noch genauer]]),"-",Tabelle111[[#This Row],[noch genauer]])</f>
        <v>-</v>
      </c>
      <c r="Q219" s="14">
        <f t="shared" si="22"/>
        <v>42</v>
      </c>
      <c r="R219" s="11" t="str">
        <f t="shared" si="23"/>
        <v>Produkte</v>
      </c>
      <c r="S219" s="11" t="str">
        <f t="shared" si="24"/>
        <v>BUs</v>
      </c>
      <c r="T219" s="11" t="str">
        <f t="shared" si="25"/>
        <v>Symptome</v>
      </c>
      <c r="U219" s="11">
        <f>IFERROR(VLOOKUP(Tabelle3[[#This Row],[Artikelnr.]],Kennzahlen!S:U,3,FALSE)*Tabelle3[[#This Row],[Menge]],"0")</f>
        <v>0.24</v>
      </c>
      <c r="V219" s="14" t="str">
        <f>IF(ISBLANK(A219),VLOOKUP(Tabelle3[[#This Row],[Artikelnr.]],'Linien - BU'!R:S,2,FALSE),A219)</f>
        <v>BU3</v>
      </c>
      <c r="W219" s="16">
        <f t="shared" si="26"/>
        <v>29500910</v>
      </c>
      <c r="X219" s="15">
        <f t="shared" si="27"/>
        <v>61</v>
      </c>
      <c r="Y219" s="51"/>
      <c r="AC219" s="51"/>
      <c r="AF219" s="51"/>
      <c r="AG219" s="51"/>
      <c r="AH219" s="51"/>
    </row>
    <row r="220" spans="1:34" ht="30" customHeight="1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F220"/>
      <c r="G220" s="25"/>
      <c r="H220" s="56" t="str">
        <f>IFERROR(VLOOKUP(Tabelle111[[#This Row],[Artikelnr. (wenn vorhanden)]],Artikel!A:C,3,FALSE),Tabelle111[[#This Row],[Artikelnr. (wenn vorhanden)]])</f>
        <v>ABS Unser Blütenkäse</v>
      </c>
      <c r="I220" s="11" t="str">
        <f>VLOOKUP(V220,'Linien - BU'!A:B,2,FALSE)</f>
        <v>BU4</v>
      </c>
      <c r="J220" s="12">
        <f t="shared" si="21"/>
        <v>12</v>
      </c>
      <c r="K220" s="13">
        <f>Tabelle111[[#This Row],[Datum '[Tag']]]</f>
        <v>44494</v>
      </c>
      <c r="L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0" s="14" t="str">
        <f>IFERROR(VLOOKUP(Tabelle3[[#This Row],[Artikelnr.]],Artikel!A:C,3,FALSE),Tabelle3[[#This Row],[Artikelnr.]])</f>
        <v>ABS Unser Blütenkäse</v>
      </c>
      <c r="N220" s="11" t="str">
        <f>VLOOKUP(D220,'Liste Gründe'!A:D,2,FALSE)</f>
        <v>keinen Verwendungszweck</v>
      </c>
      <c r="O220" s="13" t="str">
        <f>IF(ISBLANK(F220),VLOOKUP(Tabelle3[[#This Row],[Grund Ziffer]],'Liste Gründe'!A:D,3,FALSE),F220)</f>
        <v>keinen Verwendungszweck</v>
      </c>
      <c r="P220" s="11" t="str">
        <f>IF(ISBLANK(Tabelle111[[#This Row],[noch genauer]]),"-",Tabelle111[[#This Row],[noch genauer]])</f>
        <v>-</v>
      </c>
      <c r="Q220" s="14">
        <f t="shared" si="22"/>
        <v>43</v>
      </c>
      <c r="R220" s="11" t="str">
        <f t="shared" si="23"/>
        <v>Produkte</v>
      </c>
      <c r="S220" s="11" t="str">
        <f t="shared" si="24"/>
        <v>BUs</v>
      </c>
      <c r="T220" s="11" t="str">
        <f t="shared" si="25"/>
        <v>Symptome</v>
      </c>
      <c r="U220" s="11">
        <f>IFERROR(VLOOKUP(Tabelle3[[#This Row],[Artikelnr.]],Kennzahlen!S:U,3,FALSE)*Tabelle3[[#This Row],[Menge]],"0")</f>
        <v>0.12</v>
      </c>
      <c r="V220" s="14" t="str">
        <f>IF(ISBLANK(A220),VLOOKUP(Tabelle3[[#This Row],[Artikelnr.]],'Linien - BU'!R:S,2,FALSE),A220)</f>
        <v>BU4</v>
      </c>
      <c r="W220" s="16">
        <f t="shared" si="26"/>
        <v>29500910</v>
      </c>
      <c r="X220" s="15">
        <f t="shared" si="27"/>
        <v>61</v>
      </c>
      <c r="Y220" s="51"/>
      <c r="AC220" s="51"/>
      <c r="AF220" s="51"/>
      <c r="AG220" s="51"/>
      <c r="AH220" s="51"/>
    </row>
    <row r="221" spans="1:34" ht="30" customHeight="1" x14ac:dyDescent="0.25">
      <c r="A221" s="25" t="s">
        <v>15221</v>
      </c>
      <c r="B221" s="25">
        <v>29500910</v>
      </c>
      <c r="C221" s="25">
        <v>12</v>
      </c>
      <c r="D221" s="25">
        <v>61</v>
      </c>
      <c r="E221" s="37">
        <v>44496</v>
      </c>
      <c r="F221"/>
      <c r="G221" s="25"/>
      <c r="H221" s="56" t="str">
        <f>IFERROR(VLOOKUP(Tabelle111[[#This Row],[Artikelnr. (wenn vorhanden)]],Artikel!A:C,3,FALSE),Tabelle111[[#This Row],[Artikelnr. (wenn vorhanden)]])</f>
        <v>ABS Unser Blütenkäse</v>
      </c>
      <c r="I221" s="11" t="str">
        <f>VLOOKUP(V221,'Linien - BU'!A:B,2,FALSE)</f>
        <v>BU4</v>
      </c>
      <c r="J221" s="12">
        <f t="shared" si="21"/>
        <v>12</v>
      </c>
      <c r="K221" s="13">
        <f>Tabelle111[[#This Row],[Datum '[Tag']]]</f>
        <v>44496</v>
      </c>
      <c r="L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1" s="14" t="str">
        <f>IFERROR(VLOOKUP(Tabelle3[[#This Row],[Artikelnr.]],Artikel!A:C,3,FALSE),Tabelle3[[#This Row],[Artikelnr.]])</f>
        <v>ABS Unser Blütenkäse</v>
      </c>
      <c r="N221" s="11" t="str">
        <f>VLOOKUP(D221,'Liste Gründe'!A:D,2,FALSE)</f>
        <v>keinen Verwendungszweck</v>
      </c>
      <c r="O221" s="13" t="str">
        <f>IF(ISBLANK(F221),VLOOKUP(Tabelle3[[#This Row],[Grund Ziffer]],'Liste Gründe'!A:D,3,FALSE),F221)</f>
        <v>keinen Verwendungszweck</v>
      </c>
      <c r="P221" s="11" t="str">
        <f>IF(ISBLANK(Tabelle111[[#This Row],[noch genauer]]),"-",Tabelle111[[#This Row],[noch genauer]])</f>
        <v>-</v>
      </c>
      <c r="Q221" s="14">
        <f t="shared" si="22"/>
        <v>43</v>
      </c>
      <c r="R221" s="11" t="str">
        <f t="shared" si="23"/>
        <v>Produkte</v>
      </c>
      <c r="S221" s="11" t="str">
        <f t="shared" si="24"/>
        <v>BUs</v>
      </c>
      <c r="T221" s="11" t="str">
        <f t="shared" si="25"/>
        <v>Symptome</v>
      </c>
      <c r="U221" s="11">
        <f>IFERROR(VLOOKUP(Tabelle3[[#This Row],[Artikelnr.]],Kennzahlen!S:U,3,FALSE)*Tabelle3[[#This Row],[Menge]],"0")</f>
        <v>0.12</v>
      </c>
      <c r="V221" s="14" t="str">
        <f>IF(ISBLANK(A221),VLOOKUP(Tabelle3[[#This Row],[Artikelnr.]],'Linien - BU'!R:S,2,FALSE),A221)</f>
        <v>bu4</v>
      </c>
      <c r="W221" s="16">
        <f t="shared" si="26"/>
        <v>29500910</v>
      </c>
      <c r="X221" s="15">
        <f t="shared" si="27"/>
        <v>61</v>
      </c>
      <c r="Y221" s="51"/>
      <c r="AC221" s="51"/>
      <c r="AF221" s="51"/>
      <c r="AG221" s="51"/>
      <c r="AH221" s="51"/>
    </row>
    <row r="222" spans="1:34" ht="30" customHeight="1" x14ac:dyDescent="0.25">
      <c r="A222" s="25" t="s">
        <v>15169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IFERROR(VLOOKUP(Tabelle111[[#This Row],[Artikelnr. (wenn vorhanden)]],Artikel!A:C,3,FALSE),Tabelle111[[#This Row],[Artikelnr. (wenn vorhanden)]])</f>
        <v>ABS ZIEGENR</v>
      </c>
      <c r="I222" s="11" t="str">
        <f>VLOOKUP(V222,'Linien - BU'!A:B,2,FALSE)</f>
        <v>BU4</v>
      </c>
      <c r="J222" s="12">
        <f t="shared" si="21"/>
        <v>22</v>
      </c>
      <c r="K222" s="13">
        <f>Tabelle111[[#This Row],[Datum '[Tag']]]</f>
        <v>44445</v>
      </c>
      <c r="L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2" s="14" t="str">
        <f>IFERROR(VLOOKUP(Tabelle3[[#This Row],[Artikelnr.]],Artikel!A:C,3,FALSE),Tabelle3[[#This Row],[Artikelnr.]])</f>
        <v>ABS ZIEGENR</v>
      </c>
      <c r="N222" s="11" t="str">
        <f>VLOOKUP(D222,'Liste Gründe'!A:D,2,FALSE)</f>
        <v>keinen Verwendungszweck</v>
      </c>
      <c r="O222" s="13" t="str">
        <f>IF(ISBLANK(F222),VLOOKUP(Tabelle3[[#This Row],[Grund Ziffer]],'Liste Gründe'!A:D,3,FALSE),F222)</f>
        <v>keinen Verwendungszweck</v>
      </c>
      <c r="P222" s="11" t="str">
        <f>IF(ISBLANK(Tabelle111[[#This Row],[noch genauer]]),"-",Tabelle111[[#This Row],[noch genauer]])</f>
        <v>&lt;100kg/Monat</v>
      </c>
      <c r="Q222" s="14">
        <f t="shared" si="22"/>
        <v>36</v>
      </c>
      <c r="R222" s="11" t="str">
        <f t="shared" si="23"/>
        <v>Produkte</v>
      </c>
      <c r="S222" s="11" t="str">
        <f t="shared" si="24"/>
        <v>BUs</v>
      </c>
      <c r="T222" s="11" t="str">
        <f t="shared" si="25"/>
        <v>Symptome</v>
      </c>
      <c r="U222" s="11">
        <f>IFERROR(VLOOKUP(Tabelle3[[#This Row],[Artikelnr.]],Kennzahlen!S:U,3,FALSE)*Tabelle3[[#This Row],[Menge]],"0")</f>
        <v>0.22</v>
      </c>
      <c r="V222" s="14" t="str">
        <f>IF(ISBLANK(A222),VLOOKUP(Tabelle3[[#This Row],[Artikelnr.]],'Linien - BU'!R:S,2,FALSE),A222)</f>
        <v>L20</v>
      </c>
      <c r="W222" s="16">
        <f t="shared" si="26"/>
        <v>29500913</v>
      </c>
      <c r="X222" s="15">
        <f t="shared" si="27"/>
        <v>61</v>
      </c>
      <c r="Y222" s="51"/>
      <c r="AC222" s="51"/>
      <c r="AF222" s="51"/>
      <c r="AG222" s="51"/>
      <c r="AH222" s="51"/>
    </row>
    <row r="223" spans="1:34" ht="30" customHeight="1" x14ac:dyDescent="0.25">
      <c r="A223" s="25" t="s">
        <v>15169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IFERROR(VLOOKUP(Tabelle111[[#This Row],[Artikelnr. (wenn vorhanden)]],Artikel!A:C,3,FALSE),Tabelle111[[#This Row],[Artikelnr. (wenn vorhanden)]])</f>
        <v>ABS ZIEGENR</v>
      </c>
      <c r="I223" s="11" t="str">
        <f>VLOOKUP(V223,'Linien - BU'!A:B,2,FALSE)</f>
        <v>BU4</v>
      </c>
      <c r="J223" s="12">
        <f t="shared" si="21"/>
        <v>4</v>
      </c>
      <c r="K223" s="13">
        <f>Tabelle111[[#This Row],[Datum '[Tag']]]</f>
        <v>44447</v>
      </c>
      <c r="L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3" s="14" t="str">
        <f>IFERROR(VLOOKUP(Tabelle3[[#This Row],[Artikelnr.]],Artikel!A:C,3,FALSE),Tabelle3[[#This Row],[Artikelnr.]])</f>
        <v>ABS ZIEGENR</v>
      </c>
      <c r="N223" s="11" t="str">
        <f>VLOOKUP(D223,'Liste Gründe'!A:D,2,FALSE)</f>
        <v>keinen Verwendungszweck</v>
      </c>
      <c r="O223" s="13" t="str">
        <f>IF(ISBLANK(F223),VLOOKUP(Tabelle3[[#This Row],[Grund Ziffer]],'Liste Gründe'!A:D,3,FALSE),F223)</f>
        <v>keinen Verwendungszweck</v>
      </c>
      <c r="P223" s="11" t="str">
        <f>IF(ISBLANK(Tabelle111[[#This Row],[noch genauer]]),"-",Tabelle111[[#This Row],[noch genauer]])</f>
        <v>&lt;100kg/Monat</v>
      </c>
      <c r="Q223" s="14">
        <f t="shared" si="22"/>
        <v>36</v>
      </c>
      <c r="R223" s="11" t="str">
        <f t="shared" si="23"/>
        <v>Produkte</v>
      </c>
      <c r="S223" s="11" t="str">
        <f t="shared" si="24"/>
        <v>BUs</v>
      </c>
      <c r="T223" s="11" t="str">
        <f t="shared" si="25"/>
        <v>Symptome</v>
      </c>
      <c r="U223" s="11">
        <f>IFERROR(VLOOKUP(Tabelle3[[#This Row],[Artikelnr.]],Kennzahlen!S:U,3,FALSE)*Tabelle3[[#This Row],[Menge]],"0")</f>
        <v>0.04</v>
      </c>
      <c r="V223" s="14" t="str">
        <f>IF(ISBLANK(A223),VLOOKUP(Tabelle3[[#This Row],[Artikelnr.]],'Linien - BU'!R:S,2,FALSE),A223)</f>
        <v>L20</v>
      </c>
      <c r="W223" s="16">
        <f t="shared" si="26"/>
        <v>29500913</v>
      </c>
      <c r="X223" s="15">
        <f t="shared" si="27"/>
        <v>61</v>
      </c>
      <c r="Y223" s="51"/>
      <c r="AC223" s="51"/>
      <c r="AF223" s="51"/>
      <c r="AG223" s="51"/>
      <c r="AH223" s="51"/>
    </row>
    <row r="224" spans="1:34" ht="30" customHeight="1" x14ac:dyDescent="0.25">
      <c r="A224" s="25" t="s">
        <v>15169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IFERROR(VLOOKUP(Tabelle111[[#This Row],[Artikelnr. (wenn vorhanden)]],Artikel!A:C,3,FALSE),Tabelle111[[#This Row],[Artikelnr. (wenn vorhanden)]])</f>
        <v>ABS ZIEGENR</v>
      </c>
      <c r="I224" s="11" t="str">
        <f>VLOOKUP(V224,'Linien - BU'!A:B,2,FALSE)</f>
        <v>BU4</v>
      </c>
      <c r="J224" s="12">
        <f t="shared" si="21"/>
        <v>7</v>
      </c>
      <c r="K224" s="13">
        <f>Tabelle111[[#This Row],[Datum '[Tag']]]</f>
        <v>44453</v>
      </c>
      <c r="L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4" s="14" t="str">
        <f>IFERROR(VLOOKUP(Tabelle3[[#This Row],[Artikelnr.]],Artikel!A:C,3,FALSE),Tabelle3[[#This Row],[Artikelnr.]])</f>
        <v>ABS ZIEGENR</v>
      </c>
      <c r="N224" s="11" t="str">
        <f>VLOOKUP(D224,'Liste Gründe'!A:D,2,FALSE)</f>
        <v>keinen Verwendungszweck</v>
      </c>
      <c r="O224" s="13" t="str">
        <f>IF(ISBLANK(F224),VLOOKUP(Tabelle3[[#This Row],[Grund Ziffer]],'Liste Gründe'!A:D,3,FALSE),F224)</f>
        <v>keinen Verwendungszweck</v>
      </c>
      <c r="P224" s="11" t="str">
        <f>IF(ISBLANK(Tabelle111[[#This Row],[noch genauer]]),"-",Tabelle111[[#This Row],[noch genauer]])</f>
        <v>&lt;100kg/Monat</v>
      </c>
      <c r="Q224" s="14">
        <f t="shared" si="22"/>
        <v>37</v>
      </c>
      <c r="R224" s="11" t="str">
        <f t="shared" si="23"/>
        <v>Produkte</v>
      </c>
      <c r="S224" s="11" t="str">
        <f t="shared" si="24"/>
        <v>BUs</v>
      </c>
      <c r="T224" s="11" t="str">
        <f t="shared" si="25"/>
        <v>Symptome</v>
      </c>
      <c r="U224" s="11">
        <f>IFERROR(VLOOKUP(Tabelle3[[#This Row],[Artikelnr.]],Kennzahlen!S:U,3,FALSE)*Tabelle3[[#This Row],[Menge]],"0")</f>
        <v>7.0000000000000007E-2</v>
      </c>
      <c r="V224" s="14" t="str">
        <f>IF(ISBLANK(A224),VLOOKUP(Tabelle3[[#This Row],[Artikelnr.]],'Linien - BU'!R:S,2,FALSE),A224)</f>
        <v>L20</v>
      </c>
      <c r="W224" s="16">
        <f t="shared" si="26"/>
        <v>29500913</v>
      </c>
      <c r="X224" s="15">
        <f t="shared" si="27"/>
        <v>61</v>
      </c>
      <c r="Y224" s="51"/>
      <c r="AC224" s="51"/>
      <c r="AF224" s="51"/>
      <c r="AG224" s="51"/>
      <c r="AH224" s="51"/>
    </row>
    <row r="225" spans="1:34" ht="30" customHeight="1" x14ac:dyDescent="0.25">
      <c r="A225" s="25" t="s">
        <v>15169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IFERROR(VLOOKUP(Tabelle111[[#This Row],[Artikelnr. (wenn vorhanden)]],Artikel!A:C,3,FALSE),Tabelle111[[#This Row],[Artikelnr. (wenn vorhanden)]])</f>
        <v>ABS ZIEGENR</v>
      </c>
      <c r="I225" s="11" t="str">
        <f>VLOOKUP(V225,'Linien - BU'!A:B,2,FALSE)</f>
        <v>BU4</v>
      </c>
      <c r="J225" s="12">
        <f t="shared" si="21"/>
        <v>18</v>
      </c>
      <c r="K225" s="13">
        <f>Tabelle111[[#This Row],[Datum '[Tag']]]</f>
        <v>44455</v>
      </c>
      <c r="L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5" s="14" t="str">
        <f>IFERROR(VLOOKUP(Tabelle3[[#This Row],[Artikelnr.]],Artikel!A:C,3,FALSE),Tabelle3[[#This Row],[Artikelnr.]])</f>
        <v>ABS ZIEGENR</v>
      </c>
      <c r="N225" s="11" t="str">
        <f>VLOOKUP(D225,'Liste Gründe'!A:D,2,FALSE)</f>
        <v>keinen Verwendungszweck</v>
      </c>
      <c r="O225" s="13" t="str">
        <f>IF(ISBLANK(F225),VLOOKUP(Tabelle3[[#This Row],[Grund Ziffer]],'Liste Gründe'!A:D,3,FALSE),F225)</f>
        <v>keinen Verwendungszweck</v>
      </c>
      <c r="P225" s="11" t="str">
        <f>IF(ISBLANK(Tabelle111[[#This Row],[noch genauer]]),"-",Tabelle111[[#This Row],[noch genauer]])</f>
        <v>&lt;100kg/Monat</v>
      </c>
      <c r="Q225" s="14">
        <f t="shared" si="22"/>
        <v>37</v>
      </c>
      <c r="R225" s="11" t="str">
        <f t="shared" si="23"/>
        <v>Produkte</v>
      </c>
      <c r="S225" s="11" t="str">
        <f t="shared" si="24"/>
        <v>BUs</v>
      </c>
      <c r="T225" s="11" t="str">
        <f t="shared" si="25"/>
        <v>Symptome</v>
      </c>
      <c r="U225" s="11">
        <f>IFERROR(VLOOKUP(Tabelle3[[#This Row],[Artikelnr.]],Kennzahlen!S:U,3,FALSE)*Tabelle3[[#This Row],[Menge]],"0")</f>
        <v>0.18</v>
      </c>
      <c r="V225" s="14" t="str">
        <f>IF(ISBLANK(A225),VLOOKUP(Tabelle3[[#This Row],[Artikelnr.]],'Linien - BU'!R:S,2,FALSE),A225)</f>
        <v>L20</v>
      </c>
      <c r="W225" s="16">
        <f t="shared" si="26"/>
        <v>29500913</v>
      </c>
      <c r="X225" s="15">
        <f t="shared" si="27"/>
        <v>61</v>
      </c>
      <c r="Y225" s="51"/>
      <c r="AC225" s="51"/>
      <c r="AF225" s="51"/>
      <c r="AG225" s="51"/>
      <c r="AH225" s="51"/>
    </row>
    <row r="226" spans="1:34" ht="30" customHeight="1" x14ac:dyDescent="0.25">
      <c r="A226" s="25" t="s">
        <v>15169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IFERROR(VLOOKUP(Tabelle111[[#This Row],[Artikelnr. (wenn vorhanden)]],Artikel!A:C,3,FALSE),Tabelle111[[#This Row],[Artikelnr. (wenn vorhanden)]])</f>
        <v>ABS ZIEGENR</v>
      </c>
      <c r="I226" s="11" t="str">
        <f>VLOOKUP(V226,'Linien - BU'!A:B,2,FALSE)</f>
        <v>BU4</v>
      </c>
      <c r="J226" s="12">
        <f t="shared" si="21"/>
        <v>6</v>
      </c>
      <c r="K226" s="13">
        <f>Tabelle111[[#This Row],[Datum '[Tag']]]</f>
        <v>44461</v>
      </c>
      <c r="L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6" s="14" t="str">
        <f>IFERROR(VLOOKUP(Tabelle3[[#This Row],[Artikelnr.]],Artikel!A:C,3,FALSE),Tabelle3[[#This Row],[Artikelnr.]])</f>
        <v>ABS ZIEGENR</v>
      </c>
      <c r="N226" s="11" t="str">
        <f>VLOOKUP(D226,'Liste Gründe'!A:D,2,FALSE)</f>
        <v>keinen Verwendungszweck</v>
      </c>
      <c r="O226" s="13" t="str">
        <f>IF(ISBLANK(F226),VLOOKUP(Tabelle3[[#This Row],[Grund Ziffer]],'Liste Gründe'!A:D,3,FALSE),F226)</f>
        <v>keinen Verwendungszweck</v>
      </c>
      <c r="P226" s="11" t="str">
        <f>IF(ISBLANK(Tabelle111[[#This Row],[noch genauer]]),"-",Tabelle111[[#This Row],[noch genauer]])</f>
        <v>&lt;100kg/Monat</v>
      </c>
      <c r="Q226" s="14">
        <f t="shared" si="22"/>
        <v>38</v>
      </c>
      <c r="R226" s="11" t="str">
        <f t="shared" si="23"/>
        <v>Produkte</v>
      </c>
      <c r="S226" s="11" t="str">
        <f t="shared" si="24"/>
        <v>BUs</v>
      </c>
      <c r="T226" s="11" t="str">
        <f t="shared" si="25"/>
        <v>Symptome</v>
      </c>
      <c r="U226" s="11">
        <f>IFERROR(VLOOKUP(Tabelle3[[#This Row],[Artikelnr.]],Kennzahlen!S:U,3,FALSE)*Tabelle3[[#This Row],[Menge]],"0")</f>
        <v>0.06</v>
      </c>
      <c r="V226" s="14" t="str">
        <f>IF(ISBLANK(A226),VLOOKUP(Tabelle3[[#This Row],[Artikelnr.]],'Linien - BU'!R:S,2,FALSE),A226)</f>
        <v>L20</v>
      </c>
      <c r="W226" s="16">
        <f t="shared" si="26"/>
        <v>29500913</v>
      </c>
      <c r="X226" s="15">
        <f t="shared" si="27"/>
        <v>61</v>
      </c>
      <c r="Y226" s="51"/>
      <c r="AC226" s="51"/>
      <c r="AF226" s="51"/>
      <c r="AG226" s="51"/>
      <c r="AH226" s="51"/>
    </row>
    <row r="227" spans="1:34" ht="30" customHeight="1" x14ac:dyDescent="0.25">
      <c r="A227" s="25" t="s">
        <v>15169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IFERROR(VLOOKUP(Tabelle111[[#This Row],[Artikelnr. (wenn vorhanden)]],Artikel!A:C,3,FALSE),Tabelle111[[#This Row],[Artikelnr. (wenn vorhanden)]])</f>
        <v>ABS ZIEGENR</v>
      </c>
      <c r="I227" s="11" t="str">
        <f>VLOOKUP(V227,'Linien - BU'!A:B,2,FALSE)</f>
        <v>BU4</v>
      </c>
      <c r="J227" s="12">
        <f t="shared" si="21"/>
        <v>16</v>
      </c>
      <c r="K227" s="13">
        <f>Tabelle111[[#This Row],[Datum '[Tag']]]</f>
        <v>44468</v>
      </c>
      <c r="L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7" s="14" t="str">
        <f>IFERROR(VLOOKUP(Tabelle3[[#This Row],[Artikelnr.]],Artikel!A:C,3,FALSE),Tabelle3[[#This Row],[Artikelnr.]])</f>
        <v>ABS ZIEGENR</v>
      </c>
      <c r="N227" s="11" t="str">
        <f>VLOOKUP(D227,'Liste Gründe'!A:D,2,FALSE)</f>
        <v>keinen Verwendungszweck</v>
      </c>
      <c r="O227" s="13" t="str">
        <f>IF(ISBLANK(F227),VLOOKUP(Tabelle3[[#This Row],[Grund Ziffer]],'Liste Gründe'!A:D,3,FALSE),F227)</f>
        <v>keinen Verwendungszweck</v>
      </c>
      <c r="P227" s="11" t="str">
        <f>IF(ISBLANK(Tabelle111[[#This Row],[noch genauer]]),"-",Tabelle111[[#This Row],[noch genauer]])</f>
        <v>&lt;100kg/Monat</v>
      </c>
      <c r="Q227" s="14">
        <f t="shared" si="22"/>
        <v>39</v>
      </c>
      <c r="R227" s="11" t="str">
        <f t="shared" si="23"/>
        <v>Produkte</v>
      </c>
      <c r="S227" s="11" t="str">
        <f t="shared" si="24"/>
        <v>BUs</v>
      </c>
      <c r="T227" s="11" t="str">
        <f t="shared" si="25"/>
        <v>Symptome</v>
      </c>
      <c r="U227" s="11">
        <f>IFERROR(VLOOKUP(Tabelle3[[#This Row],[Artikelnr.]],Kennzahlen!S:U,3,FALSE)*Tabelle3[[#This Row],[Menge]],"0")</f>
        <v>0.16</v>
      </c>
      <c r="V227" s="14" t="str">
        <f>IF(ISBLANK(A227),VLOOKUP(Tabelle3[[#This Row],[Artikelnr.]],'Linien - BU'!R:S,2,FALSE),A227)</f>
        <v>L20</v>
      </c>
      <c r="W227" s="16">
        <f t="shared" si="26"/>
        <v>29500913</v>
      </c>
      <c r="X227" s="15">
        <f t="shared" si="27"/>
        <v>61</v>
      </c>
      <c r="Y227" s="51"/>
      <c r="AC227" s="51"/>
      <c r="AF227" s="51"/>
      <c r="AG227" s="51"/>
      <c r="AH227" s="51"/>
    </row>
    <row r="228" spans="1:34" ht="30" customHeight="1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IFERROR(VLOOKUP(Tabelle111[[#This Row],[Artikelnr. (wenn vorhanden)]],Artikel!A:C,3,FALSE),Tabelle111[[#This Row],[Artikelnr. (wenn vorhanden)]])</f>
        <v>VOS-ABS ENTSORGUNG</v>
      </c>
      <c r="I228" s="11" t="str">
        <f>VLOOKUP(V228,'Linien - BU'!A:B,2,FALSE)</f>
        <v>BU1</v>
      </c>
      <c r="J228" s="12">
        <f t="shared" si="21"/>
        <v>44</v>
      </c>
      <c r="K228" s="13">
        <f>Tabelle111[[#This Row],[Datum '[Tag']]]</f>
        <v>44433</v>
      </c>
      <c r="L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8" s="14" t="str">
        <f>IFERROR(VLOOKUP(Tabelle3[[#This Row],[Artikelnr.]],Artikel!A:C,3,FALSE),Tabelle3[[#This Row],[Artikelnr.]])</f>
        <v>VOS-ABS ENTSORGUNG</v>
      </c>
      <c r="N228" s="11" t="str">
        <f>VLOOKUP(D228,'Liste Gründe'!A:D,2,FALSE)</f>
        <v>Rest</v>
      </c>
      <c r="O228" s="13" t="str">
        <f>IF(ISBLANK(F228),VLOOKUP(Tabelle3[[#This Row],[Grund Ziffer]],'Liste Gründe'!A:D,3,FALSE),F228)</f>
        <v>geschälte Rinde</v>
      </c>
      <c r="P228" s="11" t="str">
        <f>IF(ISBLANK(Tabelle111[[#This Row],[noch genauer]]),"-",Tabelle111[[#This Row],[noch genauer]])</f>
        <v>keine Verwendung möglich</v>
      </c>
      <c r="Q228" s="14">
        <f t="shared" si="22"/>
        <v>34</v>
      </c>
      <c r="R228" s="11" t="str">
        <f t="shared" si="23"/>
        <v>Produkte</v>
      </c>
      <c r="S228" s="11" t="str">
        <f t="shared" si="24"/>
        <v>BUs</v>
      </c>
      <c r="T228" s="11" t="str">
        <f t="shared" si="25"/>
        <v>Symptome</v>
      </c>
      <c r="U228" s="11">
        <f>IFERROR(VLOOKUP(Tabelle3[[#This Row],[Artikelnr.]],Kennzahlen!S:U,3,FALSE)*Tabelle3[[#This Row],[Menge]],"0")</f>
        <v>0.44</v>
      </c>
      <c r="V228" s="14" t="str">
        <f>IF(ISBLANK(A228),VLOOKUP(Tabelle3[[#This Row],[Artikelnr.]],'Linien - BU'!R:S,2,FALSE),A228)</f>
        <v>RWV</v>
      </c>
      <c r="W228" s="16">
        <f t="shared" si="26"/>
        <v>29500917</v>
      </c>
      <c r="X228" s="15">
        <f t="shared" si="27"/>
        <v>22</v>
      </c>
      <c r="Y228" s="51"/>
      <c r="AC228" s="51"/>
      <c r="AF228" s="51"/>
      <c r="AG228" s="51"/>
      <c r="AH228" s="51"/>
    </row>
    <row r="229" spans="1:34" ht="30" customHeight="1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IFERROR(VLOOKUP(Tabelle111[[#This Row],[Artikelnr. (wenn vorhanden)]],Artikel!A:C,3,FALSE),Tabelle111[[#This Row],[Artikelnr. (wenn vorhanden)]])</f>
        <v>VOS-ABS ENTSORGUNG</v>
      </c>
      <c r="I229" s="11" t="str">
        <f>VLOOKUP(V229,'Linien - BU'!A:B,2,FALSE)</f>
        <v>BU1</v>
      </c>
      <c r="J229" s="12">
        <f t="shared" si="21"/>
        <v>12</v>
      </c>
      <c r="K229" s="13">
        <f>Tabelle111[[#This Row],[Datum '[Tag']]]</f>
        <v>44447</v>
      </c>
      <c r="L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9" s="14" t="str">
        <f>IFERROR(VLOOKUP(Tabelle3[[#This Row],[Artikelnr.]],Artikel!A:C,3,FALSE),Tabelle3[[#This Row],[Artikelnr.]])</f>
        <v>VOS-ABS ENTSORGUNG</v>
      </c>
      <c r="N229" s="11" t="str">
        <f>VLOOKUP(D229,'Liste Gründe'!A:D,2,FALSE)</f>
        <v>Rest</v>
      </c>
      <c r="O229" s="13" t="str">
        <f>IF(ISBLANK(F229),VLOOKUP(Tabelle3[[#This Row],[Grund Ziffer]],'Liste Gründe'!A:D,3,FALSE),F229)</f>
        <v>geschälte Rinde</v>
      </c>
      <c r="P229" s="11" t="str">
        <f>IF(ISBLANK(Tabelle111[[#This Row],[noch genauer]]),"-",Tabelle111[[#This Row],[noch genauer]])</f>
        <v>keine Verwendung möglich</v>
      </c>
      <c r="Q229" s="14">
        <f t="shared" si="22"/>
        <v>36</v>
      </c>
      <c r="R229" s="11" t="str">
        <f t="shared" si="23"/>
        <v>Produkte</v>
      </c>
      <c r="S229" s="11" t="str">
        <f t="shared" si="24"/>
        <v>BUs</v>
      </c>
      <c r="T229" s="11" t="str">
        <f t="shared" si="25"/>
        <v>Symptome</v>
      </c>
      <c r="U229" s="11">
        <f>IFERROR(VLOOKUP(Tabelle3[[#This Row],[Artikelnr.]],Kennzahlen!S:U,3,FALSE)*Tabelle3[[#This Row],[Menge]],"0")</f>
        <v>0.12</v>
      </c>
      <c r="V229" s="14" t="str">
        <f>IF(ISBLANK(A229),VLOOKUP(Tabelle3[[#This Row],[Artikelnr.]],'Linien - BU'!R:S,2,FALSE),A229)</f>
        <v>RWV</v>
      </c>
      <c r="W229" s="16">
        <f t="shared" si="26"/>
        <v>29500917</v>
      </c>
      <c r="X229" s="15">
        <f t="shared" si="27"/>
        <v>22</v>
      </c>
      <c r="Y229" s="51"/>
      <c r="AC229" s="51"/>
      <c r="AF229" s="51"/>
      <c r="AG229" s="51"/>
      <c r="AH229" s="51"/>
    </row>
    <row r="230" spans="1:34" ht="30" customHeight="1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IFERROR(VLOOKUP(Tabelle111[[#This Row],[Artikelnr. (wenn vorhanden)]],Artikel!A:C,3,FALSE),Tabelle111[[#This Row],[Artikelnr. (wenn vorhanden)]])</f>
        <v>VOS-ABS ENTSORGUNG</v>
      </c>
      <c r="I230" s="11" t="str">
        <f>VLOOKUP(V230,'Linien - BU'!A:B,2,FALSE)</f>
        <v>BU1</v>
      </c>
      <c r="J230" s="12">
        <f t="shared" si="21"/>
        <v>35</v>
      </c>
      <c r="K230" s="13">
        <f>Tabelle111[[#This Row],[Datum '[Tag']]]</f>
        <v>44447</v>
      </c>
      <c r="L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0" s="14" t="str">
        <f>IFERROR(VLOOKUP(Tabelle3[[#This Row],[Artikelnr.]],Artikel!A:C,3,FALSE),Tabelle3[[#This Row],[Artikelnr.]])</f>
        <v>VOS-ABS ENTSORGUNG</v>
      </c>
      <c r="N230" s="11" t="str">
        <f>VLOOKUP(D230,'Liste Gründe'!A:D,2,FALSE)</f>
        <v>Rest</v>
      </c>
      <c r="O230" s="13" t="str">
        <f>IF(ISBLANK(F230),VLOOKUP(Tabelle3[[#This Row],[Grund Ziffer]],'Liste Gründe'!A:D,3,FALSE),F230)</f>
        <v>geschälte Rinde</v>
      </c>
      <c r="P230" s="11" t="str">
        <f>IF(ISBLANK(Tabelle111[[#This Row],[noch genauer]]),"-",Tabelle111[[#This Row],[noch genauer]])</f>
        <v>keine Verwendung möglich</v>
      </c>
      <c r="Q230" s="14">
        <f t="shared" si="22"/>
        <v>36</v>
      </c>
      <c r="R230" s="11" t="str">
        <f t="shared" si="23"/>
        <v>Produkte</v>
      </c>
      <c r="S230" s="11" t="str">
        <f t="shared" si="24"/>
        <v>BUs</v>
      </c>
      <c r="T230" s="11" t="str">
        <f t="shared" si="25"/>
        <v>Symptome</v>
      </c>
      <c r="U230" s="11">
        <f>IFERROR(VLOOKUP(Tabelle3[[#This Row],[Artikelnr.]],Kennzahlen!S:U,3,FALSE)*Tabelle3[[#This Row],[Menge]],"0")</f>
        <v>0.35000000000000003</v>
      </c>
      <c r="V230" s="14" t="str">
        <f>IF(ISBLANK(A230),VLOOKUP(Tabelle3[[#This Row],[Artikelnr.]],'Linien - BU'!R:S,2,FALSE),A230)</f>
        <v>RWV</v>
      </c>
      <c r="W230" s="16">
        <f t="shared" si="26"/>
        <v>29500917</v>
      </c>
      <c r="X230" s="15">
        <f t="shared" si="27"/>
        <v>22</v>
      </c>
      <c r="Y230" s="51"/>
      <c r="AC230" s="51"/>
      <c r="AF230" s="51"/>
      <c r="AG230" s="51"/>
      <c r="AH230" s="51"/>
    </row>
    <row r="231" spans="1:34" ht="30" customHeight="1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IFERROR(VLOOKUP(Tabelle111[[#This Row],[Artikelnr. (wenn vorhanden)]],Artikel!A:C,3,FALSE),Tabelle111[[#This Row],[Artikelnr. (wenn vorhanden)]])</f>
        <v>VOS-ABS ENTSORGUNG</v>
      </c>
      <c r="I231" s="11" t="str">
        <f>VLOOKUP(V231,'Linien - BU'!A:B,2,FALSE)</f>
        <v>BU1</v>
      </c>
      <c r="J231" s="12">
        <f t="shared" si="21"/>
        <v>22</v>
      </c>
      <c r="K231" s="13">
        <f>Tabelle111[[#This Row],[Datum '[Tag']]]</f>
        <v>44449</v>
      </c>
      <c r="L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1" s="14" t="str">
        <f>IFERROR(VLOOKUP(Tabelle3[[#This Row],[Artikelnr.]],Artikel!A:C,3,FALSE),Tabelle3[[#This Row],[Artikelnr.]])</f>
        <v>VOS-ABS ENTSORGUNG</v>
      </c>
      <c r="N231" s="11" t="str">
        <f>VLOOKUP(D231,'Liste Gründe'!A:D,2,FALSE)</f>
        <v>Rest</v>
      </c>
      <c r="O231" s="13" t="str">
        <f>IF(ISBLANK(F231),VLOOKUP(Tabelle3[[#This Row],[Grund Ziffer]],'Liste Gründe'!A:D,3,FALSE),F231)</f>
        <v>geschälte Rinde</v>
      </c>
      <c r="P231" s="11" t="str">
        <f>IF(ISBLANK(Tabelle111[[#This Row],[noch genauer]]),"-",Tabelle111[[#This Row],[noch genauer]])</f>
        <v>keine Verwendung möglich</v>
      </c>
      <c r="Q231" s="14">
        <f t="shared" si="22"/>
        <v>36</v>
      </c>
      <c r="R231" s="11" t="str">
        <f t="shared" si="23"/>
        <v>Produkte</v>
      </c>
      <c r="S231" s="11" t="str">
        <f t="shared" si="24"/>
        <v>BUs</v>
      </c>
      <c r="T231" s="11" t="str">
        <f t="shared" si="25"/>
        <v>Symptome</v>
      </c>
      <c r="U231" s="11">
        <f>IFERROR(VLOOKUP(Tabelle3[[#This Row],[Artikelnr.]],Kennzahlen!S:U,3,FALSE)*Tabelle3[[#This Row],[Menge]],"0")</f>
        <v>0.22</v>
      </c>
      <c r="V231" s="14" t="str">
        <f>IF(ISBLANK(A231),VLOOKUP(Tabelle3[[#This Row],[Artikelnr.]],'Linien - BU'!R:S,2,FALSE),A231)</f>
        <v>RWV</v>
      </c>
      <c r="W231" s="16">
        <f t="shared" si="26"/>
        <v>29500917</v>
      </c>
      <c r="X231" s="15">
        <f t="shared" si="27"/>
        <v>22</v>
      </c>
      <c r="Y231" s="51"/>
      <c r="AC231" s="51"/>
      <c r="AF231" s="51"/>
      <c r="AG231" s="51"/>
      <c r="AH231" s="51"/>
    </row>
    <row r="232" spans="1:34" ht="30" customHeight="1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IFERROR(VLOOKUP(Tabelle111[[#This Row],[Artikelnr. (wenn vorhanden)]],Artikel!A:C,3,FALSE),Tabelle111[[#This Row],[Artikelnr. (wenn vorhanden)]])</f>
        <v>VOS-ABS ENTSORGUNG</v>
      </c>
      <c r="I232" s="11" t="str">
        <f>VLOOKUP(V232,'Linien - BU'!A:B,2,FALSE)</f>
        <v>BU1</v>
      </c>
      <c r="J232" s="12">
        <f t="shared" si="21"/>
        <v>11</v>
      </c>
      <c r="K232" s="13">
        <f>Tabelle111[[#This Row],[Datum '[Tag']]]</f>
        <v>44452</v>
      </c>
      <c r="L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2" s="14" t="str">
        <f>IFERROR(VLOOKUP(Tabelle3[[#This Row],[Artikelnr.]],Artikel!A:C,3,FALSE),Tabelle3[[#This Row],[Artikelnr.]])</f>
        <v>VOS-ABS ENTSORGUNG</v>
      </c>
      <c r="N232" s="11" t="str">
        <f>VLOOKUP(D232,'Liste Gründe'!A:D,2,FALSE)</f>
        <v>Rest</v>
      </c>
      <c r="O232" s="13" t="str">
        <f>IF(ISBLANK(F232),VLOOKUP(Tabelle3[[#This Row],[Grund Ziffer]],'Liste Gründe'!A:D,3,FALSE),F232)</f>
        <v>geschälte Rinde</v>
      </c>
      <c r="P232" s="11" t="str">
        <f>IF(ISBLANK(Tabelle111[[#This Row],[noch genauer]]),"-",Tabelle111[[#This Row],[noch genauer]])</f>
        <v>keine Verwendung möglich</v>
      </c>
      <c r="Q232" s="14">
        <f t="shared" si="22"/>
        <v>37</v>
      </c>
      <c r="R232" s="11" t="str">
        <f t="shared" si="23"/>
        <v>Produkte</v>
      </c>
      <c r="S232" s="11" t="str">
        <f t="shared" si="24"/>
        <v>BUs</v>
      </c>
      <c r="T232" s="11" t="str">
        <f t="shared" si="25"/>
        <v>Symptome</v>
      </c>
      <c r="U232" s="11">
        <f>IFERROR(VLOOKUP(Tabelle3[[#This Row],[Artikelnr.]],Kennzahlen!S:U,3,FALSE)*Tabelle3[[#This Row],[Menge]],"0")</f>
        <v>0.11</v>
      </c>
      <c r="V232" s="14" t="str">
        <f>IF(ISBLANK(A232),VLOOKUP(Tabelle3[[#This Row],[Artikelnr.]],'Linien - BU'!R:S,2,FALSE),A232)</f>
        <v>RWV</v>
      </c>
      <c r="W232" s="16">
        <f t="shared" si="26"/>
        <v>29500917</v>
      </c>
      <c r="X232" s="15">
        <f t="shared" si="27"/>
        <v>22</v>
      </c>
      <c r="Y232" s="51"/>
      <c r="AC232" s="51"/>
      <c r="AF232" s="51"/>
      <c r="AG232" s="51"/>
      <c r="AH232" s="51"/>
    </row>
    <row r="233" spans="1:34" ht="30" customHeight="1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IFERROR(VLOOKUP(Tabelle111[[#This Row],[Artikelnr. (wenn vorhanden)]],Artikel!A:C,3,FALSE),Tabelle111[[#This Row],[Artikelnr. (wenn vorhanden)]])</f>
        <v>VOS-ABS ENTSORGUNG</v>
      </c>
      <c r="I233" s="11" t="str">
        <f>VLOOKUP(V233,'Linien - BU'!A:B,2,FALSE)</f>
        <v>BU1</v>
      </c>
      <c r="J233" s="12">
        <f t="shared" si="21"/>
        <v>42</v>
      </c>
      <c r="K233" s="13">
        <f>Tabelle111[[#This Row],[Datum '[Tag']]]</f>
        <v>44452</v>
      </c>
      <c r="L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3" s="14" t="str">
        <f>IFERROR(VLOOKUP(Tabelle3[[#This Row],[Artikelnr.]],Artikel!A:C,3,FALSE),Tabelle3[[#This Row],[Artikelnr.]])</f>
        <v>VOS-ABS ENTSORGUNG</v>
      </c>
      <c r="N233" s="11" t="str">
        <f>VLOOKUP(D233,'Liste Gründe'!A:D,2,FALSE)</f>
        <v>Rest</v>
      </c>
      <c r="O233" s="13" t="str">
        <f>IF(ISBLANK(F233),VLOOKUP(Tabelle3[[#This Row],[Grund Ziffer]],'Liste Gründe'!A:D,3,FALSE),F233)</f>
        <v>geschälte Rinde</v>
      </c>
      <c r="P233" s="11" t="str">
        <f>IF(ISBLANK(Tabelle111[[#This Row],[noch genauer]]),"-",Tabelle111[[#This Row],[noch genauer]])</f>
        <v>keine Verwendung möglich</v>
      </c>
      <c r="Q233" s="14">
        <f t="shared" si="22"/>
        <v>37</v>
      </c>
      <c r="R233" s="11" t="str">
        <f t="shared" si="23"/>
        <v>Produkte</v>
      </c>
      <c r="S233" s="11" t="str">
        <f t="shared" si="24"/>
        <v>BUs</v>
      </c>
      <c r="T233" s="11" t="str">
        <f t="shared" si="25"/>
        <v>Symptome</v>
      </c>
      <c r="U233" s="11">
        <f>IFERROR(VLOOKUP(Tabelle3[[#This Row],[Artikelnr.]],Kennzahlen!S:U,3,FALSE)*Tabelle3[[#This Row],[Menge]],"0")</f>
        <v>0.42</v>
      </c>
      <c r="V233" s="14" t="str">
        <f>IF(ISBLANK(A233),VLOOKUP(Tabelle3[[#This Row],[Artikelnr.]],'Linien - BU'!R:S,2,FALSE),A233)</f>
        <v>RWV</v>
      </c>
      <c r="W233" s="16">
        <f t="shared" si="26"/>
        <v>29500917</v>
      </c>
      <c r="X233" s="15">
        <f t="shared" si="27"/>
        <v>22</v>
      </c>
      <c r="Y233" s="51"/>
      <c r="AC233" s="51"/>
      <c r="AF233" s="51"/>
      <c r="AG233" s="51"/>
      <c r="AH233" s="51"/>
    </row>
    <row r="234" spans="1:34" ht="30" customHeight="1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IFERROR(VLOOKUP(Tabelle111[[#This Row],[Artikelnr. (wenn vorhanden)]],Artikel!A:C,3,FALSE),Tabelle111[[#This Row],[Artikelnr. (wenn vorhanden)]])</f>
        <v>VOS-ABS ENTSORGUNG</v>
      </c>
      <c r="I234" s="11" t="str">
        <f>VLOOKUP(V234,'Linien - BU'!A:B,2,FALSE)</f>
        <v>BU1</v>
      </c>
      <c r="J234" s="12">
        <f t="shared" si="21"/>
        <v>45</v>
      </c>
      <c r="K234" s="13">
        <f>Tabelle111[[#This Row],[Datum '[Tag']]]</f>
        <v>44452</v>
      </c>
      <c r="L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4" s="14" t="str">
        <f>IFERROR(VLOOKUP(Tabelle3[[#This Row],[Artikelnr.]],Artikel!A:C,3,FALSE),Tabelle3[[#This Row],[Artikelnr.]])</f>
        <v>VOS-ABS ENTSORGUNG</v>
      </c>
      <c r="N234" s="11" t="str">
        <f>VLOOKUP(D234,'Liste Gründe'!A:D,2,FALSE)</f>
        <v>Rest</v>
      </c>
      <c r="O234" s="13" t="str">
        <f>IF(ISBLANK(F234),VLOOKUP(Tabelle3[[#This Row],[Grund Ziffer]],'Liste Gründe'!A:D,3,FALSE),F234)</f>
        <v>geschälte Rinde</v>
      </c>
      <c r="P234" s="11" t="str">
        <f>IF(ISBLANK(Tabelle111[[#This Row],[noch genauer]]),"-",Tabelle111[[#This Row],[noch genauer]])</f>
        <v>keine Verwendung möglich</v>
      </c>
      <c r="Q234" s="14">
        <f t="shared" si="22"/>
        <v>37</v>
      </c>
      <c r="R234" s="11" t="str">
        <f t="shared" si="23"/>
        <v>Produkte</v>
      </c>
      <c r="S234" s="11" t="str">
        <f t="shared" si="24"/>
        <v>BUs</v>
      </c>
      <c r="T234" s="11" t="str">
        <f t="shared" si="25"/>
        <v>Symptome</v>
      </c>
      <c r="U234" s="11">
        <f>IFERROR(VLOOKUP(Tabelle3[[#This Row],[Artikelnr.]],Kennzahlen!S:U,3,FALSE)*Tabelle3[[#This Row],[Menge]],"0")</f>
        <v>0.45</v>
      </c>
      <c r="V234" s="14" t="str">
        <f>IF(ISBLANK(A234),VLOOKUP(Tabelle3[[#This Row],[Artikelnr.]],'Linien - BU'!R:S,2,FALSE),A234)</f>
        <v>RWV</v>
      </c>
      <c r="W234" s="16">
        <f t="shared" si="26"/>
        <v>29500917</v>
      </c>
      <c r="X234" s="15">
        <f t="shared" si="27"/>
        <v>22</v>
      </c>
      <c r="Y234" s="51"/>
      <c r="AC234" s="51"/>
      <c r="AF234" s="51"/>
      <c r="AG234" s="51"/>
      <c r="AH234" s="51"/>
    </row>
    <row r="235" spans="1:34" ht="30" customHeight="1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IFERROR(VLOOKUP(Tabelle111[[#This Row],[Artikelnr. (wenn vorhanden)]],Artikel!A:C,3,FALSE),Tabelle111[[#This Row],[Artikelnr. (wenn vorhanden)]])</f>
        <v>VOS-ABS ENTSORGUNG</v>
      </c>
      <c r="I235" s="11" t="str">
        <f>VLOOKUP(V235,'Linien - BU'!A:B,2,FALSE)</f>
        <v>BU1</v>
      </c>
      <c r="J235" s="12">
        <f t="shared" si="21"/>
        <v>60</v>
      </c>
      <c r="K235" s="13">
        <f>Tabelle111[[#This Row],[Datum '[Tag']]]</f>
        <v>44459</v>
      </c>
      <c r="L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5" s="14" t="str">
        <f>IFERROR(VLOOKUP(Tabelle3[[#This Row],[Artikelnr.]],Artikel!A:C,3,FALSE),Tabelle3[[#This Row],[Artikelnr.]])</f>
        <v>VOS-ABS ENTSORGUNG</v>
      </c>
      <c r="N235" s="11" t="str">
        <f>VLOOKUP(D235,'Liste Gründe'!A:D,2,FALSE)</f>
        <v>Rest</v>
      </c>
      <c r="O235" s="13" t="str">
        <f>IF(ISBLANK(F235),VLOOKUP(Tabelle3[[#This Row],[Grund Ziffer]],'Liste Gründe'!A:D,3,FALSE),F235)</f>
        <v>geschälte Rinde</v>
      </c>
      <c r="P235" s="11" t="str">
        <f>IF(ISBLANK(Tabelle111[[#This Row],[noch genauer]]),"-",Tabelle111[[#This Row],[noch genauer]])</f>
        <v>keine Verwendung möglich</v>
      </c>
      <c r="Q235" s="14">
        <f t="shared" si="22"/>
        <v>38</v>
      </c>
      <c r="R235" s="11" t="str">
        <f t="shared" si="23"/>
        <v>Produkte</v>
      </c>
      <c r="S235" s="11" t="str">
        <f t="shared" si="24"/>
        <v>BUs</v>
      </c>
      <c r="T235" s="11" t="str">
        <f t="shared" si="25"/>
        <v>Symptome</v>
      </c>
      <c r="U235" s="11">
        <f>IFERROR(VLOOKUP(Tabelle3[[#This Row],[Artikelnr.]],Kennzahlen!S:U,3,FALSE)*Tabelle3[[#This Row],[Menge]],"0")</f>
        <v>0.6</v>
      </c>
      <c r="V235" s="14" t="str">
        <f>IF(ISBLANK(A235),VLOOKUP(Tabelle3[[#This Row],[Artikelnr.]],'Linien - BU'!R:S,2,FALSE),A235)</f>
        <v>RWV</v>
      </c>
      <c r="W235" s="16">
        <f t="shared" si="26"/>
        <v>29500917</v>
      </c>
      <c r="X235" s="15">
        <f t="shared" si="27"/>
        <v>22</v>
      </c>
      <c r="Y235" s="51"/>
      <c r="AC235" s="51"/>
      <c r="AF235" s="51"/>
      <c r="AG235" s="51"/>
      <c r="AH235" s="51"/>
    </row>
    <row r="236" spans="1:34" ht="30" customHeight="1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IFERROR(VLOOKUP(Tabelle111[[#This Row],[Artikelnr. (wenn vorhanden)]],Artikel!A:C,3,FALSE),Tabelle111[[#This Row],[Artikelnr. (wenn vorhanden)]])</f>
        <v>VOS-ABS ENTSORGUNG</v>
      </c>
      <c r="I236" s="11" t="str">
        <f>VLOOKUP(V236,'Linien - BU'!A:B,2,FALSE)</f>
        <v>BU1</v>
      </c>
      <c r="J236" s="12">
        <f t="shared" si="21"/>
        <v>59</v>
      </c>
      <c r="K236" s="13">
        <f>Tabelle111[[#This Row],[Datum '[Tag']]]</f>
        <v>44460</v>
      </c>
      <c r="L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6" s="14" t="str">
        <f>IFERROR(VLOOKUP(Tabelle3[[#This Row],[Artikelnr.]],Artikel!A:C,3,FALSE),Tabelle3[[#This Row],[Artikelnr.]])</f>
        <v>VOS-ABS ENTSORGUNG</v>
      </c>
      <c r="N236" s="11" t="str">
        <f>VLOOKUP(D236,'Liste Gründe'!A:D,2,FALSE)</f>
        <v>Rest</v>
      </c>
      <c r="O236" s="13" t="str">
        <f>IF(ISBLANK(F236),VLOOKUP(Tabelle3[[#This Row],[Grund Ziffer]],'Liste Gründe'!A:D,3,FALSE),F236)</f>
        <v>geschälte Rinde</v>
      </c>
      <c r="P236" s="11" t="str">
        <f>IF(ISBLANK(Tabelle111[[#This Row],[noch genauer]]),"-",Tabelle111[[#This Row],[noch genauer]])</f>
        <v>keine Verwendung möglich</v>
      </c>
      <c r="Q236" s="14">
        <f t="shared" si="22"/>
        <v>38</v>
      </c>
      <c r="R236" s="11" t="str">
        <f t="shared" si="23"/>
        <v>Produkte</v>
      </c>
      <c r="S236" s="11" t="str">
        <f t="shared" si="24"/>
        <v>BUs</v>
      </c>
      <c r="T236" s="11" t="str">
        <f t="shared" si="25"/>
        <v>Symptome</v>
      </c>
      <c r="U236" s="11">
        <f>IFERROR(VLOOKUP(Tabelle3[[#This Row],[Artikelnr.]],Kennzahlen!S:U,3,FALSE)*Tabelle3[[#This Row],[Menge]],"0")</f>
        <v>0.59</v>
      </c>
      <c r="V236" s="14" t="str">
        <f>IF(ISBLANK(A236),VLOOKUP(Tabelle3[[#This Row],[Artikelnr.]],'Linien - BU'!R:S,2,FALSE),A236)</f>
        <v>RWV</v>
      </c>
      <c r="W236" s="16">
        <f t="shared" si="26"/>
        <v>29500917</v>
      </c>
      <c r="X236" s="15">
        <f t="shared" si="27"/>
        <v>22</v>
      </c>
      <c r="Y236" s="51"/>
      <c r="AC236" s="51"/>
      <c r="AF236" s="51"/>
      <c r="AG236" s="51"/>
      <c r="AH236" s="51"/>
    </row>
    <row r="237" spans="1:34" ht="30" customHeight="1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IFERROR(VLOOKUP(Tabelle111[[#This Row],[Artikelnr. (wenn vorhanden)]],Artikel!A:C,3,FALSE),Tabelle111[[#This Row],[Artikelnr. (wenn vorhanden)]])</f>
        <v>VOS-ABS ENTSORGUNG</v>
      </c>
      <c r="I237" s="11" t="str">
        <f>VLOOKUP(V237,'Linien - BU'!A:B,2,FALSE)</f>
        <v>BU1</v>
      </c>
      <c r="J237" s="12">
        <f t="shared" si="21"/>
        <v>19</v>
      </c>
      <c r="K237" s="13">
        <f>Tabelle111[[#This Row],[Datum '[Tag']]]</f>
        <v>44461</v>
      </c>
      <c r="L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7" s="14" t="str">
        <f>IFERROR(VLOOKUP(Tabelle3[[#This Row],[Artikelnr.]],Artikel!A:C,3,FALSE),Tabelle3[[#This Row],[Artikelnr.]])</f>
        <v>VOS-ABS ENTSORGUNG</v>
      </c>
      <c r="N237" s="11" t="str">
        <f>VLOOKUP(D237,'Liste Gründe'!A:D,2,FALSE)</f>
        <v>Rest</v>
      </c>
      <c r="O237" s="13" t="str">
        <f>IF(ISBLANK(F237),VLOOKUP(Tabelle3[[#This Row],[Grund Ziffer]],'Liste Gründe'!A:D,3,FALSE),F237)</f>
        <v>geschälte Rinde</v>
      </c>
      <c r="P237" s="11" t="str">
        <f>IF(ISBLANK(Tabelle111[[#This Row],[noch genauer]]),"-",Tabelle111[[#This Row],[noch genauer]])</f>
        <v>keine Verwendung möglich</v>
      </c>
      <c r="Q237" s="14">
        <f t="shared" si="22"/>
        <v>38</v>
      </c>
      <c r="R237" s="11" t="str">
        <f t="shared" si="23"/>
        <v>Produkte</v>
      </c>
      <c r="S237" s="11" t="str">
        <f t="shared" si="24"/>
        <v>BUs</v>
      </c>
      <c r="T237" s="11" t="str">
        <f t="shared" si="25"/>
        <v>Symptome</v>
      </c>
      <c r="U237" s="11">
        <f>IFERROR(VLOOKUP(Tabelle3[[#This Row],[Artikelnr.]],Kennzahlen!S:U,3,FALSE)*Tabelle3[[#This Row],[Menge]],"0")</f>
        <v>0.19</v>
      </c>
      <c r="V237" s="14" t="str">
        <f>IF(ISBLANK(A237),VLOOKUP(Tabelle3[[#This Row],[Artikelnr.]],'Linien - BU'!R:S,2,FALSE),A237)</f>
        <v>RWV</v>
      </c>
      <c r="W237" s="16">
        <f t="shared" si="26"/>
        <v>29500917</v>
      </c>
      <c r="X237" s="15">
        <f t="shared" si="27"/>
        <v>22</v>
      </c>
      <c r="Y237" s="51"/>
      <c r="AC237" s="51"/>
      <c r="AF237" s="51"/>
      <c r="AG237" s="51"/>
      <c r="AH237" s="51"/>
    </row>
    <row r="238" spans="1:34" ht="30" customHeight="1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IFERROR(VLOOKUP(Tabelle111[[#This Row],[Artikelnr. (wenn vorhanden)]],Artikel!A:C,3,FALSE),Tabelle111[[#This Row],[Artikelnr. (wenn vorhanden)]])</f>
        <v>VOS-ABS ENTSORGUNG</v>
      </c>
      <c r="I238" s="11" t="str">
        <f>VLOOKUP(V238,'Linien - BU'!A:B,2,FALSE)</f>
        <v>BU1</v>
      </c>
      <c r="J238" s="12">
        <f t="shared" si="21"/>
        <v>39</v>
      </c>
      <c r="K238" s="13">
        <f>Tabelle111[[#This Row],[Datum '[Tag']]]</f>
        <v>44461</v>
      </c>
      <c r="L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8" s="14" t="str">
        <f>IFERROR(VLOOKUP(Tabelle3[[#This Row],[Artikelnr.]],Artikel!A:C,3,FALSE),Tabelle3[[#This Row],[Artikelnr.]])</f>
        <v>VOS-ABS ENTSORGUNG</v>
      </c>
      <c r="N238" s="11" t="str">
        <f>VLOOKUP(D238,'Liste Gründe'!A:D,2,FALSE)</f>
        <v>Rest</v>
      </c>
      <c r="O238" s="13" t="str">
        <f>IF(ISBLANK(F238),VLOOKUP(Tabelle3[[#This Row],[Grund Ziffer]],'Liste Gründe'!A:D,3,FALSE),F238)</f>
        <v>geschälte Rinde</v>
      </c>
      <c r="P238" s="11" t="str">
        <f>IF(ISBLANK(Tabelle111[[#This Row],[noch genauer]]),"-",Tabelle111[[#This Row],[noch genauer]])</f>
        <v>keine Verwendung möglich</v>
      </c>
      <c r="Q238" s="14">
        <f t="shared" si="22"/>
        <v>38</v>
      </c>
      <c r="R238" s="11" t="str">
        <f t="shared" si="23"/>
        <v>Produkte</v>
      </c>
      <c r="S238" s="11" t="str">
        <f t="shared" si="24"/>
        <v>BUs</v>
      </c>
      <c r="T238" s="11" t="str">
        <f t="shared" si="25"/>
        <v>Symptome</v>
      </c>
      <c r="U238" s="11">
        <f>IFERROR(VLOOKUP(Tabelle3[[#This Row],[Artikelnr.]],Kennzahlen!S:U,3,FALSE)*Tabelle3[[#This Row],[Menge]],"0")</f>
        <v>0.39</v>
      </c>
      <c r="V238" s="14" t="str">
        <f>IF(ISBLANK(A238),VLOOKUP(Tabelle3[[#This Row],[Artikelnr.]],'Linien - BU'!R:S,2,FALSE),A238)</f>
        <v>RWV</v>
      </c>
      <c r="W238" s="16">
        <f t="shared" si="26"/>
        <v>29500917</v>
      </c>
      <c r="X238" s="15">
        <f t="shared" si="27"/>
        <v>22</v>
      </c>
      <c r="Y238" s="51"/>
      <c r="AC238" s="51"/>
      <c r="AF238" s="51"/>
      <c r="AG238" s="51"/>
      <c r="AH238" s="51"/>
    </row>
    <row r="239" spans="1:34" ht="30" customHeight="1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IFERROR(VLOOKUP(Tabelle111[[#This Row],[Artikelnr. (wenn vorhanden)]],Artikel!A:C,3,FALSE),Tabelle111[[#This Row],[Artikelnr. (wenn vorhanden)]])</f>
        <v>VOS-ABS ENTSORGUNG</v>
      </c>
      <c r="I239" s="11" t="str">
        <f>VLOOKUP(V239,'Linien - BU'!A:B,2,FALSE)</f>
        <v>BU1</v>
      </c>
      <c r="J239" s="12">
        <f t="shared" si="21"/>
        <v>32</v>
      </c>
      <c r="K239" s="13">
        <f>Tabelle111[[#This Row],[Datum '[Tag']]]</f>
        <v>44462</v>
      </c>
      <c r="L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9" s="14" t="str">
        <f>IFERROR(VLOOKUP(Tabelle3[[#This Row],[Artikelnr.]],Artikel!A:C,3,FALSE),Tabelle3[[#This Row],[Artikelnr.]])</f>
        <v>VOS-ABS ENTSORGUNG</v>
      </c>
      <c r="N239" s="11" t="str">
        <f>VLOOKUP(D239,'Liste Gründe'!A:D,2,FALSE)</f>
        <v>Rest</v>
      </c>
      <c r="O239" s="13" t="str">
        <f>IF(ISBLANK(F239),VLOOKUP(Tabelle3[[#This Row],[Grund Ziffer]],'Liste Gründe'!A:D,3,FALSE),F239)</f>
        <v>geschälte Rinde</v>
      </c>
      <c r="P239" s="11" t="str">
        <f>IF(ISBLANK(Tabelle111[[#This Row],[noch genauer]]),"-",Tabelle111[[#This Row],[noch genauer]])</f>
        <v>keine Verwendung möglich</v>
      </c>
      <c r="Q239" s="14">
        <f t="shared" si="22"/>
        <v>38</v>
      </c>
      <c r="R239" s="11" t="str">
        <f t="shared" si="23"/>
        <v>Produkte</v>
      </c>
      <c r="S239" s="11" t="str">
        <f t="shared" si="24"/>
        <v>BUs</v>
      </c>
      <c r="T239" s="11" t="str">
        <f t="shared" si="25"/>
        <v>Symptome</v>
      </c>
      <c r="U239" s="11">
        <f>IFERROR(VLOOKUP(Tabelle3[[#This Row],[Artikelnr.]],Kennzahlen!S:U,3,FALSE)*Tabelle3[[#This Row],[Menge]],"0")</f>
        <v>0.32</v>
      </c>
      <c r="V239" s="14" t="str">
        <f>IF(ISBLANK(A239),VLOOKUP(Tabelle3[[#This Row],[Artikelnr.]],'Linien - BU'!R:S,2,FALSE),A239)</f>
        <v>RWV</v>
      </c>
      <c r="W239" s="16">
        <f t="shared" si="26"/>
        <v>29500917</v>
      </c>
      <c r="X239" s="15">
        <f t="shared" si="27"/>
        <v>22</v>
      </c>
      <c r="Y239" s="51"/>
      <c r="AC239" s="51"/>
      <c r="AF239" s="51"/>
      <c r="AG239" s="51"/>
      <c r="AH239" s="51"/>
    </row>
    <row r="240" spans="1:34" ht="30" customHeight="1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IFERROR(VLOOKUP(Tabelle111[[#This Row],[Artikelnr. (wenn vorhanden)]],Artikel!A:C,3,FALSE),Tabelle111[[#This Row],[Artikelnr. (wenn vorhanden)]])</f>
        <v>VOS-ABS ENTSORGUNG</v>
      </c>
      <c r="I240" s="11" t="str">
        <f>VLOOKUP(V240,'Linien - BU'!A:B,2,FALSE)</f>
        <v>BU1</v>
      </c>
      <c r="J240" s="12">
        <f t="shared" si="21"/>
        <v>27</v>
      </c>
      <c r="K240" s="13">
        <f>Tabelle111[[#This Row],[Datum '[Tag']]]</f>
        <v>44463</v>
      </c>
      <c r="L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0" s="14" t="str">
        <f>IFERROR(VLOOKUP(Tabelle3[[#This Row],[Artikelnr.]],Artikel!A:C,3,FALSE),Tabelle3[[#This Row],[Artikelnr.]])</f>
        <v>VOS-ABS ENTSORGUNG</v>
      </c>
      <c r="N240" s="11" t="str">
        <f>VLOOKUP(D240,'Liste Gründe'!A:D,2,FALSE)</f>
        <v>Rest</v>
      </c>
      <c r="O240" s="13" t="str">
        <f>IF(ISBLANK(F240),VLOOKUP(Tabelle3[[#This Row],[Grund Ziffer]],'Liste Gründe'!A:D,3,FALSE),F240)</f>
        <v>geschälte Rinde</v>
      </c>
      <c r="P240" s="11" t="str">
        <f>IF(ISBLANK(Tabelle111[[#This Row],[noch genauer]]),"-",Tabelle111[[#This Row],[noch genauer]])</f>
        <v>keine Verwendung möglich</v>
      </c>
      <c r="Q240" s="14">
        <f t="shared" si="22"/>
        <v>38</v>
      </c>
      <c r="R240" s="11" t="str">
        <f t="shared" si="23"/>
        <v>Produkte</v>
      </c>
      <c r="S240" s="11" t="str">
        <f t="shared" si="24"/>
        <v>BUs</v>
      </c>
      <c r="T240" s="11" t="str">
        <f t="shared" si="25"/>
        <v>Symptome</v>
      </c>
      <c r="U240" s="11">
        <f>IFERROR(VLOOKUP(Tabelle3[[#This Row],[Artikelnr.]],Kennzahlen!S:U,3,FALSE)*Tabelle3[[#This Row],[Menge]],"0")</f>
        <v>0.27</v>
      </c>
      <c r="V240" s="14" t="str">
        <f>IF(ISBLANK(A240),VLOOKUP(Tabelle3[[#This Row],[Artikelnr.]],'Linien - BU'!R:S,2,FALSE),A240)</f>
        <v>RWV</v>
      </c>
      <c r="W240" s="16">
        <f t="shared" si="26"/>
        <v>29500917</v>
      </c>
      <c r="X240" s="15">
        <f t="shared" si="27"/>
        <v>22</v>
      </c>
      <c r="Y240" s="51"/>
      <c r="AC240" s="51"/>
      <c r="AF240" s="51"/>
      <c r="AG240" s="51"/>
      <c r="AH240" s="51"/>
    </row>
    <row r="241" spans="1:34" ht="30" customHeight="1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IFERROR(VLOOKUP(Tabelle111[[#This Row],[Artikelnr. (wenn vorhanden)]],Artikel!A:C,3,FALSE),Tabelle111[[#This Row],[Artikelnr. (wenn vorhanden)]])</f>
        <v>VOS-ABS ENTSORGUNG</v>
      </c>
      <c r="I241" s="11" t="str">
        <f>VLOOKUP(V241,'Linien - BU'!A:B,2,FALSE)</f>
        <v>BU1</v>
      </c>
      <c r="J241" s="12">
        <f t="shared" si="21"/>
        <v>28</v>
      </c>
      <c r="K241" s="13">
        <f>Tabelle111[[#This Row],[Datum '[Tag']]]</f>
        <v>44466</v>
      </c>
      <c r="L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1" s="14" t="str">
        <f>IFERROR(VLOOKUP(Tabelle3[[#This Row],[Artikelnr.]],Artikel!A:C,3,FALSE),Tabelle3[[#This Row],[Artikelnr.]])</f>
        <v>VOS-ABS ENTSORGUNG</v>
      </c>
      <c r="N241" s="11" t="str">
        <f>VLOOKUP(D241,'Liste Gründe'!A:D,2,FALSE)</f>
        <v>Rest</v>
      </c>
      <c r="O241" s="13" t="str">
        <f>IF(ISBLANK(F241),VLOOKUP(Tabelle3[[#This Row],[Grund Ziffer]],'Liste Gründe'!A:D,3,FALSE),F241)</f>
        <v>geschälte Rinde</v>
      </c>
      <c r="P241" s="11" t="str">
        <f>IF(ISBLANK(Tabelle111[[#This Row],[noch genauer]]),"-",Tabelle111[[#This Row],[noch genauer]])</f>
        <v>keine Verwendung möglich</v>
      </c>
      <c r="Q241" s="14">
        <f t="shared" si="22"/>
        <v>39</v>
      </c>
      <c r="R241" s="11" t="str">
        <f t="shared" si="23"/>
        <v>Produkte</v>
      </c>
      <c r="S241" s="11" t="str">
        <f t="shared" si="24"/>
        <v>BUs</v>
      </c>
      <c r="T241" s="11" t="str">
        <f t="shared" si="25"/>
        <v>Symptome</v>
      </c>
      <c r="U241" s="11">
        <f>IFERROR(VLOOKUP(Tabelle3[[#This Row],[Artikelnr.]],Kennzahlen!S:U,3,FALSE)*Tabelle3[[#This Row],[Menge]],"0")</f>
        <v>0.28000000000000003</v>
      </c>
      <c r="V241" s="14" t="str">
        <f>IF(ISBLANK(A241),VLOOKUP(Tabelle3[[#This Row],[Artikelnr.]],'Linien - BU'!R:S,2,FALSE),A241)</f>
        <v>RWV</v>
      </c>
      <c r="W241" s="16">
        <f t="shared" si="26"/>
        <v>29500917</v>
      </c>
      <c r="X241" s="15">
        <f t="shared" si="27"/>
        <v>22</v>
      </c>
      <c r="Y241" s="51"/>
      <c r="AC241" s="51"/>
      <c r="AF241" s="51"/>
      <c r="AG241" s="51"/>
      <c r="AH241" s="51"/>
    </row>
    <row r="242" spans="1:34" ht="30" customHeight="1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IFERROR(VLOOKUP(Tabelle111[[#This Row],[Artikelnr. (wenn vorhanden)]],Artikel!A:C,3,FALSE),Tabelle111[[#This Row],[Artikelnr. (wenn vorhanden)]])</f>
        <v>VOS-ABS ENTSORGUNG</v>
      </c>
      <c r="I242" s="11" t="str">
        <f>VLOOKUP(V242,'Linien - BU'!A:B,2,FALSE)</f>
        <v>BU1</v>
      </c>
      <c r="J242" s="12">
        <f t="shared" si="21"/>
        <v>84</v>
      </c>
      <c r="K242" s="13">
        <f>Tabelle111[[#This Row],[Datum '[Tag']]]</f>
        <v>44467</v>
      </c>
      <c r="L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2" s="14" t="str">
        <f>IFERROR(VLOOKUP(Tabelle3[[#This Row],[Artikelnr.]],Artikel!A:C,3,FALSE),Tabelle3[[#This Row],[Artikelnr.]])</f>
        <v>VOS-ABS ENTSORGUNG</v>
      </c>
      <c r="N242" s="11" t="str">
        <f>VLOOKUP(D242,'Liste Gründe'!A:D,2,FALSE)</f>
        <v>Rest</v>
      </c>
      <c r="O242" s="13" t="str">
        <f>IF(ISBLANK(F242),VLOOKUP(Tabelle3[[#This Row],[Grund Ziffer]],'Liste Gründe'!A:D,3,FALSE),F242)</f>
        <v>geschälte Rinde</v>
      </c>
      <c r="P242" s="11" t="str">
        <f>IF(ISBLANK(Tabelle111[[#This Row],[noch genauer]]),"-",Tabelle111[[#This Row],[noch genauer]])</f>
        <v>keine Verwendung möglich</v>
      </c>
      <c r="Q242" s="14">
        <f t="shared" si="22"/>
        <v>39</v>
      </c>
      <c r="R242" s="11" t="str">
        <f t="shared" si="23"/>
        <v>Produkte</v>
      </c>
      <c r="S242" s="11" t="str">
        <f t="shared" si="24"/>
        <v>BUs</v>
      </c>
      <c r="T242" s="11" t="str">
        <f t="shared" si="25"/>
        <v>Symptome</v>
      </c>
      <c r="U242" s="11">
        <f>IFERROR(VLOOKUP(Tabelle3[[#This Row],[Artikelnr.]],Kennzahlen!S:U,3,FALSE)*Tabelle3[[#This Row],[Menge]],"0")</f>
        <v>0.84</v>
      </c>
      <c r="V242" s="14" t="str">
        <f>IF(ISBLANK(A242),VLOOKUP(Tabelle3[[#This Row],[Artikelnr.]],'Linien - BU'!R:S,2,FALSE),A242)</f>
        <v>RWV</v>
      </c>
      <c r="W242" s="16">
        <f t="shared" si="26"/>
        <v>29500917</v>
      </c>
      <c r="X242" s="15">
        <f t="shared" si="27"/>
        <v>22</v>
      </c>
      <c r="Y242" s="51"/>
      <c r="AC242" s="51"/>
      <c r="AF242" s="51"/>
      <c r="AG242" s="51"/>
      <c r="AH242" s="51"/>
    </row>
    <row r="243" spans="1:34" ht="30" customHeight="1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IFERROR(VLOOKUP(Tabelle111[[#This Row],[Artikelnr. (wenn vorhanden)]],Artikel!A:C,3,FALSE),Tabelle111[[#This Row],[Artikelnr. (wenn vorhanden)]])</f>
        <v>VOS-ABS ENTSORGUNG</v>
      </c>
      <c r="I243" s="11" t="str">
        <f>VLOOKUP(V243,'Linien - BU'!A:B,2,FALSE)</f>
        <v>BU1</v>
      </c>
      <c r="J243" s="12">
        <f t="shared" si="21"/>
        <v>71</v>
      </c>
      <c r="K243" s="13">
        <f>Tabelle111[[#This Row],[Datum '[Tag']]]</f>
        <v>44468</v>
      </c>
      <c r="L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3" s="14" t="str">
        <f>IFERROR(VLOOKUP(Tabelle3[[#This Row],[Artikelnr.]],Artikel!A:C,3,FALSE),Tabelle3[[#This Row],[Artikelnr.]])</f>
        <v>VOS-ABS ENTSORGUNG</v>
      </c>
      <c r="N243" s="11" t="str">
        <f>VLOOKUP(D243,'Liste Gründe'!A:D,2,FALSE)</f>
        <v>Rest</v>
      </c>
      <c r="O243" s="13" t="str">
        <f>IF(ISBLANK(F243),VLOOKUP(Tabelle3[[#This Row],[Grund Ziffer]],'Liste Gründe'!A:D,3,FALSE),F243)</f>
        <v>geschälte Rinde</v>
      </c>
      <c r="P243" s="11" t="str">
        <f>IF(ISBLANK(Tabelle111[[#This Row],[noch genauer]]),"-",Tabelle111[[#This Row],[noch genauer]])</f>
        <v>keine Verwendung möglich</v>
      </c>
      <c r="Q243" s="14">
        <f t="shared" si="22"/>
        <v>39</v>
      </c>
      <c r="R243" s="11" t="str">
        <f t="shared" si="23"/>
        <v>Produkte</v>
      </c>
      <c r="S243" s="11" t="str">
        <f t="shared" si="24"/>
        <v>BUs</v>
      </c>
      <c r="T243" s="11" t="str">
        <f t="shared" si="25"/>
        <v>Symptome</v>
      </c>
      <c r="U243" s="11">
        <f>IFERROR(VLOOKUP(Tabelle3[[#This Row],[Artikelnr.]],Kennzahlen!S:U,3,FALSE)*Tabelle3[[#This Row],[Menge]],"0")</f>
        <v>0.71</v>
      </c>
      <c r="V243" s="14" t="str">
        <f>IF(ISBLANK(A243),VLOOKUP(Tabelle3[[#This Row],[Artikelnr.]],'Linien - BU'!R:S,2,FALSE),A243)</f>
        <v>RWV</v>
      </c>
      <c r="W243" s="16">
        <f t="shared" si="26"/>
        <v>29500917</v>
      </c>
      <c r="X243" s="15">
        <f t="shared" si="27"/>
        <v>22</v>
      </c>
      <c r="Y243" s="51"/>
      <c r="AC243" s="51"/>
      <c r="AF243" s="51"/>
      <c r="AG243" s="51"/>
      <c r="AH243" s="51"/>
    </row>
    <row r="244" spans="1:34" ht="30" customHeight="1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IFERROR(VLOOKUP(Tabelle111[[#This Row],[Artikelnr. (wenn vorhanden)]],Artikel!A:C,3,FALSE),Tabelle111[[#This Row],[Artikelnr. (wenn vorhanden)]])</f>
        <v>VOS-ABS ENTSORGUNG</v>
      </c>
      <c r="I244" s="11" t="str">
        <f>VLOOKUP(V244,'Linien - BU'!A:B,2,FALSE)</f>
        <v>BU1</v>
      </c>
      <c r="J244" s="12">
        <f t="shared" si="21"/>
        <v>44</v>
      </c>
      <c r="K244" s="13">
        <f>Tabelle111[[#This Row],[Datum '[Tag']]]</f>
        <v>44469</v>
      </c>
      <c r="L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4" s="14" t="str">
        <f>IFERROR(VLOOKUP(Tabelle3[[#This Row],[Artikelnr.]],Artikel!A:C,3,FALSE),Tabelle3[[#This Row],[Artikelnr.]])</f>
        <v>VOS-ABS ENTSORGUNG</v>
      </c>
      <c r="N244" s="11" t="str">
        <f>VLOOKUP(D244,'Liste Gründe'!A:D,2,FALSE)</f>
        <v>Rest</v>
      </c>
      <c r="O244" s="13" t="str">
        <f>IF(ISBLANK(F244),VLOOKUP(Tabelle3[[#This Row],[Grund Ziffer]],'Liste Gründe'!A:D,3,FALSE),F244)</f>
        <v>geschälte Rinde</v>
      </c>
      <c r="P244" s="11" t="str">
        <f>IF(ISBLANK(Tabelle111[[#This Row],[noch genauer]]),"-",Tabelle111[[#This Row],[noch genauer]])</f>
        <v>keine Verwendung möglich</v>
      </c>
      <c r="Q244" s="14">
        <f t="shared" si="22"/>
        <v>39</v>
      </c>
      <c r="R244" s="11" t="str">
        <f t="shared" si="23"/>
        <v>Produkte</v>
      </c>
      <c r="S244" s="11" t="str">
        <f t="shared" si="24"/>
        <v>BUs</v>
      </c>
      <c r="T244" s="11" t="str">
        <f t="shared" si="25"/>
        <v>Symptome</v>
      </c>
      <c r="U244" s="11">
        <f>IFERROR(VLOOKUP(Tabelle3[[#This Row],[Artikelnr.]],Kennzahlen!S:U,3,FALSE)*Tabelle3[[#This Row],[Menge]],"0")</f>
        <v>0.44</v>
      </c>
      <c r="V244" s="14" t="str">
        <f>IF(ISBLANK(A244),VLOOKUP(Tabelle3[[#This Row],[Artikelnr.]],'Linien - BU'!R:S,2,FALSE),A244)</f>
        <v>RWV</v>
      </c>
      <c r="W244" s="16">
        <f t="shared" si="26"/>
        <v>29500917</v>
      </c>
      <c r="X244" s="15">
        <f t="shared" si="27"/>
        <v>22</v>
      </c>
      <c r="Y244" s="51"/>
      <c r="AC244" s="51"/>
      <c r="AF244" s="51"/>
      <c r="AG244" s="51"/>
      <c r="AH244" s="51"/>
    </row>
    <row r="245" spans="1:34" ht="30" customHeight="1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IFERROR(VLOOKUP(Tabelle111[[#This Row],[Artikelnr. (wenn vorhanden)]],Artikel!A:C,3,FALSE),Tabelle111[[#This Row],[Artikelnr. (wenn vorhanden)]])</f>
        <v>VOS-ABS ENTSORGUNG</v>
      </c>
      <c r="I245" s="11" t="str">
        <f>VLOOKUP(V245,'Linien - BU'!A:B,2,FALSE)</f>
        <v>BU1</v>
      </c>
      <c r="J245" s="12">
        <f t="shared" si="21"/>
        <v>46</v>
      </c>
      <c r="K245" s="13">
        <f>Tabelle111[[#This Row],[Datum '[Tag']]]</f>
        <v>44469</v>
      </c>
      <c r="L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5" s="14" t="str">
        <f>IFERROR(VLOOKUP(Tabelle3[[#This Row],[Artikelnr.]],Artikel!A:C,3,FALSE),Tabelle3[[#This Row],[Artikelnr.]])</f>
        <v>VOS-ABS ENTSORGUNG</v>
      </c>
      <c r="N245" s="11" t="str">
        <f>VLOOKUP(D245,'Liste Gründe'!A:D,2,FALSE)</f>
        <v>Rest</v>
      </c>
      <c r="O245" s="13" t="str">
        <f>IF(ISBLANK(F245),VLOOKUP(Tabelle3[[#This Row],[Grund Ziffer]],'Liste Gründe'!A:D,3,FALSE),F245)</f>
        <v>geschälte Rinde</v>
      </c>
      <c r="P245" s="11" t="str">
        <f>IF(ISBLANK(Tabelle111[[#This Row],[noch genauer]]),"-",Tabelle111[[#This Row],[noch genauer]])</f>
        <v>keine Verwendung möglich</v>
      </c>
      <c r="Q245" s="14">
        <f t="shared" si="22"/>
        <v>39</v>
      </c>
      <c r="R245" s="11" t="str">
        <f t="shared" si="23"/>
        <v>Produkte</v>
      </c>
      <c r="S245" s="11" t="str">
        <f t="shared" si="24"/>
        <v>BUs</v>
      </c>
      <c r="T245" s="11" t="str">
        <f t="shared" si="25"/>
        <v>Symptome</v>
      </c>
      <c r="U245" s="11">
        <f>IFERROR(VLOOKUP(Tabelle3[[#This Row],[Artikelnr.]],Kennzahlen!S:U,3,FALSE)*Tabelle3[[#This Row],[Menge]],"0")</f>
        <v>0.46</v>
      </c>
      <c r="V245" s="14" t="str">
        <f>IF(ISBLANK(A245),VLOOKUP(Tabelle3[[#This Row],[Artikelnr.]],'Linien - BU'!R:S,2,FALSE),A245)</f>
        <v>RWV</v>
      </c>
      <c r="W245" s="16">
        <f t="shared" si="26"/>
        <v>29500917</v>
      </c>
      <c r="X245" s="15">
        <f t="shared" si="27"/>
        <v>22</v>
      </c>
      <c r="Y245" s="51"/>
      <c r="AC245" s="51"/>
      <c r="AF245" s="51"/>
      <c r="AG245" s="51"/>
      <c r="AH245" s="51"/>
    </row>
    <row r="246" spans="1:34" ht="30" customHeight="1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IFERROR(VLOOKUP(Tabelle111[[#This Row],[Artikelnr. (wenn vorhanden)]],Artikel!A:C,3,FALSE),Tabelle111[[#This Row],[Artikelnr. (wenn vorhanden)]])</f>
        <v>VOS-ABS ENTSORGUNG</v>
      </c>
      <c r="I246" s="11" t="str">
        <f>VLOOKUP(V246,'Linien - BU'!A:B,2,FALSE)</f>
        <v>BU1</v>
      </c>
      <c r="J246" s="12">
        <f t="shared" si="21"/>
        <v>28</v>
      </c>
      <c r="K246" s="13">
        <f>Tabelle111[[#This Row],[Datum '[Tag']]]</f>
        <v>44473</v>
      </c>
      <c r="L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6" s="14" t="str">
        <f>IFERROR(VLOOKUP(Tabelle3[[#This Row],[Artikelnr.]],Artikel!A:C,3,FALSE),Tabelle3[[#This Row],[Artikelnr.]])</f>
        <v>VOS-ABS ENTSORGUNG</v>
      </c>
      <c r="N246" s="11" t="str">
        <f>VLOOKUP(D246,'Liste Gründe'!A:D,2,FALSE)</f>
        <v>Rest</v>
      </c>
      <c r="O246" s="13" t="str">
        <f>IF(ISBLANK(F246),VLOOKUP(Tabelle3[[#This Row],[Grund Ziffer]],'Liste Gründe'!A:D,3,FALSE),F246)</f>
        <v>geschälte Rinde</v>
      </c>
      <c r="P246" s="11" t="str">
        <f>IF(ISBLANK(Tabelle111[[#This Row],[noch genauer]]),"-",Tabelle111[[#This Row],[noch genauer]])</f>
        <v>-</v>
      </c>
      <c r="Q246" s="14">
        <f t="shared" si="22"/>
        <v>40</v>
      </c>
      <c r="R246" s="11" t="str">
        <f t="shared" si="23"/>
        <v>Produkte</v>
      </c>
      <c r="S246" s="11" t="str">
        <f t="shared" si="24"/>
        <v>BUs</v>
      </c>
      <c r="T246" s="11" t="str">
        <f t="shared" si="25"/>
        <v>Symptome</v>
      </c>
      <c r="U246" s="11">
        <f>IFERROR(VLOOKUP(Tabelle3[[#This Row],[Artikelnr.]],Kennzahlen!S:U,3,FALSE)*Tabelle3[[#This Row],[Menge]],"0")</f>
        <v>0.28000000000000003</v>
      </c>
      <c r="V246" s="14" t="str">
        <f>IF(ISBLANK(A246),VLOOKUP(Tabelle3[[#This Row],[Artikelnr.]],'Linien - BU'!R:S,2,FALSE),A246)</f>
        <v>RWV</v>
      </c>
      <c r="W246" s="16">
        <f t="shared" si="26"/>
        <v>29500917</v>
      </c>
      <c r="X246" s="15">
        <f t="shared" si="27"/>
        <v>22</v>
      </c>
      <c r="Y246" s="51"/>
      <c r="AC246" s="51"/>
      <c r="AF246" s="51"/>
      <c r="AG246" s="51"/>
      <c r="AH246" s="51"/>
    </row>
    <row r="247" spans="1:34" ht="30" customHeight="1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IFERROR(VLOOKUP(Tabelle111[[#This Row],[Artikelnr. (wenn vorhanden)]],Artikel!A:C,3,FALSE),Tabelle111[[#This Row],[Artikelnr. (wenn vorhanden)]])</f>
        <v>VOS-ABS ENTSORGUNG</v>
      </c>
      <c r="I247" s="11" t="str">
        <f>VLOOKUP(V247,'Linien - BU'!A:B,2,FALSE)</f>
        <v>BU1</v>
      </c>
      <c r="J247" s="12">
        <f t="shared" si="21"/>
        <v>62</v>
      </c>
      <c r="K247" s="13">
        <f>Tabelle111[[#This Row],[Datum '[Tag']]]</f>
        <v>44473</v>
      </c>
      <c r="L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7" s="14" t="str">
        <f>IFERROR(VLOOKUP(Tabelle3[[#This Row],[Artikelnr.]],Artikel!A:C,3,FALSE),Tabelle3[[#This Row],[Artikelnr.]])</f>
        <v>VOS-ABS ENTSORGUNG</v>
      </c>
      <c r="N247" s="11" t="str">
        <f>VLOOKUP(D247,'Liste Gründe'!A:D,2,FALSE)</f>
        <v>Rest</v>
      </c>
      <c r="O247" s="13" t="str">
        <f>IF(ISBLANK(F247),VLOOKUP(Tabelle3[[#This Row],[Grund Ziffer]],'Liste Gründe'!A:D,3,FALSE),F247)</f>
        <v>geschälte Rinde</v>
      </c>
      <c r="P247" s="11" t="str">
        <f>IF(ISBLANK(Tabelle111[[#This Row],[noch genauer]]),"-",Tabelle111[[#This Row],[noch genauer]])</f>
        <v>-</v>
      </c>
      <c r="Q247" s="14">
        <f t="shared" si="22"/>
        <v>40</v>
      </c>
      <c r="R247" s="11" t="str">
        <f t="shared" si="23"/>
        <v>Produkte</v>
      </c>
      <c r="S247" s="11" t="str">
        <f t="shared" si="24"/>
        <v>BUs</v>
      </c>
      <c r="T247" s="11" t="str">
        <f t="shared" si="25"/>
        <v>Symptome</v>
      </c>
      <c r="U247" s="11">
        <f>IFERROR(VLOOKUP(Tabelle3[[#This Row],[Artikelnr.]],Kennzahlen!S:U,3,FALSE)*Tabelle3[[#This Row],[Menge]],"0")</f>
        <v>0.62</v>
      </c>
      <c r="V247" s="14" t="str">
        <f>IF(ISBLANK(A247),VLOOKUP(Tabelle3[[#This Row],[Artikelnr.]],'Linien - BU'!R:S,2,FALSE),A247)</f>
        <v>RWV</v>
      </c>
      <c r="W247" s="16">
        <f t="shared" si="26"/>
        <v>29500917</v>
      </c>
      <c r="X247" s="15">
        <f t="shared" si="27"/>
        <v>22</v>
      </c>
      <c r="Y247" s="51"/>
      <c r="AC247" s="51"/>
      <c r="AF247" s="51"/>
      <c r="AG247" s="51"/>
      <c r="AH247" s="51"/>
    </row>
    <row r="248" spans="1:34" ht="30" customHeight="1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IFERROR(VLOOKUP(Tabelle111[[#This Row],[Artikelnr. (wenn vorhanden)]],Artikel!A:C,3,FALSE),Tabelle111[[#This Row],[Artikelnr. (wenn vorhanden)]])</f>
        <v>VOS-ABS ENTSORGUNG</v>
      </c>
      <c r="I248" s="11" t="str">
        <f>VLOOKUP(V248,'Linien - BU'!A:B,2,FALSE)</f>
        <v>BU1</v>
      </c>
      <c r="J248" s="12">
        <f t="shared" si="21"/>
        <v>49</v>
      </c>
      <c r="K248" s="13">
        <f>Tabelle111[[#This Row],[Datum '[Tag']]]</f>
        <v>44474</v>
      </c>
      <c r="L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8" s="14" t="str">
        <f>IFERROR(VLOOKUP(Tabelle3[[#This Row],[Artikelnr.]],Artikel!A:C,3,FALSE),Tabelle3[[#This Row],[Artikelnr.]])</f>
        <v>VOS-ABS ENTSORGUNG</v>
      </c>
      <c r="N248" s="11" t="str">
        <f>VLOOKUP(D248,'Liste Gründe'!A:D,2,FALSE)</f>
        <v>Rest</v>
      </c>
      <c r="O248" s="13" t="str">
        <f>IF(ISBLANK(F248),VLOOKUP(Tabelle3[[#This Row],[Grund Ziffer]],'Liste Gründe'!A:D,3,FALSE),F248)</f>
        <v>geschälte Rinde</v>
      </c>
      <c r="P248" s="11" t="str">
        <f>IF(ISBLANK(Tabelle111[[#This Row],[noch genauer]]),"-",Tabelle111[[#This Row],[noch genauer]])</f>
        <v>-</v>
      </c>
      <c r="Q248" s="14">
        <f t="shared" si="22"/>
        <v>40</v>
      </c>
      <c r="R248" s="11" t="str">
        <f t="shared" si="23"/>
        <v>Produkte</v>
      </c>
      <c r="S248" s="11" t="str">
        <f t="shared" si="24"/>
        <v>BUs</v>
      </c>
      <c r="T248" s="11" t="str">
        <f t="shared" si="25"/>
        <v>Symptome</v>
      </c>
      <c r="U248" s="11">
        <f>IFERROR(VLOOKUP(Tabelle3[[#This Row],[Artikelnr.]],Kennzahlen!S:U,3,FALSE)*Tabelle3[[#This Row],[Menge]],"0")</f>
        <v>0.49</v>
      </c>
      <c r="V248" s="14" t="str">
        <f>IF(ISBLANK(A248),VLOOKUP(Tabelle3[[#This Row],[Artikelnr.]],'Linien - BU'!R:S,2,FALSE),A248)</f>
        <v>RWV</v>
      </c>
      <c r="W248" s="16">
        <f t="shared" si="26"/>
        <v>29500917</v>
      </c>
      <c r="X248" s="15">
        <f t="shared" si="27"/>
        <v>22</v>
      </c>
      <c r="Y248" s="51"/>
      <c r="AC248" s="51"/>
      <c r="AF248" s="51"/>
      <c r="AG248" s="51"/>
      <c r="AH248" s="51"/>
    </row>
    <row r="249" spans="1:34" ht="30" customHeight="1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IFERROR(VLOOKUP(Tabelle111[[#This Row],[Artikelnr. (wenn vorhanden)]],Artikel!A:C,3,FALSE),Tabelle111[[#This Row],[Artikelnr. (wenn vorhanden)]])</f>
        <v>VOS-ABS ENTSORGUNG</v>
      </c>
      <c r="I249" s="11" t="str">
        <f>VLOOKUP(V249,'Linien - BU'!A:B,2,FALSE)</f>
        <v>BU1</v>
      </c>
      <c r="J249" s="12">
        <f t="shared" si="21"/>
        <v>61</v>
      </c>
      <c r="K249" s="13">
        <f>Tabelle111[[#This Row],[Datum '[Tag']]]</f>
        <v>44474</v>
      </c>
      <c r="L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9" s="14" t="str">
        <f>IFERROR(VLOOKUP(Tabelle3[[#This Row],[Artikelnr.]],Artikel!A:C,3,FALSE),Tabelle3[[#This Row],[Artikelnr.]])</f>
        <v>VOS-ABS ENTSORGUNG</v>
      </c>
      <c r="N249" s="11" t="str">
        <f>VLOOKUP(D249,'Liste Gründe'!A:D,2,FALSE)</f>
        <v>Rest</v>
      </c>
      <c r="O249" s="13" t="str">
        <f>IF(ISBLANK(F249),VLOOKUP(Tabelle3[[#This Row],[Grund Ziffer]],'Liste Gründe'!A:D,3,FALSE),F249)</f>
        <v>geschälte Rinde</v>
      </c>
      <c r="P249" s="11" t="str">
        <f>IF(ISBLANK(Tabelle111[[#This Row],[noch genauer]]),"-",Tabelle111[[#This Row],[noch genauer]])</f>
        <v>-</v>
      </c>
      <c r="Q249" s="14">
        <f t="shared" si="22"/>
        <v>40</v>
      </c>
      <c r="R249" s="11" t="str">
        <f t="shared" si="23"/>
        <v>Produkte</v>
      </c>
      <c r="S249" s="11" t="str">
        <f t="shared" si="24"/>
        <v>BUs</v>
      </c>
      <c r="T249" s="11" t="str">
        <f t="shared" si="25"/>
        <v>Symptome</v>
      </c>
      <c r="U249" s="11">
        <f>IFERROR(VLOOKUP(Tabelle3[[#This Row],[Artikelnr.]],Kennzahlen!S:U,3,FALSE)*Tabelle3[[#This Row],[Menge]],"0")</f>
        <v>0.61</v>
      </c>
      <c r="V249" s="14" t="str">
        <f>IF(ISBLANK(A249),VLOOKUP(Tabelle3[[#This Row],[Artikelnr.]],'Linien - BU'!R:S,2,FALSE),A249)</f>
        <v>RWV</v>
      </c>
      <c r="W249" s="16">
        <f t="shared" si="26"/>
        <v>29500917</v>
      </c>
      <c r="X249" s="15">
        <f t="shared" si="27"/>
        <v>22</v>
      </c>
      <c r="Y249" s="51"/>
      <c r="AC249" s="51"/>
      <c r="AF249" s="51"/>
      <c r="AG249" s="51"/>
      <c r="AH249" s="51"/>
    </row>
    <row r="250" spans="1:34" ht="30" customHeight="1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IFERROR(VLOOKUP(Tabelle111[[#This Row],[Artikelnr. (wenn vorhanden)]],Artikel!A:C,3,FALSE),Tabelle111[[#This Row],[Artikelnr. (wenn vorhanden)]])</f>
        <v>VOS-ABS ENTSORGUNG</v>
      </c>
      <c r="I250" s="11" t="str">
        <f>VLOOKUP(V250,'Linien - BU'!A:B,2,FALSE)</f>
        <v>BU1</v>
      </c>
      <c r="J250" s="12">
        <f t="shared" si="21"/>
        <v>21</v>
      </c>
      <c r="K250" s="13">
        <f>Tabelle111[[#This Row],[Datum '[Tag']]]</f>
        <v>44475</v>
      </c>
      <c r="L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0" s="14" t="str">
        <f>IFERROR(VLOOKUP(Tabelle3[[#This Row],[Artikelnr.]],Artikel!A:C,3,FALSE),Tabelle3[[#This Row],[Artikelnr.]])</f>
        <v>VOS-ABS ENTSORGUNG</v>
      </c>
      <c r="N250" s="11" t="str">
        <f>VLOOKUP(D250,'Liste Gründe'!A:D,2,FALSE)</f>
        <v>Rest</v>
      </c>
      <c r="O250" s="13" t="str">
        <f>IF(ISBLANK(F250),VLOOKUP(Tabelle3[[#This Row],[Grund Ziffer]],'Liste Gründe'!A:D,3,FALSE),F250)</f>
        <v>geschälte Rinde</v>
      </c>
      <c r="P250" s="11" t="str">
        <f>IF(ISBLANK(Tabelle111[[#This Row],[noch genauer]]),"-",Tabelle111[[#This Row],[noch genauer]])</f>
        <v>-</v>
      </c>
      <c r="Q250" s="14">
        <f t="shared" si="22"/>
        <v>40</v>
      </c>
      <c r="R250" s="11" t="str">
        <f t="shared" si="23"/>
        <v>Produkte</v>
      </c>
      <c r="S250" s="11" t="str">
        <f t="shared" si="24"/>
        <v>BUs</v>
      </c>
      <c r="T250" s="11" t="str">
        <f t="shared" si="25"/>
        <v>Symptome</v>
      </c>
      <c r="U250" s="11">
        <f>IFERROR(VLOOKUP(Tabelle3[[#This Row],[Artikelnr.]],Kennzahlen!S:U,3,FALSE)*Tabelle3[[#This Row],[Menge]],"0")</f>
        <v>0.21</v>
      </c>
      <c r="V250" s="14" t="str">
        <f>IF(ISBLANK(A250),VLOOKUP(Tabelle3[[#This Row],[Artikelnr.]],'Linien - BU'!R:S,2,FALSE),A250)</f>
        <v>RWV</v>
      </c>
      <c r="W250" s="16">
        <f t="shared" si="26"/>
        <v>29500917</v>
      </c>
      <c r="X250" s="15">
        <f t="shared" si="27"/>
        <v>22</v>
      </c>
      <c r="Y250" s="51"/>
      <c r="AC250" s="51"/>
      <c r="AF250" s="51"/>
      <c r="AG250" s="51"/>
      <c r="AH250" s="51"/>
    </row>
    <row r="251" spans="1:34" ht="30" customHeight="1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IFERROR(VLOOKUP(Tabelle111[[#This Row],[Artikelnr. (wenn vorhanden)]],Artikel!A:C,3,FALSE),Tabelle111[[#This Row],[Artikelnr. (wenn vorhanden)]])</f>
        <v>VOS-ABS ENTSORGUNG</v>
      </c>
      <c r="I251" s="11" t="str">
        <f>VLOOKUP(V251,'Linien - BU'!A:B,2,FALSE)</f>
        <v>BU1</v>
      </c>
      <c r="J251" s="12">
        <f t="shared" si="21"/>
        <v>13</v>
      </c>
      <c r="K251" s="13">
        <f>Tabelle111[[#This Row],[Datum '[Tag']]]</f>
        <v>44475</v>
      </c>
      <c r="L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1" s="14" t="str">
        <f>IFERROR(VLOOKUP(Tabelle3[[#This Row],[Artikelnr.]],Artikel!A:C,3,FALSE),Tabelle3[[#This Row],[Artikelnr.]])</f>
        <v>VOS-ABS ENTSORGUNG</v>
      </c>
      <c r="N251" s="11" t="str">
        <f>VLOOKUP(D251,'Liste Gründe'!A:D,2,FALSE)</f>
        <v>Rest</v>
      </c>
      <c r="O251" s="13" t="str">
        <f>IF(ISBLANK(F251),VLOOKUP(Tabelle3[[#This Row],[Grund Ziffer]],'Liste Gründe'!A:D,3,FALSE),F251)</f>
        <v>geschälte Rinde</v>
      </c>
      <c r="P251" s="11" t="str">
        <f>IF(ISBLANK(Tabelle111[[#This Row],[noch genauer]]),"-",Tabelle111[[#This Row],[noch genauer]])</f>
        <v>-</v>
      </c>
      <c r="Q251" s="14">
        <f t="shared" si="22"/>
        <v>40</v>
      </c>
      <c r="R251" s="11" t="str">
        <f t="shared" si="23"/>
        <v>Produkte</v>
      </c>
      <c r="S251" s="11" t="str">
        <f t="shared" si="24"/>
        <v>BUs</v>
      </c>
      <c r="T251" s="11" t="str">
        <f t="shared" si="25"/>
        <v>Symptome</v>
      </c>
      <c r="U251" s="11">
        <f>IFERROR(VLOOKUP(Tabelle3[[#This Row],[Artikelnr.]],Kennzahlen!S:U,3,FALSE)*Tabelle3[[#This Row],[Menge]],"0")</f>
        <v>0.13</v>
      </c>
      <c r="V251" s="14" t="str">
        <f>IF(ISBLANK(A251),VLOOKUP(Tabelle3[[#This Row],[Artikelnr.]],'Linien - BU'!R:S,2,FALSE),A251)</f>
        <v>RWV</v>
      </c>
      <c r="W251" s="16">
        <f t="shared" si="26"/>
        <v>29500917</v>
      </c>
      <c r="X251" s="15">
        <f t="shared" si="27"/>
        <v>22</v>
      </c>
      <c r="Y251" s="51"/>
      <c r="AC251" s="51"/>
      <c r="AF251" s="51"/>
      <c r="AG251" s="51"/>
      <c r="AH251" s="51"/>
    </row>
    <row r="252" spans="1:34" ht="30" customHeight="1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IFERROR(VLOOKUP(Tabelle111[[#This Row],[Artikelnr. (wenn vorhanden)]],Artikel!A:C,3,FALSE),Tabelle111[[#This Row],[Artikelnr. (wenn vorhanden)]])</f>
        <v>VOS-ABS ENTSORGUNG</v>
      </c>
      <c r="I252" s="11" t="str">
        <f>VLOOKUP(V252,'Linien - BU'!A:B,2,FALSE)</f>
        <v>BU1</v>
      </c>
      <c r="J252" s="12">
        <f t="shared" si="21"/>
        <v>6</v>
      </c>
      <c r="K252" s="13">
        <f>Tabelle111[[#This Row],[Datum '[Tag']]]</f>
        <v>44475</v>
      </c>
      <c r="L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2" s="14" t="str">
        <f>IFERROR(VLOOKUP(Tabelle3[[#This Row],[Artikelnr.]],Artikel!A:C,3,FALSE),Tabelle3[[#This Row],[Artikelnr.]])</f>
        <v>VOS-ABS ENTSORGUNG</v>
      </c>
      <c r="N252" s="11" t="str">
        <f>VLOOKUP(D252,'Liste Gründe'!A:D,2,FALSE)</f>
        <v>Rest</v>
      </c>
      <c r="O252" s="13" t="str">
        <f>IF(ISBLANK(F252),VLOOKUP(Tabelle3[[#This Row],[Grund Ziffer]],'Liste Gründe'!A:D,3,FALSE),F252)</f>
        <v>geschälte Rinde</v>
      </c>
      <c r="P252" s="11" t="str">
        <f>IF(ISBLANK(Tabelle111[[#This Row],[noch genauer]]),"-",Tabelle111[[#This Row],[noch genauer]])</f>
        <v>-</v>
      </c>
      <c r="Q252" s="14">
        <f t="shared" si="22"/>
        <v>40</v>
      </c>
      <c r="R252" s="11" t="str">
        <f t="shared" si="23"/>
        <v>Produkte</v>
      </c>
      <c r="S252" s="11" t="str">
        <f t="shared" si="24"/>
        <v>BUs</v>
      </c>
      <c r="T252" s="11" t="str">
        <f t="shared" si="25"/>
        <v>Symptome</v>
      </c>
      <c r="U252" s="11">
        <f>IFERROR(VLOOKUP(Tabelle3[[#This Row],[Artikelnr.]],Kennzahlen!S:U,3,FALSE)*Tabelle3[[#This Row],[Menge]],"0")</f>
        <v>0.06</v>
      </c>
      <c r="V252" s="14" t="str">
        <f>IF(ISBLANK(A252),VLOOKUP(Tabelle3[[#This Row],[Artikelnr.]],'Linien - BU'!R:S,2,FALSE),A252)</f>
        <v>RWV</v>
      </c>
      <c r="W252" s="16">
        <f t="shared" si="26"/>
        <v>29500917</v>
      </c>
      <c r="X252" s="15">
        <f t="shared" si="27"/>
        <v>22</v>
      </c>
      <c r="Y252" s="51"/>
      <c r="AC252" s="51"/>
      <c r="AF252" s="51"/>
      <c r="AG252" s="51"/>
      <c r="AH252" s="51"/>
    </row>
    <row r="253" spans="1:34" ht="30" customHeight="1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IFERROR(VLOOKUP(Tabelle111[[#This Row],[Artikelnr. (wenn vorhanden)]],Artikel!A:C,3,FALSE),Tabelle111[[#This Row],[Artikelnr. (wenn vorhanden)]])</f>
        <v>VOS-ABS ENTSORGUNG</v>
      </c>
      <c r="I253" s="11" t="str">
        <f>VLOOKUP(V253,'Linien - BU'!A:B,2,FALSE)</f>
        <v>BU1</v>
      </c>
      <c r="J253" s="12">
        <f t="shared" si="21"/>
        <v>25</v>
      </c>
      <c r="K253" s="13">
        <f>Tabelle111[[#This Row],[Datum '[Tag']]]</f>
        <v>44475</v>
      </c>
      <c r="L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3" s="14" t="str">
        <f>IFERROR(VLOOKUP(Tabelle3[[#This Row],[Artikelnr.]],Artikel!A:C,3,FALSE),Tabelle3[[#This Row],[Artikelnr.]])</f>
        <v>VOS-ABS ENTSORGUNG</v>
      </c>
      <c r="N253" s="11" t="str">
        <f>VLOOKUP(D253,'Liste Gründe'!A:D,2,FALSE)</f>
        <v>Rest</v>
      </c>
      <c r="O253" s="13" t="str">
        <f>IF(ISBLANK(F253),VLOOKUP(Tabelle3[[#This Row],[Grund Ziffer]],'Liste Gründe'!A:D,3,FALSE),F253)</f>
        <v>geschälte Rinde</v>
      </c>
      <c r="P253" s="11" t="str">
        <f>IF(ISBLANK(Tabelle111[[#This Row],[noch genauer]]),"-",Tabelle111[[#This Row],[noch genauer]])</f>
        <v>-</v>
      </c>
      <c r="Q253" s="14">
        <f t="shared" si="22"/>
        <v>40</v>
      </c>
      <c r="R253" s="11" t="str">
        <f t="shared" si="23"/>
        <v>Produkte</v>
      </c>
      <c r="S253" s="11" t="str">
        <f t="shared" si="24"/>
        <v>BUs</v>
      </c>
      <c r="T253" s="11" t="str">
        <f t="shared" si="25"/>
        <v>Symptome</v>
      </c>
      <c r="U253" s="11">
        <f>IFERROR(VLOOKUP(Tabelle3[[#This Row],[Artikelnr.]],Kennzahlen!S:U,3,FALSE)*Tabelle3[[#This Row],[Menge]],"0")</f>
        <v>0.25</v>
      </c>
      <c r="V253" s="14" t="str">
        <f>IF(ISBLANK(A253),VLOOKUP(Tabelle3[[#This Row],[Artikelnr.]],'Linien - BU'!R:S,2,FALSE),A253)</f>
        <v>RWV</v>
      </c>
      <c r="W253" s="16">
        <f t="shared" si="26"/>
        <v>29500917</v>
      </c>
      <c r="X253" s="15">
        <f t="shared" si="27"/>
        <v>22</v>
      </c>
      <c r="Y253" s="51"/>
      <c r="AC253" s="51"/>
      <c r="AF253" s="51"/>
      <c r="AG253" s="51"/>
      <c r="AH253" s="51"/>
    </row>
    <row r="254" spans="1:34" ht="30" customHeight="1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IFERROR(VLOOKUP(Tabelle111[[#This Row],[Artikelnr. (wenn vorhanden)]],Artikel!A:C,3,FALSE),Tabelle111[[#This Row],[Artikelnr. (wenn vorhanden)]])</f>
        <v>VOS-ABS ENTSORGUNG</v>
      </c>
      <c r="I254" s="11" t="str">
        <f>VLOOKUP(V254,'Linien - BU'!A:B,2,FALSE)</f>
        <v>BU1</v>
      </c>
      <c r="J254" s="12">
        <f t="shared" si="21"/>
        <v>28</v>
      </c>
      <c r="K254" s="13">
        <f>Tabelle111[[#This Row],[Datum '[Tag']]]</f>
        <v>44477</v>
      </c>
      <c r="L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4" s="14" t="str">
        <f>IFERROR(VLOOKUP(Tabelle3[[#This Row],[Artikelnr.]],Artikel!A:C,3,FALSE),Tabelle3[[#This Row],[Artikelnr.]])</f>
        <v>VOS-ABS ENTSORGUNG</v>
      </c>
      <c r="N254" s="11" t="str">
        <f>VLOOKUP(D254,'Liste Gründe'!A:D,2,FALSE)</f>
        <v>Rest</v>
      </c>
      <c r="O254" s="13" t="str">
        <f>IF(ISBLANK(F254),VLOOKUP(Tabelle3[[#This Row],[Grund Ziffer]],'Liste Gründe'!A:D,3,FALSE),F254)</f>
        <v>geschälte Rinde</v>
      </c>
      <c r="P254" s="11" t="str">
        <f>IF(ISBLANK(Tabelle111[[#This Row],[noch genauer]]),"-",Tabelle111[[#This Row],[noch genauer]])</f>
        <v>-</v>
      </c>
      <c r="Q254" s="14">
        <f t="shared" si="22"/>
        <v>40</v>
      </c>
      <c r="R254" s="11" t="str">
        <f t="shared" si="23"/>
        <v>Produkte</v>
      </c>
      <c r="S254" s="11" t="str">
        <f t="shared" si="24"/>
        <v>BUs</v>
      </c>
      <c r="T254" s="11" t="str">
        <f t="shared" si="25"/>
        <v>Symptome</v>
      </c>
      <c r="U254" s="11">
        <f>IFERROR(VLOOKUP(Tabelle3[[#This Row],[Artikelnr.]],Kennzahlen!S:U,3,FALSE)*Tabelle3[[#This Row],[Menge]],"0")</f>
        <v>0.28000000000000003</v>
      </c>
      <c r="V254" s="14" t="str">
        <f>IF(ISBLANK(A254),VLOOKUP(Tabelle3[[#This Row],[Artikelnr.]],'Linien - BU'!R:S,2,FALSE),A254)</f>
        <v>RWV</v>
      </c>
      <c r="W254" s="16">
        <f t="shared" si="26"/>
        <v>29500917</v>
      </c>
      <c r="X254" s="15">
        <f t="shared" si="27"/>
        <v>22</v>
      </c>
      <c r="Y254" s="51"/>
      <c r="AC254" s="51"/>
      <c r="AF254" s="51"/>
      <c r="AG254" s="51"/>
      <c r="AH254" s="51"/>
    </row>
    <row r="255" spans="1:34" ht="30" customHeight="1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F255"/>
      <c r="G255" s="25"/>
      <c r="H255" s="25" t="str">
        <f>IFERROR(VLOOKUP(Tabelle111[[#This Row],[Artikelnr. (wenn vorhanden)]],Artikel!A:C,3,FALSE),Tabelle111[[#This Row],[Artikelnr. (wenn vorhanden)]])</f>
        <v>VOS-ABS ENTSORGUNG</v>
      </c>
      <c r="I255" s="11" t="str">
        <f>VLOOKUP(V255,'Linien - BU'!A:B,2,FALSE)</f>
        <v>BU1</v>
      </c>
      <c r="J255" s="12">
        <f t="shared" si="21"/>
        <v>53</v>
      </c>
      <c r="K255" s="13">
        <f>Tabelle111[[#This Row],[Datum '[Tag']]]</f>
        <v>44480</v>
      </c>
      <c r="L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5" s="14" t="str">
        <f>IFERROR(VLOOKUP(Tabelle3[[#This Row],[Artikelnr.]],Artikel!A:C,3,FALSE),Tabelle3[[#This Row],[Artikelnr.]])</f>
        <v>VOS-ABS ENTSORGUNG</v>
      </c>
      <c r="N255" s="11" t="str">
        <f>VLOOKUP(D255,'Liste Gründe'!A:D,2,FALSE)</f>
        <v>Rest</v>
      </c>
      <c r="O255" s="13" t="str">
        <f>IF(ISBLANK(F255),VLOOKUP(Tabelle3[[#This Row],[Grund Ziffer]],'Liste Gründe'!A:D,3,FALSE),F255)</f>
        <v>geschälte Rinde</v>
      </c>
      <c r="P255" s="11" t="str">
        <f>IF(ISBLANK(Tabelle111[[#This Row],[noch genauer]]),"-",Tabelle111[[#This Row],[noch genauer]])</f>
        <v>-</v>
      </c>
      <c r="Q255" s="14">
        <f t="shared" si="22"/>
        <v>41</v>
      </c>
      <c r="R255" s="11" t="str">
        <f t="shared" si="23"/>
        <v>Produkte</v>
      </c>
      <c r="S255" s="11" t="str">
        <f t="shared" si="24"/>
        <v>BUs</v>
      </c>
      <c r="T255" s="11" t="str">
        <f t="shared" si="25"/>
        <v>Symptome</v>
      </c>
      <c r="U255" s="11">
        <f>IFERROR(VLOOKUP(Tabelle3[[#This Row],[Artikelnr.]],Kennzahlen!S:U,3,FALSE)*Tabelle3[[#This Row],[Menge]],"0")</f>
        <v>0.53</v>
      </c>
      <c r="V255" s="14" t="str">
        <f>IF(ISBLANK(A255),VLOOKUP(Tabelle3[[#This Row],[Artikelnr.]],'Linien - BU'!R:S,2,FALSE),A255)</f>
        <v>RWV</v>
      </c>
      <c r="W255" s="16">
        <f t="shared" si="26"/>
        <v>29500917</v>
      </c>
      <c r="X255" s="15">
        <f t="shared" si="27"/>
        <v>60</v>
      </c>
      <c r="Y255" s="51"/>
      <c r="AC255" s="51"/>
      <c r="AF255" s="51"/>
      <c r="AG255" s="51"/>
      <c r="AH255" s="51"/>
    </row>
    <row r="256" spans="1:34" ht="30" customHeight="1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F256"/>
      <c r="G256" s="25"/>
      <c r="H256" s="25" t="str">
        <f>IFERROR(VLOOKUP(Tabelle111[[#This Row],[Artikelnr. (wenn vorhanden)]],Artikel!A:C,3,FALSE),Tabelle111[[#This Row],[Artikelnr. (wenn vorhanden)]])</f>
        <v>VOS-ABS ENTSORGUNG</v>
      </c>
      <c r="I256" s="11" t="str">
        <f>VLOOKUP(V256,'Linien - BU'!A:B,2,FALSE)</f>
        <v>BU1</v>
      </c>
      <c r="J256" s="12">
        <f t="shared" si="21"/>
        <v>6</v>
      </c>
      <c r="K256" s="13">
        <f>Tabelle111[[#This Row],[Datum '[Tag']]]</f>
        <v>44480</v>
      </c>
      <c r="L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6" s="14" t="str">
        <f>IFERROR(VLOOKUP(Tabelle3[[#This Row],[Artikelnr.]],Artikel!A:C,3,FALSE),Tabelle3[[#This Row],[Artikelnr.]])</f>
        <v>VOS-ABS ENTSORGUNG</v>
      </c>
      <c r="N256" s="11" t="str">
        <f>VLOOKUP(D256,'Liste Gründe'!A:D,2,FALSE)</f>
        <v>Rest</v>
      </c>
      <c r="O256" s="13" t="str">
        <f>IF(ISBLANK(F256),VLOOKUP(Tabelle3[[#This Row],[Grund Ziffer]],'Liste Gründe'!A:D,3,FALSE),F256)</f>
        <v>geschälte Rinde</v>
      </c>
      <c r="P256" s="11" t="str">
        <f>IF(ISBLANK(Tabelle111[[#This Row],[noch genauer]]),"-",Tabelle111[[#This Row],[noch genauer]])</f>
        <v>-</v>
      </c>
      <c r="Q256" s="14">
        <f t="shared" si="22"/>
        <v>41</v>
      </c>
      <c r="R256" s="11" t="str">
        <f t="shared" si="23"/>
        <v>Produkte</v>
      </c>
      <c r="S256" s="11" t="str">
        <f t="shared" si="24"/>
        <v>BUs</v>
      </c>
      <c r="T256" s="11" t="str">
        <f t="shared" si="25"/>
        <v>Symptome</v>
      </c>
      <c r="U256" s="11">
        <f>IFERROR(VLOOKUP(Tabelle3[[#This Row],[Artikelnr.]],Kennzahlen!S:U,3,FALSE)*Tabelle3[[#This Row],[Menge]],"0")</f>
        <v>0.06</v>
      </c>
      <c r="V256" s="14" t="str">
        <f>IF(ISBLANK(A256),VLOOKUP(Tabelle3[[#This Row],[Artikelnr.]],'Linien - BU'!R:S,2,FALSE),A256)</f>
        <v>RWV</v>
      </c>
      <c r="W256" s="16">
        <f t="shared" si="26"/>
        <v>29500917</v>
      </c>
      <c r="X256" s="15">
        <f t="shared" si="27"/>
        <v>60</v>
      </c>
      <c r="Y256" s="51"/>
      <c r="AC256" s="51"/>
      <c r="AF256" s="51"/>
      <c r="AG256" s="51"/>
      <c r="AH256" s="51"/>
    </row>
    <row r="257" spans="1:34" ht="30" customHeight="1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15234</v>
      </c>
      <c r="G257" s="25"/>
      <c r="H257" s="25" t="str">
        <f>IFERROR(VLOOKUP(Tabelle111[[#This Row],[Artikelnr. (wenn vorhanden)]],Artikel!A:C,3,FALSE),Tabelle111[[#This Row],[Artikelnr. (wenn vorhanden)]])</f>
        <v>VOS-ABS ENTSORGUNG</v>
      </c>
      <c r="I257" s="11" t="str">
        <f>VLOOKUP(V257,'Linien - BU'!A:B,2,FALSE)</f>
        <v>BU1</v>
      </c>
      <c r="J257" s="12">
        <f t="shared" si="21"/>
        <v>39</v>
      </c>
      <c r="K257" s="13">
        <f>Tabelle111[[#This Row],[Datum '[Tag']]]</f>
        <v>44481</v>
      </c>
      <c r="L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7" s="14" t="str">
        <f>IFERROR(VLOOKUP(Tabelle3[[#This Row],[Artikelnr.]],Artikel!A:C,3,FALSE),Tabelle3[[#This Row],[Artikelnr.]])</f>
        <v>VOS-ABS ENTSORGUNG</v>
      </c>
      <c r="N257" s="11" t="str">
        <f>VLOOKUP(D257,'Liste Gründe'!A:D,2,FALSE)</f>
        <v>Rest</v>
      </c>
      <c r="O257" s="13" t="str">
        <f>IF(ISBLANK(F257),VLOOKUP(Tabelle3[[#This Row],[Grund Ziffer]],'Liste Gründe'!A:D,3,FALSE),F257)</f>
        <v>Rinde Maasdamer</v>
      </c>
      <c r="P257" s="11" t="str">
        <f>IF(ISBLANK(Tabelle111[[#This Row],[noch genauer]]),"-",Tabelle111[[#This Row],[noch genauer]])</f>
        <v>-</v>
      </c>
      <c r="Q257" s="14">
        <f t="shared" si="22"/>
        <v>41</v>
      </c>
      <c r="R257" s="11" t="str">
        <f t="shared" si="23"/>
        <v>Produkte</v>
      </c>
      <c r="S257" s="11" t="str">
        <f t="shared" si="24"/>
        <v>BUs</v>
      </c>
      <c r="T257" s="11" t="str">
        <f t="shared" si="25"/>
        <v>Symptome</v>
      </c>
      <c r="U257" s="11">
        <f>IFERROR(VLOOKUP(Tabelle3[[#This Row],[Artikelnr.]],Kennzahlen!S:U,3,FALSE)*Tabelle3[[#This Row],[Menge]],"0")</f>
        <v>0.39</v>
      </c>
      <c r="V257" s="14" t="str">
        <f>IF(ISBLANK(A257),VLOOKUP(Tabelle3[[#This Row],[Artikelnr.]],'Linien - BU'!R:S,2,FALSE),A257)</f>
        <v>RWV</v>
      </c>
      <c r="W257" s="16">
        <f t="shared" si="26"/>
        <v>29500917</v>
      </c>
      <c r="X257" s="15">
        <f t="shared" si="27"/>
        <v>60</v>
      </c>
      <c r="Y257" s="51"/>
      <c r="AC257" s="51"/>
      <c r="AF257" s="51"/>
      <c r="AG257" s="51"/>
      <c r="AH257" s="51"/>
    </row>
    <row r="258" spans="1:34" ht="30" customHeight="1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F258"/>
      <c r="G258" s="25" t="s">
        <v>19</v>
      </c>
      <c r="H258" s="25" t="str">
        <f>IFERROR(VLOOKUP(Tabelle111[[#This Row],[Artikelnr. (wenn vorhanden)]],Artikel!A:C,3,FALSE),Tabelle111[[#This Row],[Artikelnr. (wenn vorhanden)]])</f>
        <v>VOS-ABS ENTSORGUNG</v>
      </c>
      <c r="I258" s="11" t="str">
        <f>VLOOKUP(V258,'Linien - BU'!A:B,2,FALSE)</f>
        <v>BU1</v>
      </c>
      <c r="J258" s="12">
        <f t="shared" ref="J258:J321" si="28">C258</f>
        <v>17</v>
      </c>
      <c r="K258" s="13">
        <f>Tabelle111[[#This Row],[Datum '[Tag']]]</f>
        <v>44481</v>
      </c>
      <c r="L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8" s="14" t="str">
        <f>IFERROR(VLOOKUP(Tabelle3[[#This Row],[Artikelnr.]],Artikel!A:C,3,FALSE),Tabelle3[[#This Row],[Artikelnr.]])</f>
        <v>VOS-ABS ENTSORGUNG</v>
      </c>
      <c r="N258" s="11" t="str">
        <f>VLOOKUP(D258,'Liste Gründe'!A:D,2,FALSE)</f>
        <v>Rest</v>
      </c>
      <c r="O258" s="13" t="str">
        <f>IF(ISBLANK(F258),VLOOKUP(Tabelle3[[#This Row],[Grund Ziffer]],'Liste Gründe'!A:D,3,FALSE),F258)</f>
        <v>geschälte Rinde</v>
      </c>
      <c r="P258" s="11" t="str">
        <f>IF(ISBLANK(Tabelle111[[#This Row],[noch genauer]]),"-",Tabelle111[[#This Row],[noch genauer]])</f>
        <v>mehr VOS als Rework</v>
      </c>
      <c r="Q258" s="14">
        <f t="shared" ref="Q258:Q321" si="29">_xlfn.ISOWEEKNUM(K258)</f>
        <v>41</v>
      </c>
      <c r="R258" s="11" t="str">
        <f t="shared" ref="R258:R321" si="30">"Produkte"</f>
        <v>Produkte</v>
      </c>
      <c r="S258" s="11" t="str">
        <f t="shared" ref="S258:S321" si="31">"BUs"</f>
        <v>BUs</v>
      </c>
      <c r="T258" s="11" t="str">
        <f t="shared" ref="T258:T321" si="32">"Symptome"</f>
        <v>Symptome</v>
      </c>
      <c r="U258" s="11">
        <f>IFERROR(VLOOKUP(Tabelle3[[#This Row],[Artikelnr.]],Kennzahlen!S:U,3,FALSE)*Tabelle3[[#This Row],[Menge]],"0")</f>
        <v>0.17</v>
      </c>
      <c r="V258" s="14" t="str">
        <f>IF(ISBLANK(A258),VLOOKUP(Tabelle3[[#This Row],[Artikelnr.]],'Linien - BU'!R:S,2,FALSE),A258)</f>
        <v>RWV</v>
      </c>
      <c r="W258" s="16">
        <f t="shared" ref="V258:W321" si="33">B258</f>
        <v>29500917</v>
      </c>
      <c r="X258" s="15">
        <f t="shared" ref="X258:X321" si="34">D258</f>
        <v>60</v>
      </c>
      <c r="Y258" s="51"/>
      <c r="AC258" s="51"/>
      <c r="AF258" s="51"/>
      <c r="AG258" s="51"/>
      <c r="AH258" s="51"/>
    </row>
    <row r="259" spans="1:34" ht="30" customHeight="1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F259"/>
      <c r="G259" s="25"/>
      <c r="H259" s="25" t="str">
        <f>IFERROR(VLOOKUP(Tabelle111[[#This Row],[Artikelnr. (wenn vorhanden)]],Artikel!A:C,3,FALSE),Tabelle111[[#This Row],[Artikelnr. (wenn vorhanden)]])</f>
        <v>VOS-ABS ENTSORGUNG</v>
      </c>
      <c r="I259" s="11" t="str">
        <f>VLOOKUP(V259,'Linien - BU'!A:B,2,FALSE)</f>
        <v>BU1</v>
      </c>
      <c r="J259" s="12">
        <f t="shared" si="28"/>
        <v>19</v>
      </c>
      <c r="K259" s="13">
        <f>Tabelle111[[#This Row],[Datum '[Tag']]]</f>
        <v>44482</v>
      </c>
      <c r="L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9" s="14" t="str">
        <f>IFERROR(VLOOKUP(Tabelle3[[#This Row],[Artikelnr.]],Artikel!A:C,3,FALSE),Tabelle3[[#This Row],[Artikelnr.]])</f>
        <v>VOS-ABS ENTSORGUNG</v>
      </c>
      <c r="N259" s="11" t="str">
        <f>VLOOKUP(D259,'Liste Gründe'!A:D,2,FALSE)</f>
        <v>Rest</v>
      </c>
      <c r="O259" s="13" t="str">
        <f>IF(ISBLANK(F259),VLOOKUP(Tabelle3[[#This Row],[Grund Ziffer]],'Liste Gründe'!A:D,3,FALSE),F259)</f>
        <v>geschälte Rinde</v>
      </c>
      <c r="P259" s="11" t="str">
        <f>IF(ISBLANK(Tabelle111[[#This Row],[noch genauer]]),"-",Tabelle111[[#This Row],[noch genauer]])</f>
        <v>-</v>
      </c>
      <c r="Q259" s="14">
        <f t="shared" si="29"/>
        <v>41</v>
      </c>
      <c r="R259" s="11" t="str">
        <f t="shared" si="30"/>
        <v>Produkte</v>
      </c>
      <c r="S259" s="11" t="str">
        <f t="shared" si="31"/>
        <v>BUs</v>
      </c>
      <c r="T259" s="11" t="str">
        <f t="shared" si="32"/>
        <v>Symptome</v>
      </c>
      <c r="U259" s="11">
        <f>IFERROR(VLOOKUP(Tabelle3[[#This Row],[Artikelnr.]],Kennzahlen!S:U,3,FALSE)*Tabelle3[[#This Row],[Menge]],"0")</f>
        <v>0.19</v>
      </c>
      <c r="V259" s="14" t="str">
        <f>IF(ISBLANK(A259),VLOOKUP(Tabelle3[[#This Row],[Artikelnr.]],'Linien - BU'!R:S,2,FALSE),A259)</f>
        <v>RWV</v>
      </c>
      <c r="W259" s="16">
        <f t="shared" si="33"/>
        <v>29500917</v>
      </c>
      <c r="X259" s="15">
        <f t="shared" si="34"/>
        <v>60</v>
      </c>
      <c r="Y259" s="51"/>
      <c r="AC259" s="51"/>
      <c r="AF259" s="51"/>
      <c r="AG259" s="51"/>
      <c r="AH259" s="51"/>
    </row>
    <row r="260" spans="1:34" ht="30" customHeight="1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F260"/>
      <c r="G260" s="25"/>
      <c r="H260" s="25" t="str">
        <f>IFERROR(VLOOKUP(Tabelle111[[#This Row],[Artikelnr. (wenn vorhanden)]],Artikel!A:C,3,FALSE),Tabelle111[[#This Row],[Artikelnr. (wenn vorhanden)]])</f>
        <v>VOS-ABS ENTSORGUNG</v>
      </c>
      <c r="I260" s="11" t="str">
        <f>VLOOKUP(V260,'Linien - BU'!A:B,2,FALSE)</f>
        <v>BU1</v>
      </c>
      <c r="J260" s="12">
        <f t="shared" si="28"/>
        <v>8</v>
      </c>
      <c r="K260" s="13">
        <f>Tabelle111[[#This Row],[Datum '[Tag']]]</f>
        <v>44482</v>
      </c>
      <c r="L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0" s="14" t="str">
        <f>IFERROR(VLOOKUP(Tabelle3[[#This Row],[Artikelnr.]],Artikel!A:C,3,FALSE),Tabelle3[[#This Row],[Artikelnr.]])</f>
        <v>VOS-ABS ENTSORGUNG</v>
      </c>
      <c r="N260" s="11" t="str">
        <f>VLOOKUP(D260,'Liste Gründe'!A:D,2,FALSE)</f>
        <v>Rest</v>
      </c>
      <c r="O260" s="13" t="str">
        <f>IF(ISBLANK(F260),VLOOKUP(Tabelle3[[#This Row],[Grund Ziffer]],'Liste Gründe'!A:D,3,FALSE),F260)</f>
        <v>geschälte Rinde</v>
      </c>
      <c r="P260" s="11" t="str">
        <f>IF(ISBLANK(Tabelle111[[#This Row],[noch genauer]]),"-",Tabelle111[[#This Row],[noch genauer]])</f>
        <v>-</v>
      </c>
      <c r="Q260" s="14">
        <f t="shared" si="29"/>
        <v>41</v>
      </c>
      <c r="R260" s="11" t="str">
        <f t="shared" si="30"/>
        <v>Produkte</v>
      </c>
      <c r="S260" s="11" t="str">
        <f t="shared" si="31"/>
        <v>BUs</v>
      </c>
      <c r="T260" s="11" t="str">
        <f t="shared" si="32"/>
        <v>Symptome</v>
      </c>
      <c r="U260" s="11">
        <f>IFERROR(VLOOKUP(Tabelle3[[#This Row],[Artikelnr.]],Kennzahlen!S:U,3,FALSE)*Tabelle3[[#This Row],[Menge]],"0")</f>
        <v>0.08</v>
      </c>
      <c r="V260" s="14" t="str">
        <f>IF(ISBLANK(A260),VLOOKUP(Tabelle3[[#This Row],[Artikelnr.]],'Linien - BU'!R:S,2,FALSE),A260)</f>
        <v>RWV</v>
      </c>
      <c r="W260" s="16">
        <f t="shared" si="33"/>
        <v>29500917</v>
      </c>
      <c r="X260" s="15">
        <f t="shared" si="34"/>
        <v>60</v>
      </c>
      <c r="Y260" s="51"/>
      <c r="AC260" s="51"/>
      <c r="AF260" s="51"/>
      <c r="AG260" s="51"/>
      <c r="AH260" s="51"/>
    </row>
    <row r="261" spans="1:34" ht="30" customHeight="1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15259</v>
      </c>
      <c r="G261" s="25"/>
      <c r="H261" s="25" t="str">
        <f>IFERROR(VLOOKUP(Tabelle111[[#This Row],[Artikelnr. (wenn vorhanden)]],Artikel!A:C,3,FALSE),Tabelle111[[#This Row],[Artikelnr. (wenn vorhanden)]])</f>
        <v>VOS-ABS ENTSORGUNG</v>
      </c>
      <c r="I261" s="11" t="str">
        <f>VLOOKUP(V261,'Linien - BU'!A:B,2,FALSE)</f>
        <v>BU1</v>
      </c>
      <c r="J261" s="12">
        <f t="shared" si="28"/>
        <v>23</v>
      </c>
      <c r="K261" s="13">
        <f>Tabelle111[[#This Row],[Datum '[Tag']]]</f>
        <v>44483</v>
      </c>
      <c r="L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1" s="14" t="str">
        <f>IFERROR(VLOOKUP(Tabelle3[[#This Row],[Artikelnr.]],Artikel!A:C,3,FALSE),Tabelle3[[#This Row],[Artikelnr.]])</f>
        <v>VOS-ABS ENTSORGUNG</v>
      </c>
      <c r="N261" s="11" t="str">
        <f>VLOOKUP(D261,'Liste Gründe'!A:D,2,FALSE)</f>
        <v>Rest</v>
      </c>
      <c r="O261" s="13" t="str">
        <f>IF(ISBLANK(F261),VLOOKUP(Tabelle3[[#This Row],[Grund Ziffer]],'Liste Gründe'!A:D,3,FALSE),F261)</f>
        <v>Rinde Natriumarm</v>
      </c>
      <c r="P261" s="11" t="str">
        <f>IF(ISBLANK(Tabelle111[[#This Row],[noch genauer]]),"-",Tabelle111[[#This Row],[noch genauer]])</f>
        <v>-</v>
      </c>
      <c r="Q261" s="14">
        <f t="shared" si="29"/>
        <v>41</v>
      </c>
      <c r="R261" s="11" t="str">
        <f t="shared" si="30"/>
        <v>Produkte</v>
      </c>
      <c r="S261" s="11" t="str">
        <f t="shared" si="31"/>
        <v>BUs</v>
      </c>
      <c r="T261" s="11" t="str">
        <f t="shared" si="32"/>
        <v>Symptome</v>
      </c>
      <c r="U261" s="11">
        <f>IFERROR(VLOOKUP(Tabelle3[[#This Row],[Artikelnr.]],Kennzahlen!S:U,3,FALSE)*Tabelle3[[#This Row],[Menge]],"0")</f>
        <v>0.23</v>
      </c>
      <c r="V261" s="14" t="str">
        <f>IF(ISBLANK(A261),VLOOKUP(Tabelle3[[#This Row],[Artikelnr.]],'Linien - BU'!R:S,2,FALSE),A261)</f>
        <v>RWV</v>
      </c>
      <c r="W261" s="16">
        <f t="shared" si="33"/>
        <v>29500917</v>
      </c>
      <c r="X261" s="15">
        <f t="shared" si="34"/>
        <v>60</v>
      </c>
      <c r="Y261" s="51"/>
      <c r="AC261" s="51"/>
      <c r="AF261" s="51"/>
      <c r="AG261" s="51"/>
      <c r="AH261" s="51"/>
    </row>
    <row r="262" spans="1:34" ht="30" customHeight="1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F262"/>
      <c r="G262" s="25"/>
      <c r="H262" s="25" t="str">
        <f>IFERROR(VLOOKUP(Tabelle111[[#This Row],[Artikelnr. (wenn vorhanden)]],Artikel!A:C,3,FALSE),Tabelle111[[#This Row],[Artikelnr. (wenn vorhanden)]])</f>
        <v>VOS-ABS ENTSORGUNG</v>
      </c>
      <c r="I262" s="11" t="str">
        <f>VLOOKUP(V262,'Linien - BU'!A:B,2,FALSE)</f>
        <v>BU1</v>
      </c>
      <c r="J262" s="12">
        <f t="shared" si="28"/>
        <v>22</v>
      </c>
      <c r="K262" s="13">
        <f>Tabelle111[[#This Row],[Datum '[Tag']]]</f>
        <v>44487</v>
      </c>
      <c r="L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2" s="14" t="str">
        <f>IFERROR(VLOOKUP(Tabelle3[[#This Row],[Artikelnr.]],Artikel!A:C,3,FALSE),Tabelle3[[#This Row],[Artikelnr.]])</f>
        <v>VOS-ABS ENTSORGUNG</v>
      </c>
      <c r="N262" s="11" t="str">
        <f>VLOOKUP(D262,'Liste Gründe'!A:D,2,FALSE)</f>
        <v>Rest</v>
      </c>
      <c r="O262" s="13" t="str">
        <f>IF(ISBLANK(F262),VLOOKUP(Tabelle3[[#This Row],[Grund Ziffer]],'Liste Gründe'!A:D,3,FALSE),F262)</f>
        <v>geschälte Rinde</v>
      </c>
      <c r="P262" s="11" t="str">
        <f>IF(ISBLANK(Tabelle111[[#This Row],[noch genauer]]),"-",Tabelle111[[#This Row],[noch genauer]])</f>
        <v>-</v>
      </c>
      <c r="Q262" s="14">
        <f t="shared" si="29"/>
        <v>42</v>
      </c>
      <c r="R262" s="11" t="str">
        <f t="shared" si="30"/>
        <v>Produkte</v>
      </c>
      <c r="S262" s="11" t="str">
        <f t="shared" si="31"/>
        <v>BUs</v>
      </c>
      <c r="T262" s="11" t="str">
        <f t="shared" si="32"/>
        <v>Symptome</v>
      </c>
      <c r="U262" s="11">
        <f>IFERROR(VLOOKUP(Tabelle3[[#This Row],[Artikelnr.]],Kennzahlen!S:U,3,FALSE)*Tabelle3[[#This Row],[Menge]],"0")</f>
        <v>0.22</v>
      </c>
      <c r="V262" s="14" t="str">
        <f>IF(ISBLANK(A262),VLOOKUP(Tabelle3[[#This Row],[Artikelnr.]],'Linien - BU'!R:S,2,FALSE),A262)</f>
        <v>RWV</v>
      </c>
      <c r="W262" s="16">
        <f t="shared" si="33"/>
        <v>29500917</v>
      </c>
      <c r="X262" s="15">
        <f t="shared" si="34"/>
        <v>60</v>
      </c>
      <c r="Y262" s="51"/>
      <c r="AC262" s="51"/>
      <c r="AF262" s="51"/>
      <c r="AG262" s="51"/>
      <c r="AH262" s="51"/>
    </row>
    <row r="263" spans="1:34" ht="30" customHeight="1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F263"/>
      <c r="G263" s="25"/>
      <c r="H263" s="25" t="str">
        <f>IFERROR(VLOOKUP(Tabelle111[[#This Row],[Artikelnr. (wenn vorhanden)]],Artikel!A:C,3,FALSE),Tabelle111[[#This Row],[Artikelnr. (wenn vorhanden)]])</f>
        <v>VOS-ABS ENTSORGUNG</v>
      </c>
      <c r="I263" s="11" t="str">
        <f>VLOOKUP(V263,'Linien - BU'!A:B,2,FALSE)</f>
        <v>BU1</v>
      </c>
      <c r="J263" s="12">
        <f t="shared" si="28"/>
        <v>13</v>
      </c>
      <c r="K263" s="13">
        <f>Tabelle111[[#This Row],[Datum '[Tag']]]</f>
        <v>44487</v>
      </c>
      <c r="L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3" s="14" t="str">
        <f>IFERROR(VLOOKUP(Tabelle3[[#This Row],[Artikelnr.]],Artikel!A:C,3,FALSE),Tabelle3[[#This Row],[Artikelnr.]])</f>
        <v>VOS-ABS ENTSORGUNG</v>
      </c>
      <c r="N263" s="11" t="str">
        <f>VLOOKUP(D263,'Liste Gründe'!A:D,2,FALSE)</f>
        <v>Rest</v>
      </c>
      <c r="O263" s="13" t="str">
        <f>IF(ISBLANK(F263),VLOOKUP(Tabelle3[[#This Row],[Grund Ziffer]],'Liste Gründe'!A:D,3,FALSE),F263)</f>
        <v>geschälte Rinde</v>
      </c>
      <c r="P263" s="11" t="str">
        <f>IF(ISBLANK(Tabelle111[[#This Row],[noch genauer]]),"-",Tabelle111[[#This Row],[noch genauer]])</f>
        <v>-</v>
      </c>
      <c r="Q263" s="14">
        <f t="shared" si="29"/>
        <v>42</v>
      </c>
      <c r="R263" s="11" t="str">
        <f t="shared" si="30"/>
        <v>Produkte</v>
      </c>
      <c r="S263" s="11" t="str">
        <f t="shared" si="31"/>
        <v>BUs</v>
      </c>
      <c r="T263" s="11" t="str">
        <f t="shared" si="32"/>
        <v>Symptome</v>
      </c>
      <c r="U263" s="11">
        <f>IFERROR(VLOOKUP(Tabelle3[[#This Row],[Artikelnr.]],Kennzahlen!S:U,3,FALSE)*Tabelle3[[#This Row],[Menge]],"0")</f>
        <v>0.13</v>
      </c>
      <c r="V263" s="14" t="str">
        <f>IF(ISBLANK(A263),VLOOKUP(Tabelle3[[#This Row],[Artikelnr.]],'Linien - BU'!R:S,2,FALSE),A263)</f>
        <v>RWV</v>
      </c>
      <c r="W263" s="16">
        <f t="shared" si="33"/>
        <v>29500917</v>
      </c>
      <c r="X263" s="15">
        <f t="shared" si="34"/>
        <v>60</v>
      </c>
      <c r="Y263" s="51"/>
      <c r="AC263" s="51"/>
      <c r="AF263" s="51"/>
      <c r="AG263" s="51"/>
      <c r="AH263" s="51"/>
    </row>
    <row r="264" spans="1:34" ht="30" customHeight="1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F264"/>
      <c r="G264" s="25"/>
      <c r="H264" s="25" t="str">
        <f>IFERROR(VLOOKUP(Tabelle111[[#This Row],[Artikelnr. (wenn vorhanden)]],Artikel!A:C,3,FALSE),Tabelle111[[#This Row],[Artikelnr. (wenn vorhanden)]])</f>
        <v>VOS-ABS ENTSORGUNG</v>
      </c>
      <c r="I264" s="11" t="str">
        <f>VLOOKUP(V264,'Linien - BU'!A:B,2,FALSE)</f>
        <v>BU1</v>
      </c>
      <c r="J264" s="12">
        <f t="shared" si="28"/>
        <v>10</v>
      </c>
      <c r="K264" s="13">
        <f>Tabelle111[[#This Row],[Datum '[Tag']]]</f>
        <v>44487</v>
      </c>
      <c r="L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4" s="14" t="str">
        <f>IFERROR(VLOOKUP(Tabelle3[[#This Row],[Artikelnr.]],Artikel!A:C,3,FALSE),Tabelle3[[#This Row],[Artikelnr.]])</f>
        <v>VOS-ABS ENTSORGUNG</v>
      </c>
      <c r="N264" s="11" t="str">
        <f>VLOOKUP(D264,'Liste Gründe'!A:D,2,FALSE)</f>
        <v>Rest</v>
      </c>
      <c r="O264" s="13" t="str">
        <f>IF(ISBLANK(F264),VLOOKUP(Tabelle3[[#This Row],[Grund Ziffer]],'Liste Gründe'!A:D,3,FALSE),F264)</f>
        <v>geschälte Rinde</v>
      </c>
      <c r="P264" s="11" t="str">
        <f>IF(ISBLANK(Tabelle111[[#This Row],[noch genauer]]),"-",Tabelle111[[#This Row],[noch genauer]])</f>
        <v>-</v>
      </c>
      <c r="Q264" s="14">
        <f t="shared" si="29"/>
        <v>42</v>
      </c>
      <c r="R264" s="11" t="str">
        <f t="shared" si="30"/>
        <v>Produkte</v>
      </c>
      <c r="S264" s="11" t="str">
        <f t="shared" si="31"/>
        <v>BUs</v>
      </c>
      <c r="T264" s="11" t="str">
        <f t="shared" si="32"/>
        <v>Symptome</v>
      </c>
      <c r="U264" s="11">
        <f>IFERROR(VLOOKUP(Tabelle3[[#This Row],[Artikelnr.]],Kennzahlen!S:U,3,FALSE)*Tabelle3[[#This Row],[Menge]],"0")</f>
        <v>0.1</v>
      </c>
      <c r="V264" s="14" t="str">
        <f>IF(ISBLANK(A264),VLOOKUP(Tabelle3[[#This Row],[Artikelnr.]],'Linien - BU'!R:S,2,FALSE),A264)</f>
        <v>RWV</v>
      </c>
      <c r="W264" s="16">
        <f t="shared" si="33"/>
        <v>29500917</v>
      </c>
      <c r="X264" s="15">
        <f t="shared" si="34"/>
        <v>60</v>
      </c>
      <c r="Y264" s="51"/>
      <c r="AC264" s="51"/>
      <c r="AF264" s="51"/>
      <c r="AG264" s="51"/>
      <c r="AH264" s="51"/>
    </row>
    <row r="265" spans="1:34" ht="30" customHeight="1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F265"/>
      <c r="G265" s="25"/>
      <c r="H265" s="25" t="str">
        <f>IFERROR(VLOOKUP(Tabelle111[[#This Row],[Artikelnr. (wenn vorhanden)]],Artikel!A:C,3,FALSE),Tabelle111[[#This Row],[Artikelnr. (wenn vorhanden)]])</f>
        <v>VOS-ABS ENTSORGUNG</v>
      </c>
      <c r="I265" s="11" t="str">
        <f>VLOOKUP(V265,'Linien - BU'!A:B,2,FALSE)</f>
        <v>BU1</v>
      </c>
      <c r="J265" s="12">
        <f t="shared" si="28"/>
        <v>51</v>
      </c>
      <c r="K265" s="13">
        <f>Tabelle111[[#This Row],[Datum '[Tag']]]</f>
        <v>44487</v>
      </c>
      <c r="L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5" s="14" t="str">
        <f>IFERROR(VLOOKUP(Tabelle3[[#This Row],[Artikelnr.]],Artikel!A:C,3,FALSE),Tabelle3[[#This Row],[Artikelnr.]])</f>
        <v>VOS-ABS ENTSORGUNG</v>
      </c>
      <c r="N265" s="11" t="str">
        <f>VLOOKUP(D265,'Liste Gründe'!A:D,2,FALSE)</f>
        <v>Rest</v>
      </c>
      <c r="O265" s="13" t="str">
        <f>IF(ISBLANK(F265),VLOOKUP(Tabelle3[[#This Row],[Grund Ziffer]],'Liste Gründe'!A:D,3,FALSE),F265)</f>
        <v>geschälte Rinde</v>
      </c>
      <c r="P265" s="11" t="str">
        <f>IF(ISBLANK(Tabelle111[[#This Row],[noch genauer]]),"-",Tabelle111[[#This Row],[noch genauer]])</f>
        <v>-</v>
      </c>
      <c r="Q265" s="14">
        <f t="shared" si="29"/>
        <v>42</v>
      </c>
      <c r="R265" s="11" t="str">
        <f t="shared" si="30"/>
        <v>Produkte</v>
      </c>
      <c r="S265" s="11" t="str">
        <f t="shared" si="31"/>
        <v>BUs</v>
      </c>
      <c r="T265" s="11" t="str">
        <f t="shared" si="32"/>
        <v>Symptome</v>
      </c>
      <c r="U265" s="11">
        <f>IFERROR(VLOOKUP(Tabelle3[[#This Row],[Artikelnr.]],Kennzahlen!S:U,3,FALSE)*Tabelle3[[#This Row],[Menge]],"0")</f>
        <v>0.51</v>
      </c>
      <c r="V265" s="14" t="str">
        <f>IF(ISBLANK(A265),VLOOKUP(Tabelle3[[#This Row],[Artikelnr.]],'Linien - BU'!R:S,2,FALSE),A265)</f>
        <v>RWV</v>
      </c>
      <c r="W265" s="16">
        <f t="shared" si="33"/>
        <v>29500917</v>
      </c>
      <c r="X265" s="15">
        <f t="shared" si="34"/>
        <v>60</v>
      </c>
      <c r="Y265" s="51"/>
      <c r="AC265" s="51"/>
      <c r="AF265" s="51"/>
      <c r="AG265" s="51"/>
      <c r="AH265" s="51"/>
    </row>
    <row r="266" spans="1:34" ht="30" customHeight="1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F266"/>
      <c r="G266" s="25"/>
      <c r="H266" s="25" t="str">
        <f>IFERROR(VLOOKUP(Tabelle111[[#This Row],[Artikelnr. (wenn vorhanden)]],Artikel!A:C,3,FALSE),Tabelle111[[#This Row],[Artikelnr. (wenn vorhanden)]])</f>
        <v>VOS-ABS ENTSORGUNG</v>
      </c>
      <c r="I266" s="11" t="str">
        <f>VLOOKUP(V266,'Linien - BU'!A:B,2,FALSE)</f>
        <v>BU1</v>
      </c>
      <c r="J266" s="12">
        <f t="shared" si="28"/>
        <v>36</v>
      </c>
      <c r="K266" s="13">
        <f>Tabelle111[[#This Row],[Datum '[Tag']]]</f>
        <v>44488</v>
      </c>
      <c r="L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6" s="14" t="str">
        <f>IFERROR(VLOOKUP(Tabelle3[[#This Row],[Artikelnr.]],Artikel!A:C,3,FALSE),Tabelle3[[#This Row],[Artikelnr.]])</f>
        <v>VOS-ABS ENTSORGUNG</v>
      </c>
      <c r="N266" s="11" t="str">
        <f>VLOOKUP(D266,'Liste Gründe'!A:D,2,FALSE)</f>
        <v>Rest</v>
      </c>
      <c r="O266" s="13" t="str">
        <f>IF(ISBLANK(F266),VLOOKUP(Tabelle3[[#This Row],[Grund Ziffer]],'Liste Gründe'!A:D,3,FALSE),F266)</f>
        <v>geschälte Rinde</v>
      </c>
      <c r="P266" s="11" t="str">
        <f>IF(ISBLANK(Tabelle111[[#This Row],[noch genauer]]),"-",Tabelle111[[#This Row],[noch genauer]])</f>
        <v>-</v>
      </c>
      <c r="Q266" s="14">
        <f t="shared" si="29"/>
        <v>42</v>
      </c>
      <c r="R266" s="11" t="str">
        <f t="shared" si="30"/>
        <v>Produkte</v>
      </c>
      <c r="S266" s="11" t="str">
        <f t="shared" si="31"/>
        <v>BUs</v>
      </c>
      <c r="T266" s="11" t="str">
        <f t="shared" si="32"/>
        <v>Symptome</v>
      </c>
      <c r="U266" s="11">
        <f>IFERROR(VLOOKUP(Tabelle3[[#This Row],[Artikelnr.]],Kennzahlen!S:U,3,FALSE)*Tabelle3[[#This Row],[Menge]],"0")</f>
        <v>0.36</v>
      </c>
      <c r="V266" s="14" t="str">
        <f>IF(ISBLANK(A266),VLOOKUP(Tabelle3[[#This Row],[Artikelnr.]],'Linien - BU'!R:S,2,FALSE),A266)</f>
        <v>RWV</v>
      </c>
      <c r="W266" s="16">
        <f t="shared" si="33"/>
        <v>29500917</v>
      </c>
      <c r="X266" s="15">
        <f t="shared" si="34"/>
        <v>60</v>
      </c>
      <c r="Y266" s="51"/>
      <c r="AC266" s="51"/>
      <c r="AF266" s="51"/>
      <c r="AG266" s="51"/>
      <c r="AH266" s="51"/>
    </row>
    <row r="267" spans="1:34" ht="30" customHeight="1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F267"/>
      <c r="G267" s="25"/>
      <c r="H267" s="25" t="str">
        <f>IFERROR(VLOOKUP(Tabelle111[[#This Row],[Artikelnr. (wenn vorhanden)]],Artikel!A:C,3,FALSE),Tabelle111[[#This Row],[Artikelnr. (wenn vorhanden)]])</f>
        <v>VOS-ABS ENTSORGUNG</v>
      </c>
      <c r="I267" s="11" t="str">
        <f>VLOOKUP(V267,'Linien - BU'!A:B,2,FALSE)</f>
        <v>BU1</v>
      </c>
      <c r="J267" s="12">
        <f t="shared" si="28"/>
        <v>2</v>
      </c>
      <c r="K267" s="13">
        <f>Tabelle111[[#This Row],[Datum '[Tag']]]</f>
        <v>44488</v>
      </c>
      <c r="L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7" s="14" t="str">
        <f>IFERROR(VLOOKUP(Tabelle3[[#This Row],[Artikelnr.]],Artikel!A:C,3,FALSE),Tabelle3[[#This Row],[Artikelnr.]])</f>
        <v>VOS-ABS ENTSORGUNG</v>
      </c>
      <c r="N267" s="11" t="str">
        <f>VLOOKUP(D267,'Liste Gründe'!A:D,2,FALSE)</f>
        <v>Rest</v>
      </c>
      <c r="O267" s="13" t="str">
        <f>IF(ISBLANK(F267),VLOOKUP(Tabelle3[[#This Row],[Grund Ziffer]],'Liste Gründe'!A:D,3,FALSE),F267)</f>
        <v>geschälte Rinde</v>
      </c>
      <c r="P267" s="11" t="str">
        <f>IF(ISBLANK(Tabelle111[[#This Row],[noch genauer]]),"-",Tabelle111[[#This Row],[noch genauer]])</f>
        <v>-</v>
      </c>
      <c r="Q267" s="14">
        <f t="shared" si="29"/>
        <v>42</v>
      </c>
      <c r="R267" s="11" t="str">
        <f t="shared" si="30"/>
        <v>Produkte</v>
      </c>
      <c r="S267" s="11" t="str">
        <f t="shared" si="31"/>
        <v>BUs</v>
      </c>
      <c r="T267" s="11" t="str">
        <f t="shared" si="32"/>
        <v>Symptome</v>
      </c>
      <c r="U267" s="11">
        <f>IFERROR(VLOOKUP(Tabelle3[[#This Row],[Artikelnr.]],Kennzahlen!S:U,3,FALSE)*Tabelle3[[#This Row],[Menge]],"0")</f>
        <v>0.02</v>
      </c>
      <c r="V267" s="14" t="str">
        <f>IF(ISBLANK(A267),VLOOKUP(Tabelle3[[#This Row],[Artikelnr.]],'Linien - BU'!R:S,2,FALSE),A267)</f>
        <v>RWV</v>
      </c>
      <c r="W267" s="16">
        <f t="shared" si="33"/>
        <v>29500917</v>
      </c>
      <c r="X267" s="15">
        <f t="shared" si="34"/>
        <v>60</v>
      </c>
      <c r="Y267" s="51"/>
      <c r="AC267" s="51"/>
      <c r="AF267" s="51"/>
      <c r="AG267" s="51"/>
      <c r="AH267" s="51"/>
    </row>
    <row r="268" spans="1:34" ht="30" customHeight="1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F268"/>
      <c r="G268" s="25"/>
      <c r="H268" s="56" t="str">
        <f>IFERROR(VLOOKUP(Tabelle111[[#This Row],[Artikelnr. (wenn vorhanden)]],Artikel!A:C,3,FALSE),Tabelle111[[#This Row],[Artikelnr. (wenn vorhanden)]])</f>
        <v>VOS-ABS ENTSORGUNG</v>
      </c>
      <c r="I268" s="11" t="str">
        <f>VLOOKUP(V268,'Linien - BU'!A:B,2,FALSE)</f>
        <v>BU1</v>
      </c>
      <c r="J268" s="12">
        <f t="shared" si="28"/>
        <v>28</v>
      </c>
      <c r="K268" s="13">
        <f>Tabelle111[[#This Row],[Datum '[Tag']]]</f>
        <v>44488</v>
      </c>
      <c r="L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8" s="14" t="str">
        <f>IFERROR(VLOOKUP(Tabelle3[[#This Row],[Artikelnr.]],Artikel!A:C,3,FALSE),Tabelle3[[#This Row],[Artikelnr.]])</f>
        <v>VOS-ABS ENTSORGUNG</v>
      </c>
      <c r="N268" s="11" t="str">
        <f>VLOOKUP(D268,'Liste Gründe'!A:D,2,FALSE)</f>
        <v>Rest</v>
      </c>
      <c r="O268" s="13" t="str">
        <f>IF(ISBLANK(F268),VLOOKUP(Tabelle3[[#This Row],[Grund Ziffer]],'Liste Gründe'!A:D,3,FALSE),F268)</f>
        <v>geschälte Rinde</v>
      </c>
      <c r="P268" s="11" t="str">
        <f>IF(ISBLANK(Tabelle111[[#This Row],[noch genauer]]),"-",Tabelle111[[#This Row],[noch genauer]])</f>
        <v>-</v>
      </c>
      <c r="Q268" s="14">
        <f t="shared" si="29"/>
        <v>42</v>
      </c>
      <c r="R268" s="11" t="str">
        <f t="shared" si="30"/>
        <v>Produkte</v>
      </c>
      <c r="S268" s="11" t="str">
        <f t="shared" si="31"/>
        <v>BUs</v>
      </c>
      <c r="T268" s="11" t="str">
        <f t="shared" si="32"/>
        <v>Symptome</v>
      </c>
      <c r="U268" s="11">
        <f>IFERROR(VLOOKUP(Tabelle3[[#This Row],[Artikelnr.]],Kennzahlen!S:U,3,FALSE)*Tabelle3[[#This Row],[Menge]],"0")</f>
        <v>0.28000000000000003</v>
      </c>
      <c r="V268" s="14" t="str">
        <f>IF(ISBLANK(A268),VLOOKUP(Tabelle3[[#This Row],[Artikelnr.]],'Linien - BU'!R:S,2,FALSE),A268)</f>
        <v>RWV</v>
      </c>
      <c r="W268" s="16">
        <f t="shared" si="33"/>
        <v>29500917</v>
      </c>
      <c r="X268" s="15">
        <f t="shared" si="34"/>
        <v>60</v>
      </c>
      <c r="Y268" s="51"/>
      <c r="AC268" s="51"/>
      <c r="AF268" s="51"/>
      <c r="AG268" s="51"/>
      <c r="AH268" s="51"/>
    </row>
    <row r="269" spans="1:34" ht="30" customHeight="1" x14ac:dyDescent="0.25">
      <c r="A269" s="25" t="s">
        <v>74</v>
      </c>
      <c r="B269" s="25">
        <v>29500917</v>
      </c>
      <c r="C269" s="25">
        <v>21</v>
      </c>
      <c r="D269" s="25">
        <v>60</v>
      </c>
      <c r="E269" s="37">
        <v>44488</v>
      </c>
      <c r="F269"/>
      <c r="G269" s="25"/>
      <c r="H269" s="56" t="str">
        <f>IFERROR(VLOOKUP(Tabelle111[[#This Row],[Artikelnr. (wenn vorhanden)]],Artikel!A:C,3,FALSE),Tabelle111[[#This Row],[Artikelnr. (wenn vorhanden)]])</f>
        <v>VOS-ABS ENTSORGUNG</v>
      </c>
      <c r="I269" s="11" t="str">
        <f>VLOOKUP(V269,'Linien - BU'!A:B,2,FALSE)</f>
        <v>BU1</v>
      </c>
      <c r="J269" s="12">
        <f t="shared" si="28"/>
        <v>21</v>
      </c>
      <c r="K269" s="13">
        <f>Tabelle111[[#This Row],[Datum '[Tag']]]</f>
        <v>44488</v>
      </c>
      <c r="L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9" s="14" t="str">
        <f>IFERROR(VLOOKUP(Tabelle3[[#This Row],[Artikelnr.]],Artikel!A:C,3,FALSE),Tabelle3[[#This Row],[Artikelnr.]])</f>
        <v>VOS-ABS ENTSORGUNG</v>
      </c>
      <c r="N269" s="11" t="str">
        <f>VLOOKUP(D269,'Liste Gründe'!A:D,2,FALSE)</f>
        <v>Rest</v>
      </c>
      <c r="O269" s="13" t="str">
        <f>IF(ISBLANK(F269),VLOOKUP(Tabelle3[[#This Row],[Grund Ziffer]],'Liste Gründe'!A:D,3,FALSE),F269)</f>
        <v>geschälte Rinde</v>
      </c>
      <c r="P269" s="11" t="str">
        <f>IF(ISBLANK(Tabelle111[[#This Row],[noch genauer]]),"-",Tabelle111[[#This Row],[noch genauer]])</f>
        <v>-</v>
      </c>
      <c r="Q269" s="14">
        <f t="shared" si="29"/>
        <v>42</v>
      </c>
      <c r="R269" s="11" t="str">
        <f t="shared" si="30"/>
        <v>Produkte</v>
      </c>
      <c r="S269" s="11" t="str">
        <f t="shared" si="31"/>
        <v>BUs</v>
      </c>
      <c r="T269" s="11" t="str">
        <f t="shared" si="32"/>
        <v>Symptome</v>
      </c>
      <c r="U269" s="11">
        <f>IFERROR(VLOOKUP(Tabelle3[[#This Row],[Artikelnr.]],Kennzahlen!S:U,3,FALSE)*Tabelle3[[#This Row],[Menge]],"0")</f>
        <v>0.21</v>
      </c>
      <c r="V269" s="14" t="str">
        <f>IF(ISBLANK(A269),VLOOKUP(Tabelle3[[#This Row],[Artikelnr.]],'Linien - BU'!R:S,2,FALSE),A269)</f>
        <v>RWV</v>
      </c>
      <c r="W269" s="16">
        <f t="shared" si="33"/>
        <v>29500917</v>
      </c>
      <c r="X269" s="15">
        <f t="shared" si="34"/>
        <v>60</v>
      </c>
      <c r="Y269" s="51"/>
      <c r="AC269" s="51"/>
      <c r="AF269" s="51"/>
      <c r="AG269" s="51"/>
      <c r="AH269" s="51"/>
    </row>
    <row r="270" spans="1:34" ht="30" customHeight="1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F270"/>
      <c r="G270" s="25"/>
      <c r="H270" s="56" t="str">
        <f>IFERROR(VLOOKUP(Tabelle111[[#This Row],[Artikelnr. (wenn vorhanden)]],Artikel!A:C,3,FALSE),Tabelle111[[#This Row],[Artikelnr. (wenn vorhanden)]])</f>
        <v>VOS-ABS ENTSORGUNG</v>
      </c>
      <c r="I270" s="11" t="str">
        <f>VLOOKUP(V270,'Linien - BU'!A:B,2,FALSE)</f>
        <v>BU1</v>
      </c>
      <c r="J270" s="12">
        <f t="shared" si="28"/>
        <v>21</v>
      </c>
      <c r="K270" s="13">
        <f>Tabelle111[[#This Row],[Datum '[Tag']]]</f>
        <v>44488</v>
      </c>
      <c r="L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0" s="14" t="str">
        <f>IFERROR(VLOOKUP(Tabelle3[[#This Row],[Artikelnr.]],Artikel!A:C,3,FALSE),Tabelle3[[#This Row],[Artikelnr.]])</f>
        <v>VOS-ABS ENTSORGUNG</v>
      </c>
      <c r="N270" s="11" t="str">
        <f>VLOOKUP(D270,'Liste Gründe'!A:D,2,FALSE)</f>
        <v>Rest</v>
      </c>
      <c r="O270" s="13" t="str">
        <f>IF(ISBLANK(F270),VLOOKUP(Tabelle3[[#This Row],[Grund Ziffer]],'Liste Gründe'!A:D,3,FALSE),F270)</f>
        <v>geschälte Rinde</v>
      </c>
      <c r="P270" s="11" t="str">
        <f>IF(ISBLANK(Tabelle111[[#This Row],[noch genauer]]),"-",Tabelle111[[#This Row],[noch genauer]])</f>
        <v>-</v>
      </c>
      <c r="Q270" s="14">
        <f t="shared" si="29"/>
        <v>42</v>
      </c>
      <c r="R270" s="11" t="str">
        <f t="shared" si="30"/>
        <v>Produkte</v>
      </c>
      <c r="S270" s="11" t="str">
        <f t="shared" si="31"/>
        <v>BUs</v>
      </c>
      <c r="T270" s="11" t="str">
        <f t="shared" si="32"/>
        <v>Symptome</v>
      </c>
      <c r="U270" s="11">
        <f>IFERROR(VLOOKUP(Tabelle3[[#This Row],[Artikelnr.]],Kennzahlen!S:U,3,FALSE)*Tabelle3[[#This Row],[Menge]],"0")</f>
        <v>0.21</v>
      </c>
      <c r="V270" s="14" t="str">
        <f>IF(ISBLANK(A270),VLOOKUP(Tabelle3[[#This Row],[Artikelnr.]],'Linien - BU'!R:S,2,FALSE),A270)</f>
        <v>RWV</v>
      </c>
      <c r="W270" s="16">
        <f t="shared" si="33"/>
        <v>29500917</v>
      </c>
      <c r="X270" s="15">
        <f t="shared" si="34"/>
        <v>60</v>
      </c>
      <c r="Y270" s="51"/>
      <c r="AC270" s="51"/>
      <c r="AF270" s="51"/>
      <c r="AG270" s="51"/>
      <c r="AH270" s="51"/>
    </row>
    <row r="271" spans="1:34" ht="30" customHeight="1" x14ac:dyDescent="0.25">
      <c r="A271" s="25" t="s">
        <v>59</v>
      </c>
      <c r="B271" s="25" t="s">
        <v>57</v>
      </c>
      <c r="C271" s="25">
        <v>51</v>
      </c>
      <c r="D271" s="40">
        <v>73</v>
      </c>
      <c r="E271" s="37">
        <v>44427</v>
      </c>
      <c r="F271" t="s">
        <v>58</v>
      </c>
      <c r="G271" s="55" t="s">
        <v>58</v>
      </c>
      <c r="H271" s="25" t="str">
        <f>IFERROR(VLOOKUP(Tabelle111[[#This Row],[Artikelnr. (wenn vorhanden)]],Artikel!A:C,3,FALSE),Tabelle111[[#This Row],[Artikelnr. (wenn vorhanden)]])</f>
        <v>Laborproben</v>
      </c>
      <c r="I271" s="11" t="str">
        <f>VLOOKUP(V271,'Linien - BU'!A:B,2,FALSE)</f>
        <v>Rest</v>
      </c>
      <c r="J271" s="12">
        <f t="shared" si="28"/>
        <v>51</v>
      </c>
      <c r="K271" s="13">
        <f>Tabelle111[[#This Row],[Datum '[Tag']]]</f>
        <v>44427</v>
      </c>
      <c r="L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71" s="14" t="str">
        <f>IFERROR(VLOOKUP(Tabelle3[[#This Row],[Artikelnr.]],Artikel!A:C,3,FALSE),Tabelle3[[#This Row],[Artikelnr.]])</f>
        <v>Laborproben</v>
      </c>
      <c r="N271" s="11" t="str">
        <f>VLOOKUP(D271,'Liste Gründe'!A:D,2,FALSE)</f>
        <v>Qualitätssicherung</v>
      </c>
      <c r="O271" s="13" t="str">
        <f>IF(ISBLANK(F271),VLOOKUP(Tabelle3[[#This Row],[Grund Ziffer]],'Liste Gründe'!A:D,3,FALSE),F271)</f>
        <v>Laborprobe</v>
      </c>
      <c r="P271" s="11" t="str">
        <f>IF(ISBLANK(Tabelle111[[#This Row],[noch genauer]]),"-",Tabelle111[[#This Row],[noch genauer]])</f>
        <v>Laborprobe</v>
      </c>
      <c r="Q271" s="14">
        <f t="shared" si="29"/>
        <v>33</v>
      </c>
      <c r="R271" s="11" t="str">
        <f t="shared" si="30"/>
        <v>Produkte</v>
      </c>
      <c r="S271" s="11" t="str">
        <f t="shared" si="31"/>
        <v>BUs</v>
      </c>
      <c r="T271" s="11" t="str">
        <f t="shared" si="32"/>
        <v>Symptome</v>
      </c>
      <c r="U271" s="11" t="str">
        <f>IFERROR(VLOOKUP(Tabelle3[[#This Row],[Artikelnr.]],Kennzahlen!S:U,3,FALSE)*Tabelle3[[#This Row],[Menge]],"0")</f>
        <v>0</v>
      </c>
      <c r="V271" s="14" t="str">
        <f>IF(ISBLANK(A271),VLOOKUP(Tabelle3[[#This Row],[Artikelnr.]],'Linien - BU'!R:S,2,FALSE),A271)</f>
        <v>Labor</v>
      </c>
      <c r="W271" s="16" t="str">
        <f t="shared" si="33"/>
        <v>Laborproben</v>
      </c>
      <c r="X271" s="15">
        <f t="shared" si="34"/>
        <v>73</v>
      </c>
      <c r="Y271" s="51"/>
      <c r="AC271" s="51"/>
      <c r="AF271" s="51"/>
      <c r="AG271" s="51"/>
      <c r="AH271" s="51"/>
    </row>
    <row r="272" spans="1:34" ht="30" customHeight="1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F272"/>
      <c r="G272" s="25"/>
      <c r="H272" s="56" t="str">
        <f>IFERROR(VLOOKUP(Tabelle111[[#This Row],[Artikelnr. (wenn vorhanden)]],Artikel!A:C,3,FALSE),Tabelle111[[#This Row],[Artikelnr. (wenn vorhanden)]])</f>
        <v>VOS-ABS ENTSORGUNG</v>
      </c>
      <c r="I272" s="11" t="str">
        <f>VLOOKUP(V272,'Linien - BU'!A:B,2,FALSE)</f>
        <v>BU1</v>
      </c>
      <c r="J272" s="12">
        <f t="shared" si="28"/>
        <v>21</v>
      </c>
      <c r="K272" s="13">
        <f>Tabelle111[[#This Row],[Datum '[Tag']]]</f>
        <v>44489</v>
      </c>
      <c r="L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2" s="14" t="str">
        <f>IFERROR(VLOOKUP(Tabelle3[[#This Row],[Artikelnr.]],Artikel!A:C,3,FALSE),Tabelle3[[#This Row],[Artikelnr.]])</f>
        <v>VOS-ABS ENTSORGUNG</v>
      </c>
      <c r="N272" s="11" t="str">
        <f>VLOOKUP(D272,'Liste Gründe'!A:D,2,FALSE)</f>
        <v>Rest</v>
      </c>
      <c r="O272" s="13" t="str">
        <f>IF(ISBLANK(F272),VLOOKUP(Tabelle3[[#This Row],[Grund Ziffer]],'Liste Gründe'!A:D,3,FALSE),F272)</f>
        <v>geschälte Rinde</v>
      </c>
      <c r="P272" s="11" t="str">
        <f>IF(ISBLANK(Tabelle111[[#This Row],[noch genauer]]),"-",Tabelle111[[#This Row],[noch genauer]])</f>
        <v>-</v>
      </c>
      <c r="Q272" s="14">
        <f t="shared" si="29"/>
        <v>42</v>
      </c>
      <c r="R272" s="11" t="str">
        <f t="shared" si="30"/>
        <v>Produkte</v>
      </c>
      <c r="S272" s="11" t="str">
        <f t="shared" si="31"/>
        <v>BUs</v>
      </c>
      <c r="T272" s="11" t="str">
        <f t="shared" si="32"/>
        <v>Symptome</v>
      </c>
      <c r="U272" s="11">
        <f>IFERROR(VLOOKUP(Tabelle3[[#This Row],[Artikelnr.]],Kennzahlen!S:U,3,FALSE)*Tabelle3[[#This Row],[Menge]],"0")</f>
        <v>0.21</v>
      </c>
      <c r="V272" s="14" t="str">
        <f>IF(ISBLANK(A272),VLOOKUP(Tabelle3[[#This Row],[Artikelnr.]],'Linien - BU'!R:S,2,FALSE),A272)</f>
        <v>RWV</v>
      </c>
      <c r="W272" s="16">
        <f t="shared" si="33"/>
        <v>29500917</v>
      </c>
      <c r="X272" s="15">
        <f t="shared" si="34"/>
        <v>60</v>
      </c>
      <c r="Y272" s="51"/>
      <c r="AC272" s="51"/>
      <c r="AF272" s="51"/>
      <c r="AG272" s="51"/>
      <c r="AH272" s="51"/>
    </row>
    <row r="273" spans="1:34" ht="30" customHeight="1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F273"/>
      <c r="G273" s="25"/>
      <c r="H273" s="56" t="str">
        <f>IFERROR(VLOOKUP(Tabelle111[[#This Row],[Artikelnr. (wenn vorhanden)]],Artikel!A:C,3,FALSE),Tabelle111[[#This Row],[Artikelnr. (wenn vorhanden)]])</f>
        <v>VOS-ABS ENTSORGUNG</v>
      </c>
      <c r="I273" s="11" t="str">
        <f>VLOOKUP(V273,'Linien - BU'!A:B,2,FALSE)</f>
        <v>BU1</v>
      </c>
      <c r="J273" s="12">
        <f t="shared" si="28"/>
        <v>21</v>
      </c>
      <c r="K273" s="13">
        <f>Tabelle111[[#This Row],[Datum '[Tag']]]</f>
        <v>44489</v>
      </c>
      <c r="L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3" s="14" t="str">
        <f>IFERROR(VLOOKUP(Tabelle3[[#This Row],[Artikelnr.]],Artikel!A:C,3,FALSE),Tabelle3[[#This Row],[Artikelnr.]])</f>
        <v>VOS-ABS ENTSORGUNG</v>
      </c>
      <c r="N273" s="11" t="str">
        <f>VLOOKUP(D273,'Liste Gründe'!A:D,2,FALSE)</f>
        <v>Rest</v>
      </c>
      <c r="O273" s="13" t="str">
        <f>IF(ISBLANK(F273),VLOOKUP(Tabelle3[[#This Row],[Grund Ziffer]],'Liste Gründe'!A:D,3,FALSE),F273)</f>
        <v>geschälte Rinde</v>
      </c>
      <c r="P273" s="11" t="str">
        <f>IF(ISBLANK(Tabelle111[[#This Row],[noch genauer]]),"-",Tabelle111[[#This Row],[noch genauer]])</f>
        <v>-</v>
      </c>
      <c r="Q273" s="14">
        <f t="shared" si="29"/>
        <v>42</v>
      </c>
      <c r="R273" s="11" t="str">
        <f t="shared" si="30"/>
        <v>Produkte</v>
      </c>
      <c r="S273" s="11" t="str">
        <f t="shared" si="31"/>
        <v>BUs</v>
      </c>
      <c r="T273" s="11" t="str">
        <f t="shared" si="32"/>
        <v>Symptome</v>
      </c>
      <c r="U273" s="11">
        <f>IFERROR(VLOOKUP(Tabelle3[[#This Row],[Artikelnr.]],Kennzahlen!S:U,3,FALSE)*Tabelle3[[#This Row],[Menge]],"0")</f>
        <v>0.21</v>
      </c>
      <c r="V273" s="14" t="str">
        <f>IF(ISBLANK(A273),VLOOKUP(Tabelle3[[#This Row],[Artikelnr.]],'Linien - BU'!R:S,2,FALSE),A273)</f>
        <v>RWV</v>
      </c>
      <c r="W273" s="16">
        <f t="shared" si="33"/>
        <v>29500917</v>
      </c>
      <c r="X273" s="15">
        <f t="shared" si="34"/>
        <v>60</v>
      </c>
      <c r="Y273" s="51"/>
      <c r="AC273" s="51"/>
      <c r="AF273" s="51"/>
      <c r="AG273" s="51"/>
      <c r="AH273" s="51"/>
    </row>
    <row r="274" spans="1:34" ht="30" customHeight="1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F274"/>
      <c r="G274" s="25"/>
      <c r="H274" s="56" t="str">
        <f>IFERROR(VLOOKUP(Tabelle111[[#This Row],[Artikelnr. (wenn vorhanden)]],Artikel!A:C,3,FALSE),Tabelle111[[#This Row],[Artikelnr. (wenn vorhanden)]])</f>
        <v>VOS-ABS ENTSORGUNG</v>
      </c>
      <c r="I274" s="11" t="str">
        <f>VLOOKUP(V274,'Linien - BU'!A:B,2,FALSE)</f>
        <v>BU1</v>
      </c>
      <c r="J274" s="12">
        <f t="shared" si="28"/>
        <v>30</v>
      </c>
      <c r="K274" s="13">
        <f>Tabelle111[[#This Row],[Datum '[Tag']]]</f>
        <v>44494</v>
      </c>
      <c r="L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4" s="14" t="str">
        <f>IFERROR(VLOOKUP(Tabelle3[[#This Row],[Artikelnr.]],Artikel!A:C,3,FALSE),Tabelle3[[#This Row],[Artikelnr.]])</f>
        <v>VOS-ABS ENTSORGUNG</v>
      </c>
      <c r="N274" s="11" t="str">
        <f>VLOOKUP(D274,'Liste Gründe'!A:D,2,FALSE)</f>
        <v>Rest</v>
      </c>
      <c r="O274" s="13" t="str">
        <f>IF(ISBLANK(F274),VLOOKUP(Tabelle3[[#This Row],[Grund Ziffer]],'Liste Gründe'!A:D,3,FALSE),F274)</f>
        <v>geschälte Rinde</v>
      </c>
      <c r="P274" s="11" t="str">
        <f>IF(ISBLANK(Tabelle111[[#This Row],[noch genauer]]),"-",Tabelle111[[#This Row],[noch genauer]])</f>
        <v>-</v>
      </c>
      <c r="Q274" s="14">
        <f t="shared" si="29"/>
        <v>43</v>
      </c>
      <c r="R274" s="11" t="str">
        <f t="shared" si="30"/>
        <v>Produkte</v>
      </c>
      <c r="S274" s="11" t="str">
        <f t="shared" si="31"/>
        <v>BUs</v>
      </c>
      <c r="T274" s="11" t="str">
        <f t="shared" si="32"/>
        <v>Symptome</v>
      </c>
      <c r="U274" s="11">
        <f>IFERROR(VLOOKUP(Tabelle3[[#This Row],[Artikelnr.]],Kennzahlen!S:U,3,FALSE)*Tabelle3[[#This Row],[Menge]],"0")</f>
        <v>0.3</v>
      </c>
      <c r="V274" s="14" t="str">
        <f>IF(ISBLANK(A274),VLOOKUP(Tabelle3[[#This Row],[Artikelnr.]],'Linien - BU'!R:S,2,FALSE),A274)</f>
        <v>RWV</v>
      </c>
      <c r="W274" s="16">
        <f t="shared" si="33"/>
        <v>29500917</v>
      </c>
      <c r="X274" s="15">
        <f t="shared" si="34"/>
        <v>60</v>
      </c>
      <c r="Y274" s="51"/>
      <c r="AC274" s="51"/>
      <c r="AF274" s="51"/>
      <c r="AG274" s="51"/>
      <c r="AH274" s="51"/>
    </row>
    <row r="275" spans="1:34" ht="30" customHeight="1" x14ac:dyDescent="0.25">
      <c r="A275" s="25" t="s">
        <v>74</v>
      </c>
      <c r="B275" s="25">
        <v>29500917</v>
      </c>
      <c r="C275" s="25">
        <v>66</v>
      </c>
      <c r="D275" s="25">
        <v>60</v>
      </c>
      <c r="E275" s="37">
        <v>44488</v>
      </c>
      <c r="F275"/>
      <c r="G275" s="25"/>
      <c r="H275" s="56" t="str">
        <f>IFERROR(VLOOKUP(Tabelle111[[#This Row],[Artikelnr. (wenn vorhanden)]],Artikel!A:C,3,FALSE),Tabelle111[[#This Row],[Artikelnr. (wenn vorhanden)]])</f>
        <v>VOS-ABS ENTSORGUNG</v>
      </c>
      <c r="I275" s="11" t="str">
        <f>VLOOKUP(V275,'Linien - BU'!A:B,2,FALSE)</f>
        <v>BU1</v>
      </c>
      <c r="J275" s="12">
        <f t="shared" si="28"/>
        <v>66</v>
      </c>
      <c r="K275" s="13">
        <f>Tabelle111[[#This Row],[Datum '[Tag']]]</f>
        <v>44488</v>
      </c>
      <c r="L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5" s="14" t="str">
        <f>IFERROR(VLOOKUP(Tabelle3[[#This Row],[Artikelnr.]],Artikel!A:C,3,FALSE),Tabelle3[[#This Row],[Artikelnr.]])</f>
        <v>VOS-ABS ENTSORGUNG</v>
      </c>
      <c r="N275" s="11" t="str">
        <f>VLOOKUP(D275,'Liste Gründe'!A:D,2,FALSE)</f>
        <v>Rest</v>
      </c>
      <c r="O275" s="13" t="str">
        <f>IF(ISBLANK(F275),VLOOKUP(Tabelle3[[#This Row],[Grund Ziffer]],'Liste Gründe'!A:D,3,FALSE),F275)</f>
        <v>geschälte Rinde</v>
      </c>
      <c r="P275" s="11" t="str">
        <f>IF(ISBLANK(Tabelle111[[#This Row],[noch genauer]]),"-",Tabelle111[[#This Row],[noch genauer]])</f>
        <v>-</v>
      </c>
      <c r="Q275" s="14">
        <f t="shared" si="29"/>
        <v>42</v>
      </c>
      <c r="R275" s="11" t="str">
        <f t="shared" si="30"/>
        <v>Produkte</v>
      </c>
      <c r="S275" s="11" t="str">
        <f t="shared" si="31"/>
        <v>BUs</v>
      </c>
      <c r="T275" s="11" t="str">
        <f t="shared" si="32"/>
        <v>Symptome</v>
      </c>
      <c r="U275" s="11">
        <f>IFERROR(VLOOKUP(Tabelle3[[#This Row],[Artikelnr.]],Kennzahlen!S:U,3,FALSE)*Tabelle3[[#This Row],[Menge]],"0")</f>
        <v>0.66</v>
      </c>
      <c r="V275" s="14" t="str">
        <f>IF(ISBLANK(A275),VLOOKUP(Tabelle3[[#This Row],[Artikelnr.]],'Linien - BU'!R:S,2,FALSE),A275)</f>
        <v>RWV</v>
      </c>
      <c r="W275" s="16">
        <f t="shared" si="33"/>
        <v>29500917</v>
      </c>
      <c r="X275" s="15">
        <f t="shared" si="34"/>
        <v>60</v>
      </c>
      <c r="Y275" s="51"/>
      <c r="AC275" s="51"/>
      <c r="AF275" s="51"/>
      <c r="AG275" s="51"/>
      <c r="AH275" s="51"/>
    </row>
    <row r="276" spans="1:34" ht="30" customHeight="1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F276"/>
      <c r="G276" s="25"/>
      <c r="H276" s="56" t="str">
        <f>IFERROR(VLOOKUP(Tabelle111[[#This Row],[Artikelnr. (wenn vorhanden)]],Artikel!A:C,3,FALSE),Tabelle111[[#This Row],[Artikelnr. (wenn vorhanden)]])</f>
        <v>VOS-ABS ENTSORGUNG</v>
      </c>
      <c r="I276" s="11" t="str">
        <f>VLOOKUP(V276,'Linien - BU'!A:B,2,FALSE)</f>
        <v>BU1</v>
      </c>
      <c r="J276" s="12">
        <f t="shared" si="28"/>
        <v>5</v>
      </c>
      <c r="K276" s="13">
        <f>Tabelle111[[#This Row],[Datum '[Tag']]]</f>
        <v>44488</v>
      </c>
      <c r="L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6" s="14" t="str">
        <f>IFERROR(VLOOKUP(Tabelle3[[#This Row],[Artikelnr.]],Artikel!A:C,3,FALSE),Tabelle3[[#This Row],[Artikelnr.]])</f>
        <v>VOS-ABS ENTSORGUNG</v>
      </c>
      <c r="N276" s="11" t="str">
        <f>VLOOKUP(D276,'Liste Gründe'!A:D,2,FALSE)</f>
        <v>Rest</v>
      </c>
      <c r="O276" s="13" t="str">
        <f>IF(ISBLANK(F276),VLOOKUP(Tabelle3[[#This Row],[Grund Ziffer]],'Liste Gründe'!A:D,3,FALSE),F276)</f>
        <v>geschälte Rinde</v>
      </c>
      <c r="P276" s="11" t="str">
        <f>IF(ISBLANK(Tabelle111[[#This Row],[noch genauer]]),"-",Tabelle111[[#This Row],[noch genauer]])</f>
        <v>-</v>
      </c>
      <c r="Q276" s="14">
        <f t="shared" si="29"/>
        <v>42</v>
      </c>
      <c r="R276" s="11" t="str">
        <f t="shared" si="30"/>
        <v>Produkte</v>
      </c>
      <c r="S276" s="11" t="str">
        <f t="shared" si="31"/>
        <v>BUs</v>
      </c>
      <c r="T276" s="11" t="str">
        <f t="shared" si="32"/>
        <v>Symptome</v>
      </c>
      <c r="U276" s="11">
        <f>IFERROR(VLOOKUP(Tabelle3[[#This Row],[Artikelnr.]],Kennzahlen!S:U,3,FALSE)*Tabelle3[[#This Row],[Menge]],"0")</f>
        <v>0.05</v>
      </c>
      <c r="V276" s="14" t="str">
        <f>IF(ISBLANK(A276),VLOOKUP(Tabelle3[[#This Row],[Artikelnr.]],'Linien - BU'!R:S,2,FALSE),A276)</f>
        <v>RWV</v>
      </c>
      <c r="W276" s="16">
        <f t="shared" si="33"/>
        <v>29500917</v>
      </c>
      <c r="X276" s="15">
        <f t="shared" si="34"/>
        <v>60</v>
      </c>
      <c r="Y276" s="51"/>
      <c r="AC276" s="51"/>
      <c r="AF276" s="51"/>
      <c r="AG276" s="51"/>
      <c r="AH276" s="51"/>
    </row>
    <row r="277" spans="1:34" ht="30" customHeight="1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F277"/>
      <c r="G277" s="25"/>
      <c r="H277" s="56" t="str">
        <f>IFERROR(VLOOKUP(Tabelle111[[#This Row],[Artikelnr. (wenn vorhanden)]],Artikel!A:C,3,FALSE),Tabelle111[[#This Row],[Artikelnr. (wenn vorhanden)]])</f>
        <v>VOS-ABS ENTSORGUNG</v>
      </c>
      <c r="I277" s="11" t="str">
        <f>VLOOKUP(V277,'Linien - BU'!A:B,2,FALSE)</f>
        <v>BU1</v>
      </c>
      <c r="J277" s="12">
        <f t="shared" si="28"/>
        <v>6</v>
      </c>
      <c r="K277" s="13">
        <f>Tabelle111[[#This Row],[Datum '[Tag']]]</f>
        <v>44488</v>
      </c>
      <c r="L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7" s="14" t="str">
        <f>IFERROR(VLOOKUP(Tabelle3[[#This Row],[Artikelnr.]],Artikel!A:C,3,FALSE),Tabelle3[[#This Row],[Artikelnr.]])</f>
        <v>VOS-ABS ENTSORGUNG</v>
      </c>
      <c r="N277" s="11" t="str">
        <f>VLOOKUP(D277,'Liste Gründe'!A:D,2,FALSE)</f>
        <v>Rest</v>
      </c>
      <c r="O277" s="13" t="str">
        <f>IF(ISBLANK(F277),VLOOKUP(Tabelle3[[#This Row],[Grund Ziffer]],'Liste Gründe'!A:D,3,FALSE),F277)</f>
        <v>geschälte Rinde</v>
      </c>
      <c r="P277" s="11" t="str">
        <f>IF(ISBLANK(Tabelle111[[#This Row],[noch genauer]]),"-",Tabelle111[[#This Row],[noch genauer]])</f>
        <v>-</v>
      </c>
      <c r="Q277" s="14">
        <f t="shared" si="29"/>
        <v>42</v>
      </c>
      <c r="R277" s="11" t="str">
        <f t="shared" si="30"/>
        <v>Produkte</v>
      </c>
      <c r="S277" s="11" t="str">
        <f t="shared" si="31"/>
        <v>BUs</v>
      </c>
      <c r="T277" s="11" t="str">
        <f t="shared" si="32"/>
        <v>Symptome</v>
      </c>
      <c r="U277" s="11">
        <f>IFERROR(VLOOKUP(Tabelle3[[#This Row],[Artikelnr.]],Kennzahlen!S:U,3,FALSE)*Tabelle3[[#This Row],[Menge]],"0")</f>
        <v>0.06</v>
      </c>
      <c r="V277" s="14" t="str">
        <f>IF(ISBLANK(A277),VLOOKUP(Tabelle3[[#This Row],[Artikelnr.]],'Linien - BU'!R:S,2,FALSE),A277)</f>
        <v>RWV</v>
      </c>
      <c r="W277" s="16">
        <f t="shared" si="33"/>
        <v>29500917</v>
      </c>
      <c r="X277" s="15">
        <f t="shared" si="34"/>
        <v>60</v>
      </c>
      <c r="Y277" s="51"/>
      <c r="AC277" s="51"/>
      <c r="AF277" s="51"/>
      <c r="AG277" s="51"/>
      <c r="AH277" s="51"/>
    </row>
    <row r="278" spans="1:34" ht="30" customHeight="1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F278"/>
      <c r="G278" s="25"/>
      <c r="H278" s="56" t="str">
        <f>IFERROR(VLOOKUP(Tabelle111[[#This Row],[Artikelnr. (wenn vorhanden)]],Artikel!A:C,3,FALSE),Tabelle111[[#This Row],[Artikelnr. (wenn vorhanden)]])</f>
        <v>VOS-ABS ENTSORGUNG</v>
      </c>
      <c r="I278" s="11" t="str">
        <f>VLOOKUP(V278,'Linien - BU'!A:B,2,FALSE)</f>
        <v>BU1</v>
      </c>
      <c r="J278" s="12">
        <f t="shared" si="28"/>
        <v>3</v>
      </c>
      <c r="K278" s="13">
        <f>Tabelle111[[#This Row],[Datum '[Tag']]]</f>
        <v>44488</v>
      </c>
      <c r="L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8" s="14" t="str">
        <f>IFERROR(VLOOKUP(Tabelle3[[#This Row],[Artikelnr.]],Artikel!A:C,3,FALSE),Tabelle3[[#This Row],[Artikelnr.]])</f>
        <v>VOS-ABS ENTSORGUNG</v>
      </c>
      <c r="N278" s="11" t="str">
        <f>VLOOKUP(D278,'Liste Gründe'!A:D,2,FALSE)</f>
        <v>Rest</v>
      </c>
      <c r="O278" s="13" t="str">
        <f>IF(ISBLANK(F278),VLOOKUP(Tabelle3[[#This Row],[Grund Ziffer]],'Liste Gründe'!A:D,3,FALSE),F278)</f>
        <v>geschälte Rinde</v>
      </c>
      <c r="P278" s="11" t="str">
        <f>IF(ISBLANK(Tabelle111[[#This Row],[noch genauer]]),"-",Tabelle111[[#This Row],[noch genauer]])</f>
        <v>-</v>
      </c>
      <c r="Q278" s="14">
        <f t="shared" si="29"/>
        <v>42</v>
      </c>
      <c r="R278" s="11" t="str">
        <f t="shared" si="30"/>
        <v>Produkte</v>
      </c>
      <c r="S278" s="11" t="str">
        <f t="shared" si="31"/>
        <v>BUs</v>
      </c>
      <c r="T278" s="11" t="str">
        <f t="shared" si="32"/>
        <v>Symptome</v>
      </c>
      <c r="U278" s="11">
        <f>IFERROR(VLOOKUP(Tabelle3[[#This Row],[Artikelnr.]],Kennzahlen!S:U,3,FALSE)*Tabelle3[[#This Row],[Menge]],"0")</f>
        <v>0.03</v>
      </c>
      <c r="V278" s="14" t="str">
        <f>IF(ISBLANK(A278),VLOOKUP(Tabelle3[[#This Row],[Artikelnr.]],'Linien - BU'!R:S,2,FALSE),A278)</f>
        <v>RWV</v>
      </c>
      <c r="W278" s="16">
        <f t="shared" si="33"/>
        <v>29500917</v>
      </c>
      <c r="X278" s="15">
        <f t="shared" si="34"/>
        <v>60</v>
      </c>
      <c r="Y278" s="51"/>
      <c r="AC278" s="51"/>
      <c r="AF278" s="51"/>
      <c r="AG278" s="51"/>
      <c r="AH278" s="51"/>
    </row>
    <row r="279" spans="1:34" ht="30" customHeight="1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IFERROR(VLOOKUP(Tabelle111[[#This Row],[Artikelnr. (wenn vorhanden)]],Artikel!A:C,3,FALSE),Tabelle111[[#This Row],[Artikelnr. (wenn vorhanden)]])</f>
        <v>VOS SKZ-GOU</v>
      </c>
      <c r="I279" s="11" t="str">
        <f>VLOOKUP(V279,'Linien - BU'!A:B,2,FALSE)</f>
        <v>BU1</v>
      </c>
      <c r="J279" s="12">
        <f t="shared" si="28"/>
        <v>48</v>
      </c>
      <c r="K279" s="13">
        <f>Tabelle111[[#This Row],[Datum '[Tag']]]</f>
        <v>44453</v>
      </c>
      <c r="L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9" s="14" t="str">
        <f>IFERROR(VLOOKUP(Tabelle3[[#This Row],[Artikelnr.]],Artikel!A:C,3,FALSE),Tabelle3[[#This Row],[Artikelnr.]])</f>
        <v>VOS SKZ-GOU</v>
      </c>
      <c r="N279" s="11" t="str">
        <f>VLOOKUP(D279,'Liste Gründe'!A:D,2,FALSE)</f>
        <v>Schimmel</v>
      </c>
      <c r="O279" s="13" t="str">
        <f>IF(ISBLANK(F279),VLOOKUP(Tabelle3[[#This Row],[Grund Ziffer]],'Liste Gründe'!A:D,3,FALSE),F279)</f>
        <v>keine Verarbeitung</v>
      </c>
      <c r="P279" s="11" t="str">
        <f>IF(ISBLANK(Tabelle111[[#This Row],[noch genauer]]),"-",Tabelle111[[#This Row],[noch genauer]])</f>
        <v>Aufgrund Konsistenz nicht genommen. Zu wenig VOS verarbeitet. Vom Warmen ins Kalte -&gt; Schimmel</v>
      </c>
      <c r="Q279" s="14">
        <f t="shared" si="29"/>
        <v>37</v>
      </c>
      <c r="R279" s="11" t="str">
        <f t="shared" si="30"/>
        <v>Produkte</v>
      </c>
      <c r="S279" s="11" t="str">
        <f t="shared" si="31"/>
        <v>BUs</v>
      </c>
      <c r="T279" s="11" t="str">
        <f t="shared" si="32"/>
        <v>Symptome</v>
      </c>
      <c r="U279" s="11">
        <f>IFERROR(VLOOKUP(Tabelle3[[#This Row],[Artikelnr.]],Kennzahlen!S:U,3,FALSE)*Tabelle3[[#This Row],[Menge]],"0")</f>
        <v>24</v>
      </c>
      <c r="V279" s="14" t="str">
        <f>IF(ISBLANK(A279),VLOOKUP(Tabelle3[[#This Row],[Artikelnr.]],'Linien - BU'!R:S,2,FALSE),A279)</f>
        <v>Schmelze</v>
      </c>
      <c r="W279" s="16">
        <f t="shared" si="33"/>
        <v>29500918</v>
      </c>
      <c r="X279" s="15">
        <f t="shared" si="34"/>
        <v>12</v>
      </c>
      <c r="Y279" s="51"/>
      <c r="AC279" s="51"/>
      <c r="AF279" s="51"/>
      <c r="AG279" s="51"/>
      <c r="AH279" s="51"/>
    </row>
    <row r="280" spans="1:34" ht="30" customHeight="1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IFERROR(VLOOKUP(Tabelle111[[#This Row],[Artikelnr. (wenn vorhanden)]],Artikel!A:C,3,FALSE),Tabelle111[[#This Row],[Artikelnr. (wenn vorhanden)]])</f>
        <v>VOS SKZ-GOU</v>
      </c>
      <c r="I280" s="11" t="str">
        <f>VLOOKUP(V280,'Linien - BU'!A:B,2,FALSE)</f>
        <v>BU1</v>
      </c>
      <c r="J280" s="12">
        <f t="shared" si="28"/>
        <v>92</v>
      </c>
      <c r="K280" s="13">
        <f>Tabelle111[[#This Row],[Datum '[Tag']]]</f>
        <v>44466</v>
      </c>
      <c r="L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0" s="14" t="str">
        <f>IFERROR(VLOOKUP(Tabelle3[[#This Row],[Artikelnr.]],Artikel!A:C,3,FALSE),Tabelle3[[#This Row],[Artikelnr.]])</f>
        <v>VOS SKZ-GOU</v>
      </c>
      <c r="N280" s="11" t="str">
        <f>VLOOKUP(D280,'Liste Gründe'!A:D,2,FALSE)</f>
        <v>Schimmel</v>
      </c>
      <c r="O280" s="13" t="str">
        <f>IF(ISBLANK(F280),VLOOKUP(Tabelle3[[#This Row],[Grund Ziffer]],'Liste Gründe'!A:D,3,FALSE),F280)</f>
        <v>keine Verarbeitung</v>
      </c>
      <c r="P280" s="11" t="str">
        <f>IF(ISBLANK(Tabelle111[[#This Row],[noch genauer]]),"-",Tabelle111[[#This Row],[noch genauer]])</f>
        <v>Aufgrund Konsistenz nicht genommen. Zu wenig VOS verarbeitet. Vom Warmen ins Kalte -&gt; Schimmel</v>
      </c>
      <c r="Q280" s="14">
        <f t="shared" si="29"/>
        <v>39</v>
      </c>
      <c r="R280" s="11" t="str">
        <f t="shared" si="30"/>
        <v>Produkte</v>
      </c>
      <c r="S280" s="11" t="str">
        <f t="shared" si="31"/>
        <v>BUs</v>
      </c>
      <c r="T280" s="11" t="str">
        <f t="shared" si="32"/>
        <v>Symptome</v>
      </c>
      <c r="U280" s="11">
        <f>IFERROR(VLOOKUP(Tabelle3[[#This Row],[Artikelnr.]],Kennzahlen!S:U,3,FALSE)*Tabelle3[[#This Row],[Menge]],"0")</f>
        <v>46</v>
      </c>
      <c r="V280" s="14" t="str">
        <f>IF(ISBLANK(A280),VLOOKUP(Tabelle3[[#This Row],[Artikelnr.]],'Linien - BU'!R:S,2,FALSE),A280)</f>
        <v>Schmelze</v>
      </c>
      <c r="W280" s="16">
        <f t="shared" si="33"/>
        <v>29500918</v>
      </c>
      <c r="X280" s="15">
        <f t="shared" si="34"/>
        <v>12</v>
      </c>
      <c r="Y280" s="51"/>
      <c r="AC280" s="51"/>
      <c r="AF280" s="51"/>
      <c r="AG280" s="51"/>
      <c r="AH280" s="51"/>
    </row>
    <row r="281" spans="1:34" ht="30" customHeight="1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IFERROR(VLOOKUP(Tabelle111[[#This Row],[Artikelnr. (wenn vorhanden)]],Artikel!A:C,3,FALSE),Tabelle111[[#This Row],[Artikelnr. (wenn vorhanden)]])</f>
        <v>VOS SKZ-GOU</v>
      </c>
      <c r="I281" s="11" t="str">
        <f>VLOOKUP(V281,'Linien - BU'!A:B,2,FALSE)</f>
        <v>BU1</v>
      </c>
      <c r="J281" s="12">
        <f t="shared" si="28"/>
        <v>97</v>
      </c>
      <c r="K281" s="13">
        <f>Tabelle111[[#This Row],[Datum '[Tag']]]</f>
        <v>44473</v>
      </c>
      <c r="L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1" s="14" t="str">
        <f>IFERROR(VLOOKUP(Tabelle3[[#This Row],[Artikelnr.]],Artikel!A:C,3,FALSE),Tabelle3[[#This Row],[Artikelnr.]])</f>
        <v>VOS SKZ-GOU</v>
      </c>
      <c r="N281" s="11" t="str">
        <f>VLOOKUP(D281,'Liste Gründe'!A:D,2,FALSE)</f>
        <v>Schimmel</v>
      </c>
      <c r="O281" s="13" t="str">
        <f>IF(ISBLANK(F281),VLOOKUP(Tabelle3[[#This Row],[Grund Ziffer]],'Liste Gründe'!A:D,3,FALSE),F281)</f>
        <v>keine Verarbeitung</v>
      </c>
      <c r="P281" s="11" t="str">
        <f>IF(ISBLANK(Tabelle111[[#This Row],[noch genauer]]),"-",Tabelle111[[#This Row],[noch genauer]])</f>
        <v>-</v>
      </c>
      <c r="Q281" s="14">
        <f t="shared" si="29"/>
        <v>40</v>
      </c>
      <c r="R281" s="11" t="str">
        <f t="shared" si="30"/>
        <v>Produkte</v>
      </c>
      <c r="S281" s="11" t="str">
        <f t="shared" si="31"/>
        <v>BUs</v>
      </c>
      <c r="T281" s="11" t="str">
        <f t="shared" si="32"/>
        <v>Symptome</v>
      </c>
      <c r="U281" s="11">
        <f>IFERROR(VLOOKUP(Tabelle3[[#This Row],[Artikelnr.]],Kennzahlen!S:U,3,FALSE)*Tabelle3[[#This Row],[Menge]],"0")</f>
        <v>48.5</v>
      </c>
      <c r="V281" s="14" t="str">
        <f>IF(ISBLANK(A281),VLOOKUP(Tabelle3[[#This Row],[Artikelnr.]],'Linien - BU'!R:S,2,FALSE),A281)</f>
        <v>Abfüllung</v>
      </c>
      <c r="W281" s="16">
        <f t="shared" si="33"/>
        <v>29500918</v>
      </c>
      <c r="X281" s="15">
        <f t="shared" si="34"/>
        <v>12</v>
      </c>
      <c r="Y281" s="51"/>
      <c r="AC281" s="51"/>
      <c r="AF281" s="51"/>
      <c r="AG281" s="51"/>
      <c r="AH281" s="51"/>
    </row>
    <row r="282" spans="1:34" ht="30" customHeight="1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IFERROR(VLOOKUP(Tabelle111[[#This Row],[Artikelnr. (wenn vorhanden)]],Artikel!A:C,3,FALSE),Tabelle111[[#This Row],[Artikelnr. (wenn vorhanden)]])</f>
        <v>VOS SKZ-GOU</v>
      </c>
      <c r="I282" s="11" t="str">
        <f>VLOOKUP(V282,'Linien - BU'!A:B,2,FALSE)</f>
        <v>BU1</v>
      </c>
      <c r="J282" s="12">
        <f t="shared" si="28"/>
        <v>11</v>
      </c>
      <c r="K282" s="13">
        <f>Tabelle111[[#This Row],[Datum '[Tag']]]</f>
        <v>44481</v>
      </c>
      <c r="L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2" s="14" t="str">
        <f>IFERROR(VLOOKUP(Tabelle3[[#This Row],[Artikelnr.]],Artikel!A:C,3,FALSE),Tabelle3[[#This Row],[Artikelnr.]])</f>
        <v>VOS SKZ-GOU</v>
      </c>
      <c r="N282" s="11" t="str">
        <f>VLOOKUP(D282,'Liste Gründe'!A:D,2,FALSE)</f>
        <v>Schimmel</v>
      </c>
      <c r="O282" s="13" t="str">
        <f>IF(ISBLANK(F282),VLOOKUP(Tabelle3[[#This Row],[Grund Ziffer]],'Liste Gründe'!A:D,3,FALSE),F282)</f>
        <v>keine Verarbeitung</v>
      </c>
      <c r="P282" s="11" t="str">
        <f>IF(ISBLANK(Tabelle111[[#This Row],[noch genauer]]),"-",Tabelle111[[#This Row],[noch genauer]])</f>
        <v>-</v>
      </c>
      <c r="Q282" s="14">
        <f t="shared" si="29"/>
        <v>41</v>
      </c>
      <c r="R282" s="11" t="str">
        <f t="shared" si="30"/>
        <v>Produkte</v>
      </c>
      <c r="S282" s="11" t="str">
        <f t="shared" si="31"/>
        <v>BUs</v>
      </c>
      <c r="T282" s="11" t="str">
        <f t="shared" si="32"/>
        <v>Symptome</v>
      </c>
      <c r="U282" s="11">
        <f>IFERROR(VLOOKUP(Tabelle3[[#This Row],[Artikelnr.]],Kennzahlen!S:U,3,FALSE)*Tabelle3[[#This Row],[Menge]],"0")</f>
        <v>5.5</v>
      </c>
      <c r="V282" s="14" t="str">
        <f>IF(ISBLANK(A282),VLOOKUP(Tabelle3[[#This Row],[Artikelnr.]],'Linien - BU'!R:S,2,FALSE),A282)</f>
        <v>Schmelze</v>
      </c>
      <c r="W282" s="16">
        <f t="shared" si="33"/>
        <v>29500918</v>
      </c>
      <c r="X282" s="15">
        <f t="shared" si="34"/>
        <v>12</v>
      </c>
      <c r="Y282" s="51"/>
      <c r="AC282" s="51"/>
      <c r="AF282" s="51"/>
      <c r="AG282" s="51"/>
      <c r="AH282" s="51"/>
    </row>
    <row r="283" spans="1:34" ht="30" customHeight="1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15146</v>
      </c>
      <c r="G283" s="25"/>
      <c r="H283" s="56" t="str">
        <f>IFERROR(VLOOKUP(Tabelle111[[#This Row],[Artikelnr. (wenn vorhanden)]],Artikel!A:C,3,FALSE),Tabelle111[[#This Row],[Artikelnr. (wenn vorhanden)]])</f>
        <v>VOS SKZ-GOU</v>
      </c>
      <c r="I283" s="11" t="str">
        <f>VLOOKUP(V283,'Linien - BU'!A:B,2,FALSE)</f>
        <v>BU1</v>
      </c>
      <c r="J283" s="12">
        <f t="shared" si="28"/>
        <v>20</v>
      </c>
      <c r="K283" s="13">
        <f>Tabelle111[[#This Row],[Datum '[Tag']]]</f>
        <v>44491</v>
      </c>
      <c r="L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3" s="14" t="str">
        <f>IFERROR(VLOOKUP(Tabelle3[[#This Row],[Artikelnr.]],Artikel!A:C,3,FALSE),Tabelle3[[#This Row],[Artikelnr.]])</f>
        <v>VOS SKZ-GOU</v>
      </c>
      <c r="N283" s="11" t="str">
        <f>VLOOKUP(D283,'Liste Gründe'!A:D,2,FALSE)</f>
        <v>Schimmel</v>
      </c>
      <c r="O283" s="13" t="str">
        <f>IF(ISBLANK(F283),VLOOKUP(Tabelle3[[#This Row],[Grund Ziffer]],'Liste Gründe'!A:D,3,FALSE),F283)</f>
        <v>VOS &gt; Einsatz</v>
      </c>
      <c r="P283" s="11" t="str">
        <f>IF(ISBLANK(Tabelle111[[#This Row],[noch genauer]]),"-",Tabelle111[[#This Row],[noch genauer]])</f>
        <v>-</v>
      </c>
      <c r="Q283" s="14">
        <f t="shared" si="29"/>
        <v>42</v>
      </c>
      <c r="R283" s="11" t="str">
        <f t="shared" si="30"/>
        <v>Produkte</v>
      </c>
      <c r="S283" s="11" t="str">
        <f t="shared" si="31"/>
        <v>BUs</v>
      </c>
      <c r="T283" s="11" t="str">
        <f t="shared" si="32"/>
        <v>Symptome</v>
      </c>
      <c r="U283" s="11">
        <f>IFERROR(VLOOKUP(Tabelle3[[#This Row],[Artikelnr.]],Kennzahlen!S:U,3,FALSE)*Tabelle3[[#This Row],[Menge]],"0")</f>
        <v>10</v>
      </c>
      <c r="V283" s="14" t="str">
        <f>IF(ISBLANK(A283),VLOOKUP(Tabelle3[[#This Row],[Artikelnr.]],'Linien - BU'!R:S,2,FALSE),A283)</f>
        <v>Abfüllung</v>
      </c>
      <c r="W283" s="16">
        <f t="shared" si="33"/>
        <v>29500918</v>
      </c>
      <c r="X283" s="15">
        <f t="shared" si="34"/>
        <v>12</v>
      </c>
      <c r="Y283" s="51"/>
      <c r="AC283" s="51"/>
      <c r="AF283" s="51"/>
      <c r="AG283" s="51"/>
      <c r="AH283" s="51"/>
    </row>
    <row r="284" spans="1:34" ht="30" customHeight="1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15146</v>
      </c>
      <c r="G284" s="25"/>
      <c r="H284" s="56" t="str">
        <f>IFERROR(VLOOKUP(Tabelle111[[#This Row],[Artikelnr. (wenn vorhanden)]],Artikel!A:C,3,FALSE),Tabelle111[[#This Row],[Artikelnr. (wenn vorhanden)]])</f>
        <v>VOS SKZ-GOU</v>
      </c>
      <c r="I284" s="11" t="str">
        <f>VLOOKUP(V284,'Linien - BU'!A:B,2,FALSE)</f>
        <v>BU1</v>
      </c>
      <c r="J284" s="12">
        <f t="shared" si="28"/>
        <v>24</v>
      </c>
      <c r="K284" s="13">
        <f>Tabelle111[[#This Row],[Datum '[Tag']]]</f>
        <v>44491</v>
      </c>
      <c r="L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4" s="14" t="str">
        <f>IFERROR(VLOOKUP(Tabelle3[[#This Row],[Artikelnr.]],Artikel!A:C,3,FALSE),Tabelle3[[#This Row],[Artikelnr.]])</f>
        <v>VOS SKZ-GOU</v>
      </c>
      <c r="N284" s="11" t="str">
        <f>VLOOKUP(D284,'Liste Gründe'!A:D,2,FALSE)</f>
        <v>Schimmel</v>
      </c>
      <c r="O284" s="13" t="str">
        <f>IF(ISBLANK(F284),VLOOKUP(Tabelle3[[#This Row],[Grund Ziffer]],'Liste Gründe'!A:D,3,FALSE),F284)</f>
        <v>VOS &gt; Einsatz</v>
      </c>
      <c r="P284" s="11" t="str">
        <f>IF(ISBLANK(Tabelle111[[#This Row],[noch genauer]]),"-",Tabelle111[[#This Row],[noch genauer]])</f>
        <v>-</v>
      </c>
      <c r="Q284" s="14">
        <f t="shared" si="29"/>
        <v>42</v>
      </c>
      <c r="R284" s="11" t="str">
        <f t="shared" si="30"/>
        <v>Produkte</v>
      </c>
      <c r="S284" s="11" t="str">
        <f t="shared" si="31"/>
        <v>BUs</v>
      </c>
      <c r="T284" s="11" t="str">
        <f t="shared" si="32"/>
        <v>Symptome</v>
      </c>
      <c r="U284" s="11">
        <f>IFERROR(VLOOKUP(Tabelle3[[#This Row],[Artikelnr.]],Kennzahlen!S:U,3,FALSE)*Tabelle3[[#This Row],[Menge]],"0")</f>
        <v>12</v>
      </c>
      <c r="V284" s="14" t="str">
        <f>IF(ISBLANK(A284),VLOOKUP(Tabelle3[[#This Row],[Artikelnr.]],'Linien - BU'!R:S,2,FALSE),A284)</f>
        <v>Abfüllung</v>
      </c>
      <c r="W284" s="16">
        <f t="shared" si="33"/>
        <v>29500918</v>
      </c>
      <c r="X284" s="15">
        <f t="shared" si="34"/>
        <v>12</v>
      </c>
      <c r="Y284" s="51"/>
      <c r="AC284" s="51"/>
      <c r="AF284" s="51"/>
      <c r="AG284" s="51"/>
      <c r="AH284" s="51"/>
    </row>
    <row r="285" spans="1:34" ht="30" customHeight="1" x14ac:dyDescent="0.25">
      <c r="A285" s="25" t="s">
        <v>15196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IFERROR(VLOOKUP(Tabelle111[[#This Row],[Artikelnr. (wenn vorhanden)]],Artikel!A:C,3,FALSE),Tabelle111[[#This Row],[Artikelnr. (wenn vorhanden)]])</f>
        <v>ABS GOU HALAL</v>
      </c>
      <c r="I285" s="11" t="str">
        <f>VLOOKUP(V285,'Linien - BU'!A:B,2,FALSE)</f>
        <v>BU4</v>
      </c>
      <c r="J285" s="12">
        <f t="shared" si="28"/>
        <v>45</v>
      </c>
      <c r="K285" s="13">
        <f>Tabelle111[[#This Row],[Datum '[Tag']]]</f>
        <v>44439</v>
      </c>
      <c r="L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5" s="14" t="str">
        <f>IFERROR(VLOOKUP(Tabelle3[[#This Row],[Artikelnr.]],Artikel!A:C,3,FALSE),Tabelle3[[#This Row],[Artikelnr.]])</f>
        <v>ABS GOU HALAL</v>
      </c>
      <c r="N285" s="11" t="str">
        <f>VLOOKUP(D285,'Liste Gründe'!A:D,2,FALSE)</f>
        <v>keinen Verwendungszweck</v>
      </c>
      <c r="O285" s="13" t="str">
        <f>IF(ISBLANK(F285),VLOOKUP(Tabelle3[[#This Row],[Grund Ziffer]],'Liste Gründe'!A:D,3,FALSE),F285)</f>
        <v>keinen Verwendungszweck</v>
      </c>
      <c r="P285" s="11" t="str">
        <f>IF(ISBLANK(Tabelle111[[#This Row],[noch genauer]]),"-",Tabelle111[[#This Row],[noch genauer]])</f>
        <v>&lt;50kg/Monat</v>
      </c>
      <c r="Q285" s="14">
        <f t="shared" si="29"/>
        <v>35</v>
      </c>
      <c r="R285" s="11" t="str">
        <f t="shared" si="30"/>
        <v>Produkte</v>
      </c>
      <c r="S285" s="11" t="str">
        <f t="shared" si="31"/>
        <v>BUs</v>
      </c>
      <c r="T285" s="11" t="str">
        <f t="shared" si="32"/>
        <v>Symptome</v>
      </c>
      <c r="U285" s="11" t="str">
        <f>IFERROR(VLOOKUP(Tabelle3[[#This Row],[Artikelnr.]],Kennzahlen!S:U,3,FALSE)*Tabelle3[[#This Row],[Menge]],"0")</f>
        <v>0</v>
      </c>
      <c r="V285" s="14" t="str">
        <f>IF(ISBLANK(A285),VLOOKUP(Tabelle3[[#This Row],[Artikelnr.]],'Linien - BU'!R:S,2,FALSE),A285)</f>
        <v>L21</v>
      </c>
      <c r="W285" s="16">
        <f t="shared" si="33"/>
        <v>29500925</v>
      </c>
      <c r="X285" s="15">
        <f t="shared" si="34"/>
        <v>61</v>
      </c>
      <c r="Y285" s="51"/>
      <c r="AC285" s="51"/>
      <c r="AF285" s="51"/>
      <c r="AG285" s="51"/>
      <c r="AH285" s="51"/>
    </row>
    <row r="286" spans="1:34" ht="30" customHeight="1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IFERROR(VLOOKUP(Tabelle111[[#This Row],[Artikelnr. (wenn vorhanden)]],Artikel!A:C,3,FALSE),Tabelle111[[#This Row],[Artikelnr. (wenn vorhanden)]])</f>
        <v>VOS URW-NATUR</v>
      </c>
      <c r="I286" s="11" t="str">
        <f>VLOOKUP(V286,'Linien - BU'!A:B,2,FALSE)</f>
        <v>BU1</v>
      </c>
      <c r="J286" s="12">
        <f t="shared" si="28"/>
        <v>20</v>
      </c>
      <c r="K286" s="13">
        <f>Tabelle111[[#This Row],[Datum '[Tag']]]</f>
        <v>44456</v>
      </c>
      <c r="L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6" s="14" t="str">
        <f>IFERROR(VLOOKUP(Tabelle3[[#This Row],[Artikelnr.]],Artikel!A:C,3,FALSE),Tabelle3[[#This Row],[Artikelnr.]])</f>
        <v>VOS URW-NATUR</v>
      </c>
      <c r="N286" s="11" t="str">
        <f>VLOOKUP(D286,'Liste Gründe'!A:D,2,FALSE)</f>
        <v>Schimmel</v>
      </c>
      <c r="O286" s="13" t="str">
        <f>IF(ISBLANK(F286),VLOOKUP(Tabelle3[[#This Row],[Grund Ziffer]],'Liste Gründe'!A:D,3,FALSE),F286)</f>
        <v>keine Verarbeitung</v>
      </c>
      <c r="P286" s="11" t="str">
        <f>IF(ISBLANK(Tabelle111[[#This Row],[noch genauer]]),"-",Tabelle111[[#This Row],[noch genauer]])</f>
        <v>Aufgrund Konsistenz nicht genommen. Zu wenig VOS verarbeitet. Vom Warmen ins Kalte -&gt; Schimmel</v>
      </c>
      <c r="Q286" s="14">
        <f t="shared" si="29"/>
        <v>37</v>
      </c>
      <c r="R286" s="11" t="str">
        <f t="shared" si="30"/>
        <v>Produkte</v>
      </c>
      <c r="S286" s="11" t="str">
        <f t="shared" si="31"/>
        <v>BUs</v>
      </c>
      <c r="T286" s="11" t="str">
        <f t="shared" si="32"/>
        <v>Symptome</v>
      </c>
      <c r="U286" s="11">
        <f>IFERROR(VLOOKUP(Tabelle3[[#This Row],[Artikelnr.]],Kennzahlen!S:U,3,FALSE)*Tabelle3[[#This Row],[Menge]],"0")</f>
        <v>10</v>
      </c>
      <c r="V286" s="14" t="str">
        <f>IF(ISBLANK(A286),VLOOKUP(Tabelle3[[#This Row],[Artikelnr.]],'Linien - BU'!R:S,2,FALSE),A286)</f>
        <v>Schmelze</v>
      </c>
      <c r="W286" s="16">
        <f t="shared" si="33"/>
        <v>29500929</v>
      </c>
      <c r="X286" s="15">
        <f t="shared" si="34"/>
        <v>12</v>
      </c>
      <c r="Y286" s="51"/>
      <c r="AC286" s="51"/>
      <c r="AF286" s="51"/>
      <c r="AG286" s="51"/>
      <c r="AH286" s="51"/>
    </row>
    <row r="287" spans="1:34" ht="30" customHeight="1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IFERROR(VLOOKUP(Tabelle111[[#This Row],[Artikelnr. (wenn vorhanden)]],Artikel!A:C,3,FALSE),Tabelle111[[#This Row],[Artikelnr. (wenn vorhanden)]])</f>
        <v>VOS URW-SCHI</v>
      </c>
      <c r="I287" s="11" t="str">
        <f>VLOOKUP(V287,'Linien - BU'!A:B,2,FALSE)</f>
        <v>BU1</v>
      </c>
      <c r="J287" s="12">
        <f t="shared" si="28"/>
        <v>121</v>
      </c>
      <c r="K287" s="13">
        <f>Tabelle111[[#This Row],[Datum '[Tag']]]</f>
        <v>44459</v>
      </c>
      <c r="L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7" s="14" t="str">
        <f>IFERROR(VLOOKUP(Tabelle3[[#This Row],[Artikelnr.]],Artikel!A:C,3,FALSE),Tabelle3[[#This Row],[Artikelnr.]])</f>
        <v>VOS URW-SCHI</v>
      </c>
      <c r="N287" s="11" t="str">
        <f>VLOOKUP(D287,'Liste Gründe'!A:D,2,FALSE)</f>
        <v>Schimmel</v>
      </c>
      <c r="O287" s="13" t="str">
        <f>IF(ISBLANK(F287),VLOOKUP(Tabelle3[[#This Row],[Grund Ziffer]],'Liste Gründe'!A:D,3,FALSE),F287)</f>
        <v>keine Verarbeitung</v>
      </c>
      <c r="P287" s="11" t="str">
        <f>IF(ISBLANK(Tabelle111[[#This Row],[noch genauer]]),"-",Tabelle111[[#This Row],[noch genauer]])</f>
        <v>Aufgrund Konsistenz nicht genommen. Zu wenig VOS verarbeitet. Vom Warmen ins Kalte -&gt; Schimmel</v>
      </c>
      <c r="Q287" s="14">
        <f t="shared" si="29"/>
        <v>38</v>
      </c>
      <c r="R287" s="11" t="str">
        <f t="shared" si="30"/>
        <v>Produkte</v>
      </c>
      <c r="S287" s="11" t="str">
        <f t="shared" si="31"/>
        <v>BUs</v>
      </c>
      <c r="T287" s="11" t="str">
        <f t="shared" si="32"/>
        <v>Symptome</v>
      </c>
      <c r="U287" s="11" t="str">
        <f>IFERROR(VLOOKUP(Tabelle3[[#This Row],[Artikelnr.]],Kennzahlen!S:U,3,FALSE)*Tabelle3[[#This Row],[Menge]],"0")</f>
        <v>0</v>
      </c>
      <c r="V287" s="14" t="str">
        <f>IF(ISBLANK(A287),VLOOKUP(Tabelle3[[#This Row],[Artikelnr.]],'Linien - BU'!R:S,2,FALSE),A287)</f>
        <v>Schmelze</v>
      </c>
      <c r="W287" s="16">
        <f t="shared" si="33"/>
        <v>29500930</v>
      </c>
      <c r="X287" s="15">
        <f t="shared" si="34"/>
        <v>12</v>
      </c>
      <c r="Y287" s="51"/>
      <c r="AC287" s="51"/>
      <c r="AF287" s="51"/>
      <c r="AG287" s="51"/>
      <c r="AH287" s="51"/>
    </row>
    <row r="288" spans="1:34" ht="30" customHeight="1" x14ac:dyDescent="0.25">
      <c r="A288" s="25" t="s">
        <v>15209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15147</v>
      </c>
      <c r="G288" s="55" t="s">
        <v>357</v>
      </c>
      <c r="H288" s="25" t="str">
        <f>IFERROR(VLOOKUP(Tabelle111[[#This Row],[Artikelnr. (wenn vorhanden)]],Artikel!A:C,3,FALSE),Tabelle111[[#This Row],[Artikelnr. (wenn vorhanden)]])</f>
        <v>VOS URW-GRS-KRÄU OGT</v>
      </c>
      <c r="I288" s="11" t="str">
        <f>VLOOKUP(V288,'Linien - BU'!A:B,2,FALSE)</f>
        <v>BU3</v>
      </c>
      <c r="J288" s="12">
        <f t="shared" si="28"/>
        <v>153.4</v>
      </c>
      <c r="K288" s="13">
        <f>Tabelle111[[#This Row],[Datum '[Tag']]]</f>
        <v>44427</v>
      </c>
      <c r="L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8" s="14" t="str">
        <f>IFERROR(VLOOKUP(Tabelle3[[#This Row],[Artikelnr.]],Artikel!A:C,3,FALSE),Tabelle3[[#This Row],[Artikelnr.]])</f>
        <v>VOS URW-GRS-KRÄU OGT</v>
      </c>
      <c r="N288" s="11" t="str">
        <f>VLOOKUP(D288,'Liste Gründe'!A:D,2,FALSE)</f>
        <v>Schimmel</v>
      </c>
      <c r="O288" s="13" t="str">
        <f>IF(ISBLANK(F288),VLOOKUP(Tabelle3[[#This Row],[Grund Ziffer]],'Liste Gründe'!A:D,3,FALSE),F288)</f>
        <v>spezifischer Einsatz</v>
      </c>
      <c r="P288" s="11" t="str">
        <f>IF(ISBLANK(Tabelle111[[#This Row],[noch genauer]]),"-",Tabelle111[[#This Row],[noch genauer]])</f>
        <v>Produktion unregelmäßig</v>
      </c>
      <c r="Q288" s="14">
        <f t="shared" si="29"/>
        <v>33</v>
      </c>
      <c r="R288" s="11" t="str">
        <f t="shared" si="30"/>
        <v>Produkte</v>
      </c>
      <c r="S288" s="11" t="str">
        <f t="shared" si="31"/>
        <v>BUs</v>
      </c>
      <c r="T288" s="11" t="str">
        <f t="shared" si="32"/>
        <v>Symptome</v>
      </c>
      <c r="U288" s="11">
        <f>IFERROR(VLOOKUP(Tabelle3[[#This Row],[Artikelnr.]],Kennzahlen!S:U,3,FALSE)*Tabelle3[[#This Row],[Menge]],"0")</f>
        <v>76.7</v>
      </c>
      <c r="V288" s="14" t="str">
        <f>IF(ISBLANK(A288),VLOOKUP(Tabelle3[[#This Row],[Artikelnr.]],'Linien - BU'!R:S,2,FALSE),A288)</f>
        <v>L34</v>
      </c>
      <c r="W288" s="16">
        <f t="shared" si="33"/>
        <v>29500939</v>
      </c>
      <c r="X288" s="15">
        <f t="shared" si="34"/>
        <v>12</v>
      </c>
      <c r="Y288" s="51"/>
      <c r="AC288" s="51"/>
      <c r="AF288" s="51"/>
      <c r="AG288" s="51"/>
      <c r="AH288" s="51"/>
    </row>
    <row r="289" spans="1:34" ht="30" customHeight="1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15147</v>
      </c>
      <c r="G289" s="25" t="s">
        <v>357</v>
      </c>
      <c r="H289" s="25" t="str">
        <f>IFERROR(VLOOKUP(Tabelle111[[#This Row],[Artikelnr. (wenn vorhanden)]],Artikel!A:C,3,FALSE),Tabelle111[[#This Row],[Artikelnr. (wenn vorhanden)]])</f>
        <v>VOS URW-GRS-KRÄU OGT</v>
      </c>
      <c r="I289" s="11" t="str">
        <f>VLOOKUP(V289,'Linien - BU'!A:B,2,FALSE)</f>
        <v>BU1</v>
      </c>
      <c r="J289" s="12">
        <f t="shared" si="28"/>
        <v>33</v>
      </c>
      <c r="K289" s="13">
        <f>Tabelle111[[#This Row],[Datum '[Tag']]]</f>
        <v>44473</v>
      </c>
      <c r="L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9" s="14" t="str">
        <f>IFERROR(VLOOKUP(Tabelle3[[#This Row],[Artikelnr.]],Artikel!A:C,3,FALSE),Tabelle3[[#This Row],[Artikelnr.]])</f>
        <v>VOS URW-GRS-KRÄU OGT</v>
      </c>
      <c r="N289" s="11" t="str">
        <f>VLOOKUP(D289,'Liste Gründe'!A:D,2,FALSE)</f>
        <v>Schimmel</v>
      </c>
      <c r="O289" s="13" t="str">
        <f>IF(ISBLANK(F289),VLOOKUP(Tabelle3[[#This Row],[Grund Ziffer]],'Liste Gründe'!A:D,3,FALSE),F289)</f>
        <v>spezifischer Einsatz</v>
      </c>
      <c r="P289" s="11" t="str">
        <f>IF(ISBLANK(Tabelle111[[#This Row],[noch genauer]]),"-",Tabelle111[[#This Row],[noch genauer]])</f>
        <v>Produktion unregelmäßig</v>
      </c>
      <c r="Q289" s="14">
        <f t="shared" si="29"/>
        <v>40</v>
      </c>
      <c r="R289" s="11" t="str">
        <f t="shared" si="30"/>
        <v>Produkte</v>
      </c>
      <c r="S289" s="11" t="str">
        <f t="shared" si="31"/>
        <v>BUs</v>
      </c>
      <c r="T289" s="11" t="str">
        <f t="shared" si="32"/>
        <v>Symptome</v>
      </c>
      <c r="U289" s="11">
        <f>IFERROR(VLOOKUP(Tabelle3[[#This Row],[Artikelnr.]],Kennzahlen!S:U,3,FALSE)*Tabelle3[[#This Row],[Menge]],"0")</f>
        <v>16.5</v>
      </c>
      <c r="V289" s="14" t="str">
        <f>IF(ISBLANK(A289),VLOOKUP(Tabelle3[[#This Row],[Artikelnr.]],'Linien - BU'!R:S,2,FALSE),A289)</f>
        <v>Abfüllung</v>
      </c>
      <c r="W289" s="16">
        <f t="shared" si="33"/>
        <v>29500939</v>
      </c>
      <c r="X289" s="15">
        <f t="shared" si="34"/>
        <v>12</v>
      </c>
      <c r="Y289" s="51"/>
      <c r="AC289" s="51"/>
      <c r="AF289" s="51"/>
      <c r="AG289" s="51"/>
      <c r="AH289" s="51"/>
    </row>
    <row r="290" spans="1:34" ht="30" customHeight="1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15146</v>
      </c>
      <c r="G290" s="25"/>
      <c r="H290" s="56" t="str">
        <f>IFERROR(VLOOKUP(Tabelle111[[#This Row],[Artikelnr. (wenn vorhanden)]],Artikel!A:C,3,FALSE),Tabelle111[[#This Row],[Artikelnr. (wenn vorhanden)]])</f>
        <v>VOS URW-GRS-KRÄU OGT</v>
      </c>
      <c r="I290" s="11" t="str">
        <f>VLOOKUP(V290,'Linien - BU'!A:B,2,FALSE)</f>
        <v>BU1</v>
      </c>
      <c r="J290" s="12">
        <f t="shared" si="28"/>
        <v>20</v>
      </c>
      <c r="K290" s="13">
        <f>Tabelle111[[#This Row],[Datum '[Tag']]]</f>
        <v>44491</v>
      </c>
      <c r="L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0" s="14" t="str">
        <f>IFERROR(VLOOKUP(Tabelle3[[#This Row],[Artikelnr.]],Artikel!A:C,3,FALSE),Tabelle3[[#This Row],[Artikelnr.]])</f>
        <v>VOS URW-GRS-KRÄU OGT</v>
      </c>
      <c r="N290" s="11" t="str">
        <f>VLOOKUP(D290,'Liste Gründe'!A:D,2,FALSE)</f>
        <v>Schimmel</v>
      </c>
      <c r="O290" s="13" t="str">
        <f>IF(ISBLANK(F290),VLOOKUP(Tabelle3[[#This Row],[Grund Ziffer]],'Liste Gründe'!A:D,3,FALSE),F290)</f>
        <v>VOS &gt; Einsatz</v>
      </c>
      <c r="P290" s="11" t="str">
        <f>IF(ISBLANK(Tabelle111[[#This Row],[noch genauer]]),"-",Tabelle111[[#This Row],[noch genauer]])</f>
        <v>-</v>
      </c>
      <c r="Q290" s="14">
        <f t="shared" si="29"/>
        <v>42</v>
      </c>
      <c r="R290" s="11" t="str">
        <f t="shared" si="30"/>
        <v>Produkte</v>
      </c>
      <c r="S290" s="11" t="str">
        <f t="shared" si="31"/>
        <v>BUs</v>
      </c>
      <c r="T290" s="11" t="str">
        <f t="shared" si="32"/>
        <v>Symptome</v>
      </c>
      <c r="U290" s="11">
        <f>IFERROR(VLOOKUP(Tabelle3[[#This Row],[Artikelnr.]],Kennzahlen!S:U,3,FALSE)*Tabelle3[[#This Row],[Menge]],"0")</f>
        <v>10</v>
      </c>
      <c r="V290" s="14" t="str">
        <f>IF(ISBLANK(A290),VLOOKUP(Tabelle3[[#This Row],[Artikelnr.]],'Linien - BU'!R:S,2,FALSE),A290)</f>
        <v>Abfüllung</v>
      </c>
      <c r="W290" s="16">
        <f t="shared" si="33"/>
        <v>29500939</v>
      </c>
      <c r="X290" s="15">
        <f t="shared" si="34"/>
        <v>12</v>
      </c>
      <c r="Y290" s="51"/>
      <c r="AC290" s="51"/>
      <c r="AF290" s="51"/>
      <c r="AG290" s="51"/>
      <c r="AH290" s="51"/>
    </row>
    <row r="291" spans="1:34" ht="30" customHeight="1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IFERROR(VLOOKUP(Tabelle111[[#This Row],[Artikelnr. (wenn vorhanden)]],Artikel!A:C,3,FALSE),Tabelle111[[#This Row],[Artikelnr. (wenn vorhanden)]])</f>
        <v>VOS URW-NUSS-OGT</v>
      </c>
      <c r="I291" s="11" t="str">
        <f>VLOOKUP(V291,'Linien - BU'!A:B,2,FALSE)</f>
        <v>BU1</v>
      </c>
      <c r="J291" s="12">
        <f t="shared" si="28"/>
        <v>25</v>
      </c>
      <c r="K291" s="13">
        <f>Tabelle111[[#This Row],[Datum '[Tag']]]</f>
        <v>44469</v>
      </c>
      <c r="L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1" s="14" t="str">
        <f>IFERROR(VLOOKUP(Tabelle3[[#This Row],[Artikelnr.]],Artikel!A:C,3,FALSE),Tabelle3[[#This Row],[Artikelnr.]])</f>
        <v>VOS URW-NUSS-OGT</v>
      </c>
      <c r="N291" s="11" t="str">
        <f>VLOOKUP(D291,'Liste Gründe'!A:D,2,FALSE)</f>
        <v>Schimmel</v>
      </c>
      <c r="O291" s="13" t="str">
        <f>IF(ISBLANK(F291),VLOOKUP(Tabelle3[[#This Row],[Grund Ziffer]],'Liste Gründe'!A:D,3,FALSE),F291)</f>
        <v>keine Verarbeitung</v>
      </c>
      <c r="P291" s="11" t="str">
        <f>IF(ISBLANK(Tabelle111[[#This Row],[noch genauer]]),"-",Tabelle111[[#This Row],[noch genauer]])</f>
        <v>MHD abgelaufen</v>
      </c>
      <c r="Q291" s="14">
        <f t="shared" si="29"/>
        <v>39</v>
      </c>
      <c r="R291" s="11" t="str">
        <f t="shared" si="30"/>
        <v>Produkte</v>
      </c>
      <c r="S291" s="11" t="str">
        <f t="shared" si="31"/>
        <v>BUs</v>
      </c>
      <c r="T291" s="11" t="str">
        <f t="shared" si="32"/>
        <v>Symptome</v>
      </c>
      <c r="U291" s="11">
        <f>IFERROR(VLOOKUP(Tabelle3[[#This Row],[Artikelnr.]],Kennzahlen!S:U,3,FALSE)*Tabelle3[[#This Row],[Menge]],"0")</f>
        <v>12.5</v>
      </c>
      <c r="V291" s="14" t="str">
        <f>IF(ISBLANK(A291),VLOOKUP(Tabelle3[[#This Row],[Artikelnr.]],'Linien - BU'!R:S,2,FALSE),A291)</f>
        <v>Schmelze</v>
      </c>
      <c r="W291" s="16">
        <f t="shared" si="33"/>
        <v>29500943</v>
      </c>
      <c r="X291" s="15">
        <f t="shared" si="34"/>
        <v>12</v>
      </c>
      <c r="Y291" s="51"/>
      <c r="AC291" s="51"/>
      <c r="AF291" s="51"/>
      <c r="AG291" s="51"/>
      <c r="AH291" s="51"/>
    </row>
    <row r="292" spans="1:34" ht="30" customHeight="1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IFERROR(VLOOKUP(Tabelle111[[#This Row],[Artikelnr. (wenn vorhanden)]],Artikel!A:C,3,FALSE),Tabelle111[[#This Row],[Artikelnr. (wenn vorhanden)]])</f>
        <v>VOS URW-NUSS-OGT</v>
      </c>
      <c r="I292" s="11" t="str">
        <f>VLOOKUP(V292,'Linien - BU'!A:B,2,FALSE)</f>
        <v>BU1</v>
      </c>
      <c r="J292" s="12">
        <f t="shared" si="28"/>
        <v>95</v>
      </c>
      <c r="K292" s="13">
        <f>Tabelle111[[#This Row],[Datum '[Tag']]]</f>
        <v>44481</v>
      </c>
      <c r="L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2" s="14" t="str">
        <f>IFERROR(VLOOKUP(Tabelle3[[#This Row],[Artikelnr.]],Artikel!A:C,3,FALSE),Tabelle3[[#This Row],[Artikelnr.]])</f>
        <v>VOS URW-NUSS-OGT</v>
      </c>
      <c r="N292" s="11" t="str">
        <f>VLOOKUP(D292,'Liste Gründe'!A:D,2,FALSE)</f>
        <v>Schimmel</v>
      </c>
      <c r="O292" s="13" t="str">
        <f>IF(ISBLANK(F292),VLOOKUP(Tabelle3[[#This Row],[Grund Ziffer]],'Liste Gründe'!A:D,3,FALSE),F292)</f>
        <v>keine Verarbeitung</v>
      </c>
      <c r="P292" s="11" t="str">
        <f>IF(ISBLANK(Tabelle111[[#This Row],[noch genauer]]),"-",Tabelle111[[#This Row],[noch genauer]])</f>
        <v>-</v>
      </c>
      <c r="Q292" s="14">
        <f t="shared" si="29"/>
        <v>41</v>
      </c>
      <c r="R292" s="11" t="str">
        <f t="shared" si="30"/>
        <v>Produkte</v>
      </c>
      <c r="S292" s="11" t="str">
        <f t="shared" si="31"/>
        <v>BUs</v>
      </c>
      <c r="T292" s="11" t="str">
        <f t="shared" si="32"/>
        <v>Symptome</v>
      </c>
      <c r="U292" s="11">
        <f>IFERROR(VLOOKUP(Tabelle3[[#This Row],[Artikelnr.]],Kennzahlen!S:U,3,FALSE)*Tabelle3[[#This Row],[Menge]],"0")</f>
        <v>47.5</v>
      </c>
      <c r="V292" s="14" t="str">
        <f>IF(ISBLANK(A292),VLOOKUP(Tabelle3[[#This Row],[Artikelnr.]],'Linien - BU'!R:S,2,FALSE),A292)</f>
        <v>Schmelze</v>
      </c>
      <c r="W292" s="16">
        <f t="shared" si="33"/>
        <v>29500943</v>
      </c>
      <c r="X292" s="15">
        <f t="shared" si="34"/>
        <v>12</v>
      </c>
      <c r="Y292" s="51"/>
      <c r="AC292" s="51"/>
      <c r="AF292" s="51"/>
      <c r="AG292" s="51"/>
      <c r="AH292" s="51"/>
    </row>
    <row r="293" spans="1:34" ht="30" customHeight="1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IFERROR(VLOOKUP(Tabelle111[[#This Row],[Artikelnr. (wenn vorhanden)]],Artikel!A:C,3,FALSE),Tabelle111[[#This Row],[Artikelnr. (wenn vorhanden)]])</f>
        <v>VOS URW-SCHI-NAT</v>
      </c>
      <c r="I293" s="11" t="str">
        <f>VLOOKUP(V293,'Linien - BU'!A:B,2,FALSE)</f>
        <v>BU1</v>
      </c>
      <c r="J293" s="12">
        <f t="shared" si="28"/>
        <v>26.5</v>
      </c>
      <c r="K293" s="13">
        <f>Tabelle111[[#This Row],[Datum '[Tag']]]</f>
        <v>44463</v>
      </c>
      <c r="L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3" s="14" t="str">
        <f>IFERROR(VLOOKUP(Tabelle3[[#This Row],[Artikelnr.]],Artikel!A:C,3,FALSE),Tabelle3[[#This Row],[Artikelnr.]])</f>
        <v>VOS URW-SCHI-NAT</v>
      </c>
      <c r="N293" s="11" t="str">
        <f>VLOOKUP(D293,'Liste Gründe'!A:D,2,FALSE)</f>
        <v>Schimmel</v>
      </c>
      <c r="O293" s="13" t="str">
        <f>IF(ISBLANK(F293),VLOOKUP(Tabelle3[[#This Row],[Grund Ziffer]],'Liste Gründe'!A:D,3,FALSE),F293)</f>
        <v>keine Verarbeitung</v>
      </c>
      <c r="P293" s="11" t="str">
        <f>IF(ISBLANK(Tabelle111[[#This Row],[noch genauer]]),"-",Tabelle111[[#This Row],[noch genauer]])</f>
        <v>Aufgrund Konsistenz nicht genommen. Zu wenig VOS verarbeitet. Vom Warmen ins Kalte -&gt; Schimmel</v>
      </c>
      <c r="Q293" s="14">
        <f t="shared" si="29"/>
        <v>38</v>
      </c>
      <c r="R293" s="11" t="str">
        <f t="shared" si="30"/>
        <v>Produkte</v>
      </c>
      <c r="S293" s="11" t="str">
        <f t="shared" si="31"/>
        <v>BUs</v>
      </c>
      <c r="T293" s="11" t="str">
        <f t="shared" si="32"/>
        <v>Symptome</v>
      </c>
      <c r="U293" s="11">
        <f>IFERROR(VLOOKUP(Tabelle3[[#This Row],[Artikelnr.]],Kennzahlen!S:U,3,FALSE)*Tabelle3[[#This Row],[Menge]],"0")</f>
        <v>13.25</v>
      </c>
      <c r="V293" s="14" t="str">
        <f>IF(ISBLANK(A293),VLOOKUP(Tabelle3[[#This Row],[Artikelnr.]],'Linien - BU'!R:S,2,FALSE),A293)</f>
        <v>Schmelze</v>
      </c>
      <c r="W293" s="16">
        <f t="shared" si="33"/>
        <v>29500945</v>
      </c>
      <c r="X293" s="15">
        <f t="shared" si="34"/>
        <v>12</v>
      </c>
      <c r="Y293" s="51"/>
      <c r="AC293" s="51"/>
      <c r="AF293" s="51"/>
      <c r="AG293" s="51"/>
      <c r="AH293" s="51"/>
    </row>
    <row r="294" spans="1:34" ht="30" customHeight="1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IFERROR(VLOOKUP(Tabelle111[[#This Row],[Artikelnr. (wenn vorhanden)]],Artikel!A:C,3,FALSE),Tabelle111[[#This Row],[Artikelnr. (wenn vorhanden)]])</f>
        <v>VOS URW-SCHI-NAT</v>
      </c>
      <c r="I294" s="11" t="str">
        <f>VLOOKUP(V294,'Linien - BU'!A:B,2,FALSE)</f>
        <v>BU1</v>
      </c>
      <c r="J294" s="12">
        <f t="shared" si="28"/>
        <v>75</v>
      </c>
      <c r="K294" s="13">
        <f>Tabelle111[[#This Row],[Datum '[Tag']]]</f>
        <v>44473</v>
      </c>
      <c r="L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4" s="14" t="str">
        <f>IFERROR(VLOOKUP(Tabelle3[[#This Row],[Artikelnr.]],Artikel!A:C,3,FALSE),Tabelle3[[#This Row],[Artikelnr.]])</f>
        <v>VOS URW-SCHI-NAT</v>
      </c>
      <c r="N294" s="11" t="str">
        <f>VLOOKUP(D294,'Liste Gründe'!A:D,2,FALSE)</f>
        <v>Schimmel</v>
      </c>
      <c r="O294" s="13" t="str">
        <f>IF(ISBLANK(F294),VLOOKUP(Tabelle3[[#This Row],[Grund Ziffer]],'Liste Gründe'!A:D,3,FALSE),F294)</f>
        <v>keine Verarbeitung</v>
      </c>
      <c r="P294" s="11" t="str">
        <f>IF(ISBLANK(Tabelle111[[#This Row],[noch genauer]]),"-",Tabelle111[[#This Row],[noch genauer]])</f>
        <v>-</v>
      </c>
      <c r="Q294" s="14">
        <f t="shared" si="29"/>
        <v>40</v>
      </c>
      <c r="R294" s="11" t="str">
        <f t="shared" si="30"/>
        <v>Produkte</v>
      </c>
      <c r="S294" s="11" t="str">
        <f t="shared" si="31"/>
        <v>BUs</v>
      </c>
      <c r="T294" s="11" t="str">
        <f t="shared" si="32"/>
        <v>Symptome</v>
      </c>
      <c r="U294" s="11">
        <f>IFERROR(VLOOKUP(Tabelle3[[#This Row],[Artikelnr.]],Kennzahlen!S:U,3,FALSE)*Tabelle3[[#This Row],[Menge]],"0")</f>
        <v>37.5</v>
      </c>
      <c r="V294" s="14" t="str">
        <f>IF(ISBLANK(A294),VLOOKUP(Tabelle3[[#This Row],[Artikelnr.]],'Linien - BU'!R:S,2,FALSE),A294)</f>
        <v>Schmelze</v>
      </c>
      <c r="W294" s="16">
        <f t="shared" si="33"/>
        <v>29500945</v>
      </c>
      <c r="X294" s="15">
        <f t="shared" si="34"/>
        <v>12</v>
      </c>
      <c r="Y294" s="51"/>
      <c r="AC294" s="51"/>
      <c r="AF294" s="51"/>
      <c r="AG294" s="51"/>
      <c r="AH294" s="51"/>
    </row>
    <row r="295" spans="1:34" ht="30" customHeight="1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15146</v>
      </c>
      <c r="G295" s="25"/>
      <c r="H295" s="56" t="str">
        <f>IFERROR(VLOOKUP(Tabelle111[[#This Row],[Artikelnr. (wenn vorhanden)]],Artikel!A:C,3,FALSE),Tabelle111[[#This Row],[Artikelnr. (wenn vorhanden)]])</f>
        <v>VOS URW-SCHI-NAT</v>
      </c>
      <c r="I295" s="11" t="str">
        <f>VLOOKUP(V295,'Linien - BU'!A:B,2,FALSE)</f>
        <v>BU1</v>
      </c>
      <c r="J295" s="12">
        <f t="shared" si="28"/>
        <v>16</v>
      </c>
      <c r="K295" s="13">
        <f>Tabelle111[[#This Row],[Datum '[Tag']]]</f>
        <v>44491</v>
      </c>
      <c r="L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5" s="14" t="str">
        <f>IFERROR(VLOOKUP(Tabelle3[[#This Row],[Artikelnr.]],Artikel!A:C,3,FALSE),Tabelle3[[#This Row],[Artikelnr.]])</f>
        <v>VOS URW-SCHI-NAT</v>
      </c>
      <c r="N295" s="11" t="str">
        <f>VLOOKUP(D295,'Liste Gründe'!A:D,2,FALSE)</f>
        <v>Schimmel</v>
      </c>
      <c r="O295" s="13" t="str">
        <f>IF(ISBLANK(F295),VLOOKUP(Tabelle3[[#This Row],[Grund Ziffer]],'Liste Gründe'!A:D,3,FALSE),F295)</f>
        <v>VOS &gt; Einsatz</v>
      </c>
      <c r="P295" s="11" t="str">
        <f>IF(ISBLANK(Tabelle111[[#This Row],[noch genauer]]),"-",Tabelle111[[#This Row],[noch genauer]])</f>
        <v>-</v>
      </c>
      <c r="Q295" s="14">
        <f t="shared" si="29"/>
        <v>42</v>
      </c>
      <c r="R295" s="11" t="str">
        <f t="shared" si="30"/>
        <v>Produkte</v>
      </c>
      <c r="S295" s="11" t="str">
        <f t="shared" si="31"/>
        <v>BUs</v>
      </c>
      <c r="T295" s="11" t="str">
        <f t="shared" si="32"/>
        <v>Symptome</v>
      </c>
      <c r="U295" s="11">
        <f>IFERROR(VLOOKUP(Tabelle3[[#This Row],[Artikelnr.]],Kennzahlen!S:U,3,FALSE)*Tabelle3[[#This Row],[Menge]],"0")</f>
        <v>8</v>
      </c>
      <c r="V295" s="14" t="str">
        <f>IF(ISBLANK(A295),VLOOKUP(Tabelle3[[#This Row],[Artikelnr.]],'Linien - BU'!R:S,2,FALSE),A295)</f>
        <v>Abfüllung</v>
      </c>
      <c r="W295" s="16">
        <f t="shared" si="33"/>
        <v>29500945</v>
      </c>
      <c r="X295" s="15">
        <f t="shared" si="34"/>
        <v>12</v>
      </c>
      <c r="Y295" s="51"/>
      <c r="AC295" s="51"/>
      <c r="AF295" s="51"/>
      <c r="AG295" s="51"/>
      <c r="AH295" s="51"/>
    </row>
    <row r="296" spans="1:34" ht="30" customHeight="1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IFERROR(VLOOKUP(Tabelle111[[#This Row],[Artikelnr. (wenn vorhanden)]],Artikel!A:C,3,FALSE),Tabelle111[[#This Row],[Artikelnr. (wenn vorhanden)]])</f>
        <v>VOS URW-JALA-NAT</v>
      </c>
      <c r="I296" s="11" t="str">
        <f>VLOOKUP(V296,'Linien - BU'!A:B,2,FALSE)</f>
        <v>BU1</v>
      </c>
      <c r="J296" s="12">
        <f t="shared" si="28"/>
        <v>52</v>
      </c>
      <c r="K296" s="13">
        <f>Tabelle111[[#This Row],[Datum '[Tag']]]</f>
        <v>44473</v>
      </c>
      <c r="L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6" s="14" t="str">
        <f>IFERROR(VLOOKUP(Tabelle3[[#This Row],[Artikelnr.]],Artikel!A:C,3,FALSE),Tabelle3[[#This Row],[Artikelnr.]])</f>
        <v>VOS URW-JALA-NAT</v>
      </c>
      <c r="N296" s="11" t="str">
        <f>VLOOKUP(D296,'Liste Gründe'!A:D,2,FALSE)</f>
        <v>Schimmel</v>
      </c>
      <c r="O296" s="13" t="str">
        <f>IF(ISBLANK(F296),VLOOKUP(Tabelle3[[#This Row],[Grund Ziffer]],'Liste Gründe'!A:D,3,FALSE),F296)</f>
        <v>keine Verarbeitung</v>
      </c>
      <c r="P296" s="11" t="str">
        <f>IF(ISBLANK(Tabelle111[[#This Row],[noch genauer]]),"-",Tabelle111[[#This Row],[noch genauer]])</f>
        <v>-</v>
      </c>
      <c r="Q296" s="14">
        <f t="shared" si="29"/>
        <v>40</v>
      </c>
      <c r="R296" s="11" t="str">
        <f t="shared" si="30"/>
        <v>Produkte</v>
      </c>
      <c r="S296" s="11" t="str">
        <f t="shared" si="31"/>
        <v>BUs</v>
      </c>
      <c r="T296" s="11" t="str">
        <f t="shared" si="32"/>
        <v>Symptome</v>
      </c>
      <c r="U296" s="11" t="str">
        <f>IFERROR(VLOOKUP(Tabelle3[[#This Row],[Artikelnr.]],Kennzahlen!S:U,3,FALSE)*Tabelle3[[#This Row],[Menge]],"0")</f>
        <v>0</v>
      </c>
      <c r="V296" s="14" t="str">
        <f>IF(ISBLANK(A296),VLOOKUP(Tabelle3[[#This Row],[Artikelnr.]],'Linien - BU'!R:S,2,FALSE),A296)</f>
        <v>Abfüllung</v>
      </c>
      <c r="W296" s="16">
        <f t="shared" si="33"/>
        <v>29500946</v>
      </c>
      <c r="X296" s="15">
        <f t="shared" si="34"/>
        <v>12</v>
      </c>
      <c r="Y296" s="51"/>
      <c r="AC296" s="51"/>
      <c r="AF296" s="51"/>
      <c r="AG296" s="51"/>
      <c r="AH296" s="51"/>
    </row>
    <row r="297" spans="1:34" ht="30" customHeight="1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IFERROR(VLOOKUP(Tabelle111[[#This Row],[Artikelnr. (wenn vorhanden)]],Artikel!A:C,3,FALSE),Tabelle111[[#This Row],[Artikelnr. (wenn vorhanden)]])</f>
        <v>VOS URW-NATUR-EXTRA</v>
      </c>
      <c r="I297" s="11" t="str">
        <f>VLOOKUP(V297,'Linien - BU'!A:B,2,FALSE)</f>
        <v>BU1</v>
      </c>
      <c r="J297" s="12">
        <f t="shared" si="28"/>
        <v>15</v>
      </c>
      <c r="K297" s="13">
        <f>Tabelle111[[#This Row],[Datum '[Tag']]]</f>
        <v>44469</v>
      </c>
      <c r="L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7" s="14" t="str">
        <f>IFERROR(VLOOKUP(Tabelle3[[#This Row],[Artikelnr.]],Artikel!A:C,3,FALSE),Tabelle3[[#This Row],[Artikelnr.]])</f>
        <v>VOS URW-NATUR-EXTRA</v>
      </c>
      <c r="N297" s="11" t="str">
        <f>VLOOKUP(D297,'Liste Gründe'!A:D,2,FALSE)</f>
        <v>Schimmel</v>
      </c>
      <c r="O297" s="13" t="str">
        <f>IF(ISBLANK(F297),VLOOKUP(Tabelle3[[#This Row],[Grund Ziffer]],'Liste Gründe'!A:D,3,FALSE),F297)</f>
        <v>keine Verarbeitung</v>
      </c>
      <c r="P297" s="11" t="str">
        <f>IF(ISBLANK(Tabelle111[[#This Row],[noch genauer]]),"-",Tabelle111[[#This Row],[noch genauer]])</f>
        <v>MHD abgelaufen</v>
      </c>
      <c r="Q297" s="14">
        <f t="shared" si="29"/>
        <v>39</v>
      </c>
      <c r="R297" s="11" t="str">
        <f t="shared" si="30"/>
        <v>Produkte</v>
      </c>
      <c r="S297" s="11" t="str">
        <f t="shared" si="31"/>
        <v>BUs</v>
      </c>
      <c r="T297" s="11" t="str">
        <f t="shared" si="32"/>
        <v>Symptome</v>
      </c>
      <c r="U297" s="11">
        <f>IFERROR(VLOOKUP(Tabelle3[[#This Row],[Artikelnr.]],Kennzahlen!S:U,3,FALSE)*Tabelle3[[#This Row],[Menge]],"0")</f>
        <v>7.5</v>
      </c>
      <c r="V297" s="14" t="str">
        <f>IF(ISBLANK(A297),VLOOKUP(Tabelle3[[#This Row],[Artikelnr.]],'Linien - BU'!R:S,2,FALSE),A297)</f>
        <v>RWV</v>
      </c>
      <c r="W297" s="16">
        <f t="shared" si="33"/>
        <v>29500947</v>
      </c>
      <c r="X297" s="15">
        <f t="shared" si="34"/>
        <v>12</v>
      </c>
      <c r="Y297" s="51"/>
      <c r="AC297" s="51"/>
      <c r="AF297" s="51"/>
      <c r="AG297" s="51"/>
      <c r="AH297" s="51"/>
    </row>
    <row r="298" spans="1:34" ht="30" customHeight="1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IFERROR(VLOOKUP(Tabelle111[[#This Row],[Artikelnr. (wenn vorhanden)]],Artikel!A:C,3,FALSE),Tabelle111[[#This Row],[Artikelnr. (wenn vorhanden)]])</f>
        <v>VOS URW-NATUR-EXTRA</v>
      </c>
      <c r="I298" s="11" t="str">
        <f>VLOOKUP(V298,'Linien - BU'!A:B,2,FALSE)</f>
        <v>BU1</v>
      </c>
      <c r="J298" s="12">
        <f t="shared" si="28"/>
        <v>18</v>
      </c>
      <c r="K298" s="13">
        <f>Tabelle111[[#This Row],[Datum '[Tag']]]</f>
        <v>44474</v>
      </c>
      <c r="L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8" s="14" t="str">
        <f>IFERROR(VLOOKUP(Tabelle3[[#This Row],[Artikelnr.]],Artikel!A:C,3,FALSE),Tabelle3[[#This Row],[Artikelnr.]])</f>
        <v>VOS URW-NATUR-EXTRA</v>
      </c>
      <c r="N298" s="11" t="str">
        <f>VLOOKUP(D298,'Liste Gründe'!A:D,2,FALSE)</f>
        <v>Schimmel</v>
      </c>
      <c r="O298" s="13" t="str">
        <f>IF(ISBLANK(F298),VLOOKUP(Tabelle3[[#This Row],[Grund Ziffer]],'Liste Gründe'!A:D,3,FALSE),F298)</f>
        <v>keine Verarbeitung</v>
      </c>
      <c r="P298" s="11" t="str">
        <f>IF(ISBLANK(Tabelle111[[#This Row],[noch genauer]]),"-",Tabelle111[[#This Row],[noch genauer]])</f>
        <v>-</v>
      </c>
      <c r="Q298" s="14">
        <f t="shared" si="29"/>
        <v>40</v>
      </c>
      <c r="R298" s="11" t="str">
        <f t="shared" si="30"/>
        <v>Produkte</v>
      </c>
      <c r="S298" s="11" t="str">
        <f t="shared" si="31"/>
        <v>BUs</v>
      </c>
      <c r="T298" s="11" t="str">
        <f t="shared" si="32"/>
        <v>Symptome</v>
      </c>
      <c r="U298" s="11">
        <f>IFERROR(VLOOKUP(Tabelle3[[#This Row],[Artikelnr.]],Kennzahlen!S:U,3,FALSE)*Tabelle3[[#This Row],[Menge]],"0")</f>
        <v>9</v>
      </c>
      <c r="V298" s="14" t="str">
        <f>IF(ISBLANK(A298),VLOOKUP(Tabelle3[[#This Row],[Artikelnr.]],'Linien - BU'!R:S,2,FALSE),A298)</f>
        <v>RWV</v>
      </c>
      <c r="W298" s="16">
        <f t="shared" si="33"/>
        <v>29500947</v>
      </c>
      <c r="X298" s="15">
        <f t="shared" si="34"/>
        <v>12</v>
      </c>
      <c r="Y298" s="51"/>
      <c r="AC298" s="51"/>
      <c r="AF298" s="51"/>
      <c r="AG298" s="51"/>
      <c r="AH298" s="51"/>
    </row>
    <row r="299" spans="1:34" ht="30" customHeight="1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IFERROR(VLOOKUP(Tabelle111[[#This Row],[Artikelnr. (wenn vorhanden)]],Artikel!A:C,3,FALSE),Tabelle111[[#This Row],[Artikelnr. (wenn vorhanden)]])</f>
        <v>VOS URW-VS-SPICKER-NATU</v>
      </c>
      <c r="I299" s="11" t="str">
        <f>VLOOKUP(V299,'Linien - BU'!A:B,2,FALSE)</f>
        <v>BU1</v>
      </c>
      <c r="J299" s="12">
        <f t="shared" si="28"/>
        <v>16</v>
      </c>
      <c r="K299" s="13">
        <f>Tabelle111[[#This Row],[Datum '[Tag']]]</f>
        <v>44452</v>
      </c>
      <c r="L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9" s="14" t="str">
        <f>IFERROR(VLOOKUP(Tabelle3[[#This Row],[Artikelnr.]],Artikel!A:C,3,FALSE),Tabelle3[[#This Row],[Artikelnr.]])</f>
        <v>VOS URW-VS-SPICKER-NATU</v>
      </c>
      <c r="N299" s="11" t="str">
        <f>VLOOKUP(D299,'Liste Gründe'!A:D,2,FALSE)</f>
        <v>Schimmel</v>
      </c>
      <c r="O299" s="13" t="str">
        <f>IF(ISBLANK(F299),VLOOKUP(Tabelle3[[#This Row],[Grund Ziffer]],'Liste Gründe'!A:D,3,FALSE),F299)</f>
        <v>keine Verarbeitung</v>
      </c>
      <c r="P299" s="11" t="str">
        <f>IF(ISBLANK(Tabelle111[[#This Row],[noch genauer]]),"-",Tabelle111[[#This Row],[noch genauer]])</f>
        <v>Aufgrund Konsistenz nicht genommen. Zu wenig VOS verarbeitet. Vom Warmen ins Kalte -&gt; Schimmel</v>
      </c>
      <c r="Q299" s="14">
        <f t="shared" si="29"/>
        <v>37</v>
      </c>
      <c r="R299" s="11" t="str">
        <f t="shared" si="30"/>
        <v>Produkte</v>
      </c>
      <c r="S299" s="11" t="str">
        <f t="shared" si="31"/>
        <v>BUs</v>
      </c>
      <c r="T299" s="11" t="str">
        <f t="shared" si="32"/>
        <v>Symptome</v>
      </c>
      <c r="U299" s="11">
        <f>IFERROR(VLOOKUP(Tabelle3[[#This Row],[Artikelnr.]],Kennzahlen!S:U,3,FALSE)*Tabelle3[[#This Row],[Menge]],"0")</f>
        <v>8</v>
      </c>
      <c r="V299" s="14" t="str">
        <f>IF(ISBLANK(A299),VLOOKUP(Tabelle3[[#This Row],[Artikelnr.]],'Linien - BU'!R:S,2,FALSE),A299)</f>
        <v>Schmelze</v>
      </c>
      <c r="W299" s="16">
        <f t="shared" si="33"/>
        <v>29500948</v>
      </c>
      <c r="X299" s="15">
        <f t="shared" si="34"/>
        <v>12</v>
      </c>
      <c r="Y299" s="51"/>
      <c r="AC299" s="51"/>
      <c r="AF299" s="51"/>
      <c r="AG299" s="51"/>
      <c r="AH299" s="51"/>
    </row>
    <row r="300" spans="1:34" ht="30" customHeight="1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IFERROR(VLOOKUP(Tabelle111[[#This Row],[Artikelnr. (wenn vorhanden)]],Artikel!A:C,3,FALSE),Tabelle111[[#This Row],[Artikelnr. (wenn vorhanden)]])</f>
        <v>VOS URW-VS-SPICKER-NATU</v>
      </c>
      <c r="I300" s="11" t="str">
        <f>VLOOKUP(V300,'Linien - BU'!A:B,2,FALSE)</f>
        <v>BU1</v>
      </c>
      <c r="J300" s="12">
        <f t="shared" si="28"/>
        <v>100</v>
      </c>
      <c r="K300" s="13">
        <f>Tabelle111[[#This Row],[Datum '[Tag']]]</f>
        <v>44469</v>
      </c>
      <c r="L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0" s="14" t="str">
        <f>IFERROR(VLOOKUP(Tabelle3[[#This Row],[Artikelnr.]],Artikel!A:C,3,FALSE),Tabelle3[[#This Row],[Artikelnr.]])</f>
        <v>VOS URW-VS-SPICKER-NATU</v>
      </c>
      <c r="N300" s="11" t="str">
        <f>VLOOKUP(D300,'Liste Gründe'!A:D,2,FALSE)</f>
        <v>Schimmel</v>
      </c>
      <c r="O300" s="13" t="str">
        <f>IF(ISBLANK(F300),VLOOKUP(Tabelle3[[#This Row],[Grund Ziffer]],'Liste Gründe'!A:D,3,FALSE),F300)</f>
        <v>keine Verarbeitung</v>
      </c>
      <c r="P300" s="11" t="str">
        <f>IF(ISBLANK(Tabelle111[[#This Row],[noch genauer]]),"-",Tabelle111[[#This Row],[noch genauer]])</f>
        <v>MHD abgelaufen</v>
      </c>
      <c r="Q300" s="14">
        <f t="shared" si="29"/>
        <v>39</v>
      </c>
      <c r="R300" s="11" t="str">
        <f t="shared" si="30"/>
        <v>Produkte</v>
      </c>
      <c r="S300" s="11" t="str">
        <f t="shared" si="31"/>
        <v>BUs</v>
      </c>
      <c r="T300" s="11" t="str">
        <f t="shared" si="32"/>
        <v>Symptome</v>
      </c>
      <c r="U300" s="11">
        <f>IFERROR(VLOOKUP(Tabelle3[[#This Row],[Artikelnr.]],Kennzahlen!S:U,3,FALSE)*Tabelle3[[#This Row],[Menge]],"0")</f>
        <v>50</v>
      </c>
      <c r="V300" s="14" t="str">
        <f>IF(ISBLANK(A300),VLOOKUP(Tabelle3[[#This Row],[Artikelnr.]],'Linien - BU'!R:S,2,FALSE),A300)</f>
        <v>RWV</v>
      </c>
      <c r="W300" s="16">
        <f t="shared" si="33"/>
        <v>29500948</v>
      </c>
      <c r="X300" s="15">
        <f t="shared" si="34"/>
        <v>12</v>
      </c>
      <c r="Y300" s="51"/>
      <c r="AC300" s="51"/>
      <c r="AF300" s="51"/>
      <c r="AG300" s="51"/>
      <c r="AH300" s="51"/>
    </row>
    <row r="301" spans="1:34" ht="30" customHeight="1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IFERROR(VLOOKUP(Tabelle111[[#This Row],[Artikelnr. (wenn vorhanden)]],Artikel!A:C,3,FALSE),Tabelle111[[#This Row],[Artikelnr. (wenn vorhanden)]])</f>
        <v>VOS URW-VS-SPICKER-NATU</v>
      </c>
      <c r="I301" s="11" t="str">
        <f>VLOOKUP(V301,'Linien - BU'!A:B,2,FALSE)</f>
        <v>BU1</v>
      </c>
      <c r="J301" s="12">
        <f t="shared" si="28"/>
        <v>19</v>
      </c>
      <c r="K301" s="13">
        <f>Tabelle111[[#This Row],[Datum '[Tag']]]</f>
        <v>44481</v>
      </c>
      <c r="L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1" s="14" t="str">
        <f>IFERROR(VLOOKUP(Tabelle3[[#This Row],[Artikelnr.]],Artikel!A:C,3,FALSE),Tabelle3[[#This Row],[Artikelnr.]])</f>
        <v>VOS URW-VS-SPICKER-NATU</v>
      </c>
      <c r="N301" s="11" t="str">
        <f>VLOOKUP(D301,'Liste Gründe'!A:D,2,FALSE)</f>
        <v>Schimmel</v>
      </c>
      <c r="O301" s="13" t="str">
        <f>IF(ISBLANK(F301),VLOOKUP(Tabelle3[[#This Row],[Grund Ziffer]],'Liste Gründe'!A:D,3,FALSE),F301)</f>
        <v>keine Verarbeitung</v>
      </c>
      <c r="P301" s="11" t="str">
        <f>IF(ISBLANK(Tabelle111[[#This Row],[noch genauer]]),"-",Tabelle111[[#This Row],[noch genauer]])</f>
        <v>-</v>
      </c>
      <c r="Q301" s="14">
        <f t="shared" si="29"/>
        <v>41</v>
      </c>
      <c r="R301" s="11" t="str">
        <f t="shared" si="30"/>
        <v>Produkte</v>
      </c>
      <c r="S301" s="11" t="str">
        <f t="shared" si="31"/>
        <v>BUs</v>
      </c>
      <c r="T301" s="11" t="str">
        <f t="shared" si="32"/>
        <v>Symptome</v>
      </c>
      <c r="U301" s="11">
        <f>IFERROR(VLOOKUP(Tabelle3[[#This Row],[Artikelnr.]],Kennzahlen!S:U,3,FALSE)*Tabelle3[[#This Row],[Menge]],"0")</f>
        <v>9.5</v>
      </c>
      <c r="V301" s="14" t="str">
        <f>IF(ISBLANK(A301),VLOOKUP(Tabelle3[[#This Row],[Artikelnr.]],'Linien - BU'!R:S,2,FALSE),A301)</f>
        <v>Schmelze</v>
      </c>
      <c r="W301" s="16">
        <f t="shared" si="33"/>
        <v>29500948</v>
      </c>
      <c r="X301" s="15">
        <f t="shared" si="34"/>
        <v>12</v>
      </c>
      <c r="Y301" s="51"/>
      <c r="AC301" s="51"/>
      <c r="AF301" s="51"/>
      <c r="AG301" s="51"/>
      <c r="AH301" s="51"/>
    </row>
    <row r="302" spans="1:34" ht="30" customHeight="1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IFERROR(VLOOKUP(Tabelle111[[#This Row],[Artikelnr. (wenn vorhanden)]],Artikel!A:C,3,FALSE),Tabelle111[[#This Row],[Artikelnr. (wenn vorhanden)]])</f>
        <v>VOS URW-VS-SCHI</v>
      </c>
      <c r="I302" s="11" t="str">
        <f>VLOOKUP(V302,'Linien - BU'!A:B,2,FALSE)</f>
        <v>BU1</v>
      </c>
      <c r="J302" s="12">
        <f t="shared" si="28"/>
        <v>572.5</v>
      </c>
      <c r="K302" s="13">
        <f>Tabelle111[[#This Row],[Datum '[Tag']]]</f>
        <v>44441</v>
      </c>
      <c r="L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2" s="14" t="str">
        <f>IFERROR(VLOOKUP(Tabelle3[[#This Row],[Artikelnr.]],Artikel!A:C,3,FALSE),Tabelle3[[#This Row],[Artikelnr.]])</f>
        <v>VOS URW-VS-SCHI</v>
      </c>
      <c r="N302" s="11" t="str">
        <f>VLOOKUP(D302,'Liste Gründe'!A:D,2,FALSE)</f>
        <v>Schimmel</v>
      </c>
      <c r="O302" s="13" t="str">
        <f>IF(ISBLANK(F302),VLOOKUP(Tabelle3[[#This Row],[Grund Ziffer]],'Liste Gründe'!A:D,3,FALSE),F302)</f>
        <v>keine Verarbeitung</v>
      </c>
      <c r="P302" s="11" t="str">
        <f>IF(ISBLANK(Tabelle111[[#This Row],[noch genauer]]),"-",Tabelle111[[#This Row],[noch genauer]])</f>
        <v>Aufgrund Konsistenz nicht genommen. Zu wenig VOS verarbeitet. Vom Warmen ins Kalte -&gt; Schimmel</v>
      </c>
      <c r="Q302" s="14">
        <f t="shared" si="29"/>
        <v>35</v>
      </c>
      <c r="R302" s="11" t="str">
        <f t="shared" si="30"/>
        <v>Produkte</v>
      </c>
      <c r="S302" s="11" t="str">
        <f t="shared" si="31"/>
        <v>BUs</v>
      </c>
      <c r="T302" s="11" t="str">
        <f t="shared" si="32"/>
        <v>Symptome</v>
      </c>
      <c r="U302" s="11">
        <f>IFERROR(VLOOKUP(Tabelle3[[#This Row],[Artikelnr.]],Kennzahlen!S:U,3,FALSE)*Tabelle3[[#This Row],[Menge]],"0")</f>
        <v>286.25</v>
      </c>
      <c r="V302" s="14" t="str">
        <f>IF(ISBLANK(A302),VLOOKUP(Tabelle3[[#This Row],[Artikelnr.]],'Linien - BU'!R:S,2,FALSE),A302)</f>
        <v>Schmelze</v>
      </c>
      <c r="W302" s="16">
        <f t="shared" si="33"/>
        <v>29500949</v>
      </c>
      <c r="X302" s="15">
        <f t="shared" si="34"/>
        <v>12</v>
      </c>
      <c r="Y302" s="51"/>
      <c r="AC302" s="51"/>
      <c r="AF302" s="51"/>
      <c r="AG302" s="51"/>
      <c r="AH302" s="51"/>
    </row>
    <row r="303" spans="1:34" ht="30" customHeight="1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IFERROR(VLOOKUP(Tabelle111[[#This Row],[Artikelnr. (wenn vorhanden)]],Artikel!A:C,3,FALSE),Tabelle111[[#This Row],[Artikelnr. (wenn vorhanden)]])</f>
        <v>VOS URW-VS-SCHI</v>
      </c>
      <c r="I303" s="11" t="str">
        <f>VLOOKUP(V303,'Linien - BU'!A:B,2,FALSE)</f>
        <v>BU1</v>
      </c>
      <c r="J303" s="12">
        <f t="shared" si="28"/>
        <v>47</v>
      </c>
      <c r="K303" s="13">
        <f>Tabelle111[[#This Row],[Datum '[Tag']]]</f>
        <v>44452</v>
      </c>
      <c r="L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3" s="14" t="str">
        <f>IFERROR(VLOOKUP(Tabelle3[[#This Row],[Artikelnr.]],Artikel!A:C,3,FALSE),Tabelle3[[#This Row],[Artikelnr.]])</f>
        <v>VOS URW-VS-SCHI</v>
      </c>
      <c r="N303" s="11" t="str">
        <f>VLOOKUP(D303,'Liste Gründe'!A:D,2,FALSE)</f>
        <v>Schimmel</v>
      </c>
      <c r="O303" s="13" t="str">
        <f>IF(ISBLANK(F303),VLOOKUP(Tabelle3[[#This Row],[Grund Ziffer]],'Liste Gründe'!A:D,3,FALSE),F303)</f>
        <v>keine Verarbeitung</v>
      </c>
      <c r="P303" s="11" t="str">
        <f>IF(ISBLANK(Tabelle111[[#This Row],[noch genauer]]),"-",Tabelle111[[#This Row],[noch genauer]])</f>
        <v>Aufgrund Konsistenz nicht genommen. Zu wenig VOS verarbeitet. Vom Warmen ins Kalte -&gt; Schimmel</v>
      </c>
      <c r="Q303" s="14">
        <f t="shared" si="29"/>
        <v>37</v>
      </c>
      <c r="R303" s="11" t="str">
        <f t="shared" si="30"/>
        <v>Produkte</v>
      </c>
      <c r="S303" s="11" t="str">
        <f t="shared" si="31"/>
        <v>BUs</v>
      </c>
      <c r="T303" s="11" t="str">
        <f t="shared" si="32"/>
        <v>Symptome</v>
      </c>
      <c r="U303" s="11">
        <f>IFERROR(VLOOKUP(Tabelle3[[#This Row],[Artikelnr.]],Kennzahlen!S:U,3,FALSE)*Tabelle3[[#This Row],[Menge]],"0")</f>
        <v>23.5</v>
      </c>
      <c r="V303" s="14" t="str">
        <f>IF(ISBLANK(A303),VLOOKUP(Tabelle3[[#This Row],[Artikelnr.]],'Linien - BU'!R:S,2,FALSE),A303)</f>
        <v>Schmelze</v>
      </c>
      <c r="W303" s="16">
        <f t="shared" si="33"/>
        <v>29500949</v>
      </c>
      <c r="X303" s="15">
        <f t="shared" si="34"/>
        <v>12</v>
      </c>
      <c r="Y303" s="51"/>
      <c r="AC303" s="51"/>
      <c r="AF303" s="51"/>
      <c r="AG303" s="51"/>
      <c r="AH303" s="51"/>
    </row>
    <row r="304" spans="1:34" ht="30" customHeight="1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IFERROR(VLOOKUP(Tabelle111[[#This Row],[Artikelnr. (wenn vorhanden)]],Artikel!A:C,3,FALSE),Tabelle111[[#This Row],[Artikelnr. (wenn vorhanden)]])</f>
        <v>VOS URW-VS-SCHI</v>
      </c>
      <c r="I304" s="11" t="str">
        <f>VLOOKUP(V304,'Linien - BU'!A:B,2,FALSE)</f>
        <v>BU1</v>
      </c>
      <c r="J304" s="12">
        <f t="shared" si="28"/>
        <v>3</v>
      </c>
      <c r="K304" s="13">
        <f>Tabelle111[[#This Row],[Datum '[Tag']]]</f>
        <v>44481</v>
      </c>
      <c r="L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4" s="14" t="str">
        <f>IFERROR(VLOOKUP(Tabelle3[[#This Row],[Artikelnr.]],Artikel!A:C,3,FALSE),Tabelle3[[#This Row],[Artikelnr.]])</f>
        <v>VOS URW-VS-SCHI</v>
      </c>
      <c r="N304" s="11" t="str">
        <f>VLOOKUP(D304,'Liste Gründe'!A:D,2,FALSE)</f>
        <v>Schimmel</v>
      </c>
      <c r="O304" s="13" t="str">
        <f>IF(ISBLANK(F304),VLOOKUP(Tabelle3[[#This Row],[Grund Ziffer]],'Liste Gründe'!A:D,3,FALSE),F304)</f>
        <v>keine Verarbeitung</v>
      </c>
      <c r="P304" s="11" t="str">
        <f>IF(ISBLANK(Tabelle111[[#This Row],[noch genauer]]),"-",Tabelle111[[#This Row],[noch genauer]])</f>
        <v>-</v>
      </c>
      <c r="Q304" s="14">
        <f t="shared" si="29"/>
        <v>41</v>
      </c>
      <c r="R304" s="11" t="str">
        <f t="shared" si="30"/>
        <v>Produkte</v>
      </c>
      <c r="S304" s="11" t="str">
        <f t="shared" si="31"/>
        <v>BUs</v>
      </c>
      <c r="T304" s="11" t="str">
        <f t="shared" si="32"/>
        <v>Symptome</v>
      </c>
      <c r="U304" s="11">
        <f>IFERROR(VLOOKUP(Tabelle3[[#This Row],[Artikelnr.]],Kennzahlen!S:U,3,FALSE)*Tabelle3[[#This Row],[Menge]],"0")</f>
        <v>1.5</v>
      </c>
      <c r="V304" s="14" t="str">
        <f>IF(ISBLANK(A304),VLOOKUP(Tabelle3[[#This Row],[Artikelnr.]],'Linien - BU'!R:S,2,FALSE),A304)</f>
        <v>Schmelze</v>
      </c>
      <c r="W304" s="16">
        <f t="shared" si="33"/>
        <v>29500949</v>
      </c>
      <c r="X304" s="15">
        <f t="shared" si="34"/>
        <v>12</v>
      </c>
      <c r="Y304" s="51"/>
      <c r="AC304" s="51"/>
      <c r="AF304" s="51"/>
      <c r="AG304" s="51"/>
      <c r="AH304" s="51"/>
    </row>
    <row r="305" spans="1:34" ht="30" customHeight="1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15146</v>
      </c>
      <c r="G305" s="25"/>
      <c r="H305" s="56" t="str">
        <f>IFERROR(VLOOKUP(Tabelle111[[#This Row],[Artikelnr. (wenn vorhanden)]],Artikel!A:C,3,FALSE),Tabelle111[[#This Row],[Artikelnr. (wenn vorhanden)]])</f>
        <v>VOS URW-VS-SCHI</v>
      </c>
      <c r="I305" s="11" t="str">
        <f>VLOOKUP(V305,'Linien - BU'!A:B,2,FALSE)</f>
        <v>BU1</v>
      </c>
      <c r="J305" s="12">
        <f t="shared" si="28"/>
        <v>25</v>
      </c>
      <c r="K305" s="13">
        <f>Tabelle111[[#This Row],[Datum '[Tag']]]</f>
        <v>44491</v>
      </c>
      <c r="L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5" s="14" t="str">
        <f>IFERROR(VLOOKUP(Tabelle3[[#This Row],[Artikelnr.]],Artikel!A:C,3,FALSE),Tabelle3[[#This Row],[Artikelnr.]])</f>
        <v>VOS URW-VS-SCHI</v>
      </c>
      <c r="N305" s="11" t="str">
        <f>VLOOKUP(D305,'Liste Gründe'!A:D,2,FALSE)</f>
        <v>Schimmel</v>
      </c>
      <c r="O305" s="13" t="str">
        <f>IF(ISBLANK(F305),VLOOKUP(Tabelle3[[#This Row],[Grund Ziffer]],'Liste Gründe'!A:D,3,FALSE),F305)</f>
        <v>VOS &gt; Einsatz</v>
      </c>
      <c r="P305" s="11" t="str">
        <f>IF(ISBLANK(Tabelle111[[#This Row],[noch genauer]]),"-",Tabelle111[[#This Row],[noch genauer]])</f>
        <v>-</v>
      </c>
      <c r="Q305" s="14">
        <f t="shared" si="29"/>
        <v>42</v>
      </c>
      <c r="R305" s="11" t="str">
        <f t="shared" si="30"/>
        <v>Produkte</v>
      </c>
      <c r="S305" s="11" t="str">
        <f t="shared" si="31"/>
        <v>BUs</v>
      </c>
      <c r="T305" s="11" t="str">
        <f t="shared" si="32"/>
        <v>Symptome</v>
      </c>
      <c r="U305" s="11">
        <f>IFERROR(VLOOKUP(Tabelle3[[#This Row],[Artikelnr.]],Kennzahlen!S:U,3,FALSE)*Tabelle3[[#This Row],[Menge]],"0")</f>
        <v>12.5</v>
      </c>
      <c r="V305" s="14" t="str">
        <f>IF(ISBLANK(A305),VLOOKUP(Tabelle3[[#This Row],[Artikelnr.]],'Linien - BU'!R:S,2,FALSE),A305)</f>
        <v>Abfüllung</v>
      </c>
      <c r="W305" s="16">
        <f t="shared" si="33"/>
        <v>29500949</v>
      </c>
      <c r="X305" s="15">
        <f t="shared" si="34"/>
        <v>12</v>
      </c>
      <c r="Y305" s="51"/>
      <c r="AC305" s="51"/>
      <c r="AF305" s="51"/>
      <c r="AG305" s="51"/>
      <c r="AH305" s="51"/>
    </row>
    <row r="306" spans="1:34" ht="30" customHeight="1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IFERROR(VLOOKUP(Tabelle111[[#This Row],[Artikelnr. (wenn vorhanden)]],Artikel!A:C,3,FALSE),Tabelle111[[#This Row],[Artikelnr. (wenn vorhanden)]])</f>
        <v>VOS URW-VS-CHILI</v>
      </c>
      <c r="I306" s="11" t="str">
        <f>VLOOKUP(V306,'Linien - BU'!A:B,2,FALSE)</f>
        <v>BU1</v>
      </c>
      <c r="J306" s="12">
        <f t="shared" si="28"/>
        <v>56</v>
      </c>
      <c r="K306" s="13">
        <f>Tabelle111[[#This Row],[Datum '[Tag']]]</f>
        <v>44431</v>
      </c>
      <c r="L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6" s="14" t="str">
        <f>IFERROR(VLOOKUP(Tabelle3[[#This Row],[Artikelnr.]],Artikel!A:C,3,FALSE),Tabelle3[[#This Row],[Artikelnr.]])</f>
        <v>VOS URW-VS-CHILI</v>
      </c>
      <c r="N306" s="11" t="str">
        <f>VLOOKUP(D306,'Liste Gründe'!A:D,2,FALSE)</f>
        <v>Schimmel</v>
      </c>
      <c r="O306" s="13" t="str">
        <f>IF(ISBLANK(F306),VLOOKUP(Tabelle3[[#This Row],[Grund Ziffer]],'Liste Gründe'!A:D,3,FALSE),F306)</f>
        <v>keine Verarbeitung</v>
      </c>
      <c r="P306" s="11" t="str">
        <f>IF(ISBLANK(Tabelle111[[#This Row],[noch genauer]]),"-",Tabelle111[[#This Row],[noch genauer]])</f>
        <v>Aufgrund Konsistenz nicht genommen. Zu wenig VOS verarbeitet. Vom Warmen ins Kalte -&gt; Schimmel</v>
      </c>
      <c r="Q306" s="14">
        <f t="shared" si="29"/>
        <v>34</v>
      </c>
      <c r="R306" s="11" t="str">
        <f t="shared" si="30"/>
        <v>Produkte</v>
      </c>
      <c r="S306" s="11" t="str">
        <f t="shared" si="31"/>
        <v>BUs</v>
      </c>
      <c r="T306" s="11" t="str">
        <f t="shared" si="32"/>
        <v>Symptome</v>
      </c>
      <c r="U306" s="11">
        <f>IFERROR(VLOOKUP(Tabelle3[[#This Row],[Artikelnr.]],Kennzahlen!S:U,3,FALSE)*Tabelle3[[#This Row],[Menge]],"0")</f>
        <v>28</v>
      </c>
      <c r="V306" s="14" t="str">
        <f>IF(ISBLANK(A306),VLOOKUP(Tabelle3[[#This Row],[Artikelnr.]],'Linien - BU'!R:S,2,FALSE),A306)</f>
        <v>Schmelze</v>
      </c>
      <c r="W306" s="16">
        <f t="shared" si="33"/>
        <v>29500950</v>
      </c>
      <c r="X306" s="15">
        <f t="shared" si="34"/>
        <v>12</v>
      </c>
      <c r="Y306" s="51"/>
      <c r="AC306" s="51"/>
      <c r="AF306" s="51"/>
      <c r="AG306" s="51"/>
      <c r="AH306" s="51"/>
    </row>
    <row r="307" spans="1:34" ht="30" customHeight="1" x14ac:dyDescent="0.25">
      <c r="A307" s="25" t="s">
        <v>15196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IFERROR(VLOOKUP(Tabelle111[[#This Row],[Artikelnr. (wenn vorhanden)]],Artikel!A:C,3,FALSE),Tabelle111[[#This Row],[Artikelnr. (wenn vorhanden)]])</f>
        <v>ABS GRÜN-PESTO</v>
      </c>
      <c r="I307" s="11" t="str">
        <f>VLOOKUP(V307,'Linien - BU'!A:B,2,FALSE)</f>
        <v>BU4</v>
      </c>
      <c r="J307" s="12">
        <f t="shared" si="28"/>
        <v>7</v>
      </c>
      <c r="K307" s="13">
        <f>Tabelle111[[#This Row],[Datum '[Tag']]]</f>
        <v>44446</v>
      </c>
      <c r="L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7" s="14" t="str">
        <f>IFERROR(VLOOKUP(Tabelle3[[#This Row],[Artikelnr.]],Artikel!A:C,3,FALSE),Tabelle3[[#This Row],[Artikelnr.]])</f>
        <v>ABS GRÜN-PESTO</v>
      </c>
      <c r="N307" s="11" t="str">
        <f>VLOOKUP(D307,'Liste Gründe'!A:D,2,FALSE)</f>
        <v>keinen Verwendungszweck</v>
      </c>
      <c r="O307" s="13" t="str">
        <f>IF(ISBLANK(F307),VLOOKUP(Tabelle3[[#This Row],[Grund Ziffer]],'Liste Gründe'!A:D,3,FALSE),F307)</f>
        <v>keinen Verwendungszweck</v>
      </c>
      <c r="P307" s="11" t="str">
        <f>IF(ISBLANK(Tabelle111[[#This Row],[noch genauer]]),"-",Tabelle111[[#This Row],[noch genauer]])</f>
        <v>&lt;300kg/Monat</v>
      </c>
      <c r="Q307" s="14">
        <f t="shared" si="29"/>
        <v>36</v>
      </c>
      <c r="R307" s="11" t="str">
        <f t="shared" si="30"/>
        <v>Produkte</v>
      </c>
      <c r="S307" s="11" t="str">
        <f t="shared" si="31"/>
        <v>BUs</v>
      </c>
      <c r="T307" s="11" t="str">
        <f t="shared" si="32"/>
        <v>Symptome</v>
      </c>
      <c r="U307" s="11">
        <f>IFERROR(VLOOKUP(Tabelle3[[#This Row],[Artikelnr.]],Kennzahlen!S:U,3,FALSE)*Tabelle3[[#This Row],[Menge]],"0")</f>
        <v>10.5</v>
      </c>
      <c r="V307" s="14" t="str">
        <f>IF(ISBLANK(A307),VLOOKUP(Tabelle3[[#This Row],[Artikelnr.]],'Linien - BU'!R:S,2,FALSE),A307)</f>
        <v>L21</v>
      </c>
      <c r="W307" s="16">
        <f t="shared" si="33"/>
        <v>29500952</v>
      </c>
      <c r="X307" s="15">
        <f t="shared" si="34"/>
        <v>61</v>
      </c>
      <c r="Y307" s="51"/>
      <c r="AC307" s="51"/>
      <c r="AF307" s="51"/>
      <c r="AG307" s="51"/>
      <c r="AH307" s="51"/>
    </row>
    <row r="308" spans="1:34" ht="30" customHeight="1" x14ac:dyDescent="0.25">
      <c r="A308" s="25" t="s">
        <v>15196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IFERROR(VLOOKUP(Tabelle111[[#This Row],[Artikelnr. (wenn vorhanden)]],Artikel!A:C,3,FALSE),Tabelle111[[#This Row],[Artikelnr. (wenn vorhanden)]])</f>
        <v>ABS GRÜN-PESTO</v>
      </c>
      <c r="I308" s="11" t="str">
        <f>VLOOKUP(V308,'Linien - BU'!A:B,2,FALSE)</f>
        <v>BU4</v>
      </c>
      <c r="J308" s="12">
        <f t="shared" si="28"/>
        <v>12</v>
      </c>
      <c r="K308" s="13">
        <f>Tabelle111[[#This Row],[Datum '[Tag']]]</f>
        <v>44453</v>
      </c>
      <c r="L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8" s="14" t="str">
        <f>IFERROR(VLOOKUP(Tabelle3[[#This Row],[Artikelnr.]],Artikel!A:C,3,FALSE),Tabelle3[[#This Row],[Artikelnr.]])</f>
        <v>ABS GRÜN-PESTO</v>
      </c>
      <c r="N308" s="11" t="str">
        <f>VLOOKUP(D308,'Liste Gründe'!A:D,2,FALSE)</f>
        <v>keinen Verwendungszweck</v>
      </c>
      <c r="O308" s="13" t="str">
        <f>IF(ISBLANK(F308),VLOOKUP(Tabelle3[[#This Row],[Grund Ziffer]],'Liste Gründe'!A:D,3,FALSE),F308)</f>
        <v>keinen Verwendungszweck</v>
      </c>
      <c r="P308" s="11" t="str">
        <f>IF(ISBLANK(Tabelle111[[#This Row],[noch genauer]]),"-",Tabelle111[[#This Row],[noch genauer]])</f>
        <v>&lt;300kg/Monat</v>
      </c>
      <c r="Q308" s="14">
        <f t="shared" si="29"/>
        <v>37</v>
      </c>
      <c r="R308" s="11" t="str">
        <f t="shared" si="30"/>
        <v>Produkte</v>
      </c>
      <c r="S308" s="11" t="str">
        <f t="shared" si="31"/>
        <v>BUs</v>
      </c>
      <c r="T308" s="11" t="str">
        <f t="shared" si="32"/>
        <v>Symptome</v>
      </c>
      <c r="U308" s="11">
        <f>IFERROR(VLOOKUP(Tabelle3[[#This Row],[Artikelnr.]],Kennzahlen!S:U,3,FALSE)*Tabelle3[[#This Row],[Menge]],"0")</f>
        <v>18</v>
      </c>
      <c r="V308" s="14" t="str">
        <f>IF(ISBLANK(A308),VLOOKUP(Tabelle3[[#This Row],[Artikelnr.]],'Linien - BU'!R:S,2,FALSE),A308)</f>
        <v>L21</v>
      </c>
      <c r="W308" s="16">
        <f t="shared" si="33"/>
        <v>29500952</v>
      </c>
      <c r="X308" s="15">
        <f t="shared" si="34"/>
        <v>61</v>
      </c>
      <c r="Y308" s="51"/>
      <c r="AC308" s="51"/>
      <c r="AF308" s="51"/>
      <c r="AG308" s="51"/>
      <c r="AH308" s="51"/>
    </row>
    <row r="309" spans="1:34" ht="30" customHeight="1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IFERROR(VLOOKUP(Tabelle111[[#This Row],[Artikelnr. (wenn vorhanden)]],Artikel!A:C,3,FALSE),Tabelle111[[#This Row],[Artikelnr. (wenn vorhanden)]])</f>
        <v>ABS GRÜN-PESTO</v>
      </c>
      <c r="I309" s="11" t="str">
        <f>VLOOKUP(V309,'Linien - BU'!A:B,2,FALSE)</f>
        <v>BU4</v>
      </c>
      <c r="J309" s="12">
        <f t="shared" si="28"/>
        <v>22</v>
      </c>
      <c r="K309" s="13">
        <f>Tabelle111[[#This Row],[Datum '[Tag']]]</f>
        <v>44454</v>
      </c>
      <c r="L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9" s="14" t="str">
        <f>IFERROR(VLOOKUP(Tabelle3[[#This Row],[Artikelnr.]],Artikel!A:C,3,FALSE),Tabelle3[[#This Row],[Artikelnr.]])</f>
        <v>ABS GRÜN-PESTO</v>
      </c>
      <c r="N309" s="11" t="str">
        <f>VLOOKUP(D309,'Liste Gründe'!A:D,2,FALSE)</f>
        <v>keinen Verwendungszweck</v>
      </c>
      <c r="O309" s="13" t="str">
        <f>IF(ISBLANK(F309),VLOOKUP(Tabelle3[[#This Row],[Grund Ziffer]],'Liste Gründe'!A:D,3,FALSE),F309)</f>
        <v>keinen Verwendungszweck</v>
      </c>
      <c r="P309" s="11" t="str">
        <f>IF(ISBLANK(Tabelle111[[#This Row],[noch genauer]]),"-",Tabelle111[[#This Row],[noch genauer]])</f>
        <v>&lt;300kg/Monat</v>
      </c>
      <c r="Q309" s="14">
        <f t="shared" si="29"/>
        <v>37</v>
      </c>
      <c r="R309" s="11" t="str">
        <f t="shared" si="30"/>
        <v>Produkte</v>
      </c>
      <c r="S309" s="11" t="str">
        <f t="shared" si="31"/>
        <v>BUs</v>
      </c>
      <c r="T309" s="11" t="str">
        <f t="shared" si="32"/>
        <v>Symptome</v>
      </c>
      <c r="U309" s="11">
        <f>IFERROR(VLOOKUP(Tabelle3[[#This Row],[Artikelnr.]],Kennzahlen!S:U,3,FALSE)*Tabelle3[[#This Row],[Menge]],"0")</f>
        <v>33</v>
      </c>
      <c r="V309" s="14" t="str">
        <f>IF(ISBLANK(A309),VLOOKUP(Tabelle3[[#This Row],[Artikelnr.]],'Linien - BU'!R:S,2,FALSE),A309)</f>
        <v>Bu4</v>
      </c>
      <c r="W309" s="16">
        <f t="shared" si="33"/>
        <v>29500952</v>
      </c>
      <c r="X309" s="15">
        <f t="shared" si="34"/>
        <v>61</v>
      </c>
      <c r="Y309" s="51"/>
      <c r="AC309" s="51"/>
      <c r="AF309" s="51"/>
      <c r="AG309" s="51"/>
      <c r="AH309" s="51"/>
    </row>
    <row r="310" spans="1:34" ht="30" customHeight="1" x14ac:dyDescent="0.25">
      <c r="A310" s="25" t="s">
        <v>15196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IFERROR(VLOOKUP(Tabelle111[[#This Row],[Artikelnr. (wenn vorhanden)]],Artikel!A:C,3,FALSE),Tabelle111[[#This Row],[Artikelnr. (wenn vorhanden)]])</f>
        <v>ABS GRÜN-PESTO</v>
      </c>
      <c r="I310" s="11" t="str">
        <f>VLOOKUP(V310,'Linien - BU'!A:B,2,FALSE)</f>
        <v>BU4</v>
      </c>
      <c r="J310" s="12">
        <f t="shared" si="28"/>
        <v>20</v>
      </c>
      <c r="K310" s="13">
        <f>Tabelle111[[#This Row],[Datum '[Tag']]]</f>
        <v>44454</v>
      </c>
      <c r="L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0" s="14" t="str">
        <f>IFERROR(VLOOKUP(Tabelle3[[#This Row],[Artikelnr.]],Artikel!A:C,3,FALSE),Tabelle3[[#This Row],[Artikelnr.]])</f>
        <v>ABS GRÜN-PESTO</v>
      </c>
      <c r="N310" s="11" t="str">
        <f>VLOOKUP(D310,'Liste Gründe'!A:D,2,FALSE)</f>
        <v>keinen Verwendungszweck</v>
      </c>
      <c r="O310" s="13" t="str">
        <f>IF(ISBLANK(F310),VLOOKUP(Tabelle3[[#This Row],[Grund Ziffer]],'Liste Gründe'!A:D,3,FALSE),F310)</f>
        <v>keinen Verwendungszweck</v>
      </c>
      <c r="P310" s="11" t="str">
        <f>IF(ISBLANK(Tabelle111[[#This Row],[noch genauer]]),"-",Tabelle111[[#This Row],[noch genauer]])</f>
        <v>&lt;300kg/Monat</v>
      </c>
      <c r="Q310" s="14">
        <f t="shared" si="29"/>
        <v>37</v>
      </c>
      <c r="R310" s="11" t="str">
        <f t="shared" si="30"/>
        <v>Produkte</v>
      </c>
      <c r="S310" s="11" t="str">
        <f t="shared" si="31"/>
        <v>BUs</v>
      </c>
      <c r="T310" s="11" t="str">
        <f t="shared" si="32"/>
        <v>Symptome</v>
      </c>
      <c r="U310" s="11">
        <f>IFERROR(VLOOKUP(Tabelle3[[#This Row],[Artikelnr.]],Kennzahlen!S:U,3,FALSE)*Tabelle3[[#This Row],[Menge]],"0")</f>
        <v>30</v>
      </c>
      <c r="V310" s="14" t="str">
        <f>IF(ISBLANK(A310),VLOOKUP(Tabelle3[[#This Row],[Artikelnr.]],'Linien - BU'!R:S,2,FALSE),A310)</f>
        <v>L21</v>
      </c>
      <c r="W310" s="16">
        <f t="shared" si="33"/>
        <v>29500952</v>
      </c>
      <c r="X310" s="15">
        <f t="shared" si="34"/>
        <v>61</v>
      </c>
      <c r="Y310" s="51"/>
      <c r="AC310" s="51"/>
      <c r="AF310" s="51"/>
      <c r="AG310" s="51"/>
      <c r="AH310" s="51"/>
    </row>
    <row r="311" spans="1:34" ht="30" customHeight="1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IFERROR(VLOOKUP(Tabelle111[[#This Row],[Artikelnr. (wenn vorhanden)]],Artikel!A:C,3,FALSE),Tabelle111[[#This Row],[Artikelnr. (wenn vorhanden)]])</f>
        <v>ABS GRÜN-PESTO</v>
      </c>
      <c r="I311" s="11" t="str">
        <f>VLOOKUP(V311,'Linien - BU'!A:B,2,FALSE)</f>
        <v>BU4</v>
      </c>
      <c r="J311" s="12">
        <f t="shared" si="28"/>
        <v>20</v>
      </c>
      <c r="K311" s="13">
        <f>Tabelle111[[#This Row],[Datum '[Tag']]]</f>
        <v>44454</v>
      </c>
      <c r="L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1" s="14" t="str">
        <f>IFERROR(VLOOKUP(Tabelle3[[#This Row],[Artikelnr.]],Artikel!A:C,3,FALSE),Tabelle3[[#This Row],[Artikelnr.]])</f>
        <v>ABS GRÜN-PESTO</v>
      </c>
      <c r="N311" s="11" t="str">
        <f>VLOOKUP(D311,'Liste Gründe'!A:D,2,FALSE)</f>
        <v>keinen Verwendungszweck</v>
      </c>
      <c r="O311" s="13" t="str">
        <f>IF(ISBLANK(F311),VLOOKUP(Tabelle3[[#This Row],[Grund Ziffer]],'Liste Gründe'!A:D,3,FALSE),F311)</f>
        <v>keinen Verwendungszweck</v>
      </c>
      <c r="P311" s="11" t="str">
        <f>IF(ISBLANK(Tabelle111[[#This Row],[noch genauer]]),"-",Tabelle111[[#This Row],[noch genauer]])</f>
        <v>&lt;300kg/Monat</v>
      </c>
      <c r="Q311" s="14">
        <f t="shared" si="29"/>
        <v>37</v>
      </c>
      <c r="R311" s="11" t="str">
        <f t="shared" si="30"/>
        <v>Produkte</v>
      </c>
      <c r="S311" s="11" t="str">
        <f t="shared" si="31"/>
        <v>BUs</v>
      </c>
      <c r="T311" s="11" t="str">
        <f t="shared" si="32"/>
        <v>Symptome</v>
      </c>
      <c r="U311" s="11">
        <f>IFERROR(VLOOKUP(Tabelle3[[#This Row],[Artikelnr.]],Kennzahlen!S:U,3,FALSE)*Tabelle3[[#This Row],[Menge]],"0")</f>
        <v>30</v>
      </c>
      <c r="V311" s="14" t="str">
        <f>IF(ISBLANK(A311),VLOOKUP(Tabelle3[[#This Row],[Artikelnr.]],'Linien - BU'!R:S,2,FALSE),A311)</f>
        <v>Bu4</v>
      </c>
      <c r="W311" s="16">
        <f t="shared" si="33"/>
        <v>29500952</v>
      </c>
      <c r="X311" s="15">
        <f t="shared" si="34"/>
        <v>61</v>
      </c>
      <c r="Y311" s="51"/>
      <c r="AC311" s="51"/>
      <c r="AF311" s="51"/>
      <c r="AG311" s="51"/>
      <c r="AH311" s="51"/>
    </row>
    <row r="312" spans="1:34" ht="30" customHeight="1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IFERROR(VLOOKUP(Tabelle111[[#This Row],[Artikelnr. (wenn vorhanden)]],Artikel!A:C,3,FALSE),Tabelle111[[#This Row],[Artikelnr. (wenn vorhanden)]])</f>
        <v>ABS GRÜN-PESTO</v>
      </c>
      <c r="I312" s="11" t="str">
        <f>VLOOKUP(V312,'Linien - BU'!A:B,2,FALSE)</f>
        <v>BU4</v>
      </c>
      <c r="J312" s="12">
        <f t="shared" si="28"/>
        <v>15</v>
      </c>
      <c r="K312" s="13">
        <f>Tabelle111[[#This Row],[Datum '[Tag']]]</f>
        <v>44454</v>
      </c>
      <c r="L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2" s="14" t="str">
        <f>IFERROR(VLOOKUP(Tabelle3[[#This Row],[Artikelnr.]],Artikel!A:C,3,FALSE),Tabelle3[[#This Row],[Artikelnr.]])</f>
        <v>ABS GRÜN-PESTO</v>
      </c>
      <c r="N312" s="11" t="str">
        <f>VLOOKUP(D312,'Liste Gründe'!A:D,2,FALSE)</f>
        <v>keinen Verwendungszweck</v>
      </c>
      <c r="O312" s="13" t="str">
        <f>IF(ISBLANK(F312),VLOOKUP(Tabelle3[[#This Row],[Grund Ziffer]],'Liste Gründe'!A:D,3,FALSE),F312)</f>
        <v>keinen Verwendungszweck</v>
      </c>
      <c r="P312" s="11" t="str">
        <f>IF(ISBLANK(Tabelle111[[#This Row],[noch genauer]]),"-",Tabelle111[[#This Row],[noch genauer]])</f>
        <v>&lt;300kg/Monat</v>
      </c>
      <c r="Q312" s="14">
        <f t="shared" si="29"/>
        <v>37</v>
      </c>
      <c r="R312" s="11" t="str">
        <f t="shared" si="30"/>
        <v>Produkte</v>
      </c>
      <c r="S312" s="11" t="str">
        <f t="shared" si="31"/>
        <v>BUs</v>
      </c>
      <c r="T312" s="11" t="str">
        <f t="shared" si="32"/>
        <v>Symptome</v>
      </c>
      <c r="U312" s="11">
        <f>IFERROR(VLOOKUP(Tabelle3[[#This Row],[Artikelnr.]],Kennzahlen!S:U,3,FALSE)*Tabelle3[[#This Row],[Menge]],"0")</f>
        <v>22.5</v>
      </c>
      <c r="V312" s="14" t="str">
        <f>IF(ISBLANK(A312),VLOOKUP(Tabelle3[[#This Row],[Artikelnr.]],'Linien - BU'!R:S,2,FALSE),A312)</f>
        <v>Bu4</v>
      </c>
      <c r="W312" s="16">
        <f t="shared" si="33"/>
        <v>29500952</v>
      </c>
      <c r="X312" s="15">
        <f t="shared" si="34"/>
        <v>61</v>
      </c>
      <c r="Y312" s="51"/>
      <c r="AC312" s="51"/>
      <c r="AF312" s="51"/>
      <c r="AG312" s="51"/>
      <c r="AH312" s="51"/>
    </row>
    <row r="313" spans="1:34" ht="30" customHeight="1" x14ac:dyDescent="0.25">
      <c r="A313" s="25" t="s">
        <v>15196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IFERROR(VLOOKUP(Tabelle111[[#This Row],[Artikelnr. (wenn vorhanden)]],Artikel!A:C,3,FALSE),Tabelle111[[#This Row],[Artikelnr. (wenn vorhanden)]])</f>
        <v>ABS GRÜN-PESTO</v>
      </c>
      <c r="I313" s="11" t="str">
        <f>VLOOKUP(V313,'Linien - BU'!A:B,2,FALSE)</f>
        <v>BU4</v>
      </c>
      <c r="J313" s="12">
        <f t="shared" si="28"/>
        <v>13</v>
      </c>
      <c r="K313" s="13">
        <f>Tabelle111[[#This Row],[Datum '[Tag']]]</f>
        <v>44467</v>
      </c>
      <c r="L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3" s="14" t="str">
        <f>IFERROR(VLOOKUP(Tabelle3[[#This Row],[Artikelnr.]],Artikel!A:C,3,FALSE),Tabelle3[[#This Row],[Artikelnr.]])</f>
        <v>ABS GRÜN-PESTO</v>
      </c>
      <c r="N313" s="11" t="str">
        <f>VLOOKUP(D313,'Liste Gründe'!A:D,2,FALSE)</f>
        <v>keinen Verwendungszweck</v>
      </c>
      <c r="O313" s="13" t="str">
        <f>IF(ISBLANK(F313),VLOOKUP(Tabelle3[[#This Row],[Grund Ziffer]],'Liste Gründe'!A:D,3,FALSE),F313)</f>
        <v>keinen Verwendungszweck</v>
      </c>
      <c r="P313" s="11" t="str">
        <f>IF(ISBLANK(Tabelle111[[#This Row],[noch genauer]]),"-",Tabelle111[[#This Row],[noch genauer]])</f>
        <v>&lt;300kg/Monat</v>
      </c>
      <c r="Q313" s="14">
        <f t="shared" si="29"/>
        <v>39</v>
      </c>
      <c r="R313" s="11" t="str">
        <f t="shared" si="30"/>
        <v>Produkte</v>
      </c>
      <c r="S313" s="11" t="str">
        <f t="shared" si="31"/>
        <v>BUs</v>
      </c>
      <c r="T313" s="11" t="str">
        <f t="shared" si="32"/>
        <v>Symptome</v>
      </c>
      <c r="U313" s="11">
        <f>IFERROR(VLOOKUP(Tabelle3[[#This Row],[Artikelnr.]],Kennzahlen!S:U,3,FALSE)*Tabelle3[[#This Row],[Menge]],"0")</f>
        <v>19.5</v>
      </c>
      <c r="V313" s="14" t="str">
        <f>IF(ISBLANK(A313),VLOOKUP(Tabelle3[[#This Row],[Artikelnr.]],'Linien - BU'!R:S,2,FALSE),A313)</f>
        <v>L21</v>
      </c>
      <c r="W313" s="16">
        <f t="shared" si="33"/>
        <v>29500952</v>
      </c>
      <c r="X313" s="15">
        <f t="shared" si="34"/>
        <v>61</v>
      </c>
      <c r="Y313" s="51"/>
      <c r="AC313" s="51"/>
      <c r="AF313" s="51"/>
      <c r="AG313" s="51"/>
      <c r="AH313" s="51"/>
    </row>
    <row r="314" spans="1:34" ht="30" customHeight="1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IFERROR(VLOOKUP(Tabelle111[[#This Row],[Artikelnr. (wenn vorhanden)]],Artikel!A:C,3,FALSE),Tabelle111[[#This Row],[Artikelnr. (wenn vorhanden)]])</f>
        <v>ABS GRÜN-PESTO</v>
      </c>
      <c r="I314" s="11" t="str">
        <f>VLOOKUP(V314,'Linien - BU'!A:B,2,FALSE)</f>
        <v>BU4</v>
      </c>
      <c r="J314" s="12">
        <f t="shared" si="28"/>
        <v>8</v>
      </c>
      <c r="K314" s="13">
        <f>Tabelle111[[#This Row],[Datum '[Tag']]]</f>
        <v>44475</v>
      </c>
      <c r="L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4" s="14" t="str">
        <f>IFERROR(VLOOKUP(Tabelle3[[#This Row],[Artikelnr.]],Artikel!A:C,3,FALSE),Tabelle3[[#This Row],[Artikelnr.]])</f>
        <v>ABS GRÜN-PESTO</v>
      </c>
      <c r="N314" s="11" t="str">
        <f>VLOOKUP(D314,'Liste Gründe'!A:D,2,FALSE)</f>
        <v>keinen Verwendungszweck</v>
      </c>
      <c r="O314" s="13" t="str">
        <f>IF(ISBLANK(F314),VLOOKUP(Tabelle3[[#This Row],[Grund Ziffer]],'Liste Gründe'!A:D,3,FALSE),F314)</f>
        <v>-</v>
      </c>
      <c r="P314" s="11" t="str">
        <f>IF(ISBLANK(Tabelle111[[#This Row],[noch genauer]]),"-",Tabelle111[[#This Row],[noch genauer]])</f>
        <v>-</v>
      </c>
      <c r="Q314" s="14">
        <f t="shared" si="29"/>
        <v>40</v>
      </c>
      <c r="R314" s="11" t="str">
        <f t="shared" si="30"/>
        <v>Produkte</v>
      </c>
      <c r="S314" s="11" t="str">
        <f t="shared" si="31"/>
        <v>BUs</v>
      </c>
      <c r="T314" s="11" t="str">
        <f t="shared" si="32"/>
        <v>Symptome</v>
      </c>
      <c r="U314" s="11">
        <f>IFERROR(VLOOKUP(Tabelle3[[#This Row],[Artikelnr.]],Kennzahlen!S:U,3,FALSE)*Tabelle3[[#This Row],[Menge]],"0")</f>
        <v>12</v>
      </c>
      <c r="V314" s="14" t="str">
        <f>IF(ISBLANK(A314),VLOOKUP(Tabelle3[[#This Row],[Artikelnr.]],'Linien - BU'!R:S,2,FALSE),A314)</f>
        <v>BU4</v>
      </c>
      <c r="W314" s="16">
        <f t="shared" si="33"/>
        <v>29500952</v>
      </c>
      <c r="X314" s="15">
        <f t="shared" si="34"/>
        <v>61</v>
      </c>
      <c r="Y314" s="51"/>
      <c r="AC314" s="51"/>
      <c r="AF314" s="51"/>
      <c r="AG314" s="51"/>
      <c r="AH314" s="51"/>
    </row>
    <row r="315" spans="1:34" ht="30" customHeight="1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F315"/>
      <c r="G315" s="25"/>
      <c r="H315" s="25" t="str">
        <f>IFERROR(VLOOKUP(Tabelle111[[#This Row],[Artikelnr. (wenn vorhanden)]],Artikel!A:C,3,FALSE),Tabelle111[[#This Row],[Artikelnr. (wenn vorhanden)]])</f>
        <v>ABS GRÜN-PESTO</v>
      </c>
      <c r="I315" s="11" t="str">
        <f>VLOOKUP(V315,'Linien - BU'!A:B,2,FALSE)</f>
        <v>BU4</v>
      </c>
      <c r="J315" s="12">
        <f t="shared" si="28"/>
        <v>20</v>
      </c>
      <c r="K315" s="13">
        <f>Tabelle111[[#This Row],[Datum '[Tag']]]</f>
        <v>44483</v>
      </c>
      <c r="L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5" s="14" t="str">
        <f>IFERROR(VLOOKUP(Tabelle3[[#This Row],[Artikelnr.]],Artikel!A:C,3,FALSE),Tabelle3[[#This Row],[Artikelnr.]])</f>
        <v>ABS GRÜN-PESTO</v>
      </c>
      <c r="N315" s="11" t="str">
        <f>VLOOKUP(D315,'Liste Gründe'!A:D,2,FALSE)</f>
        <v>keinen Verwendungszweck</v>
      </c>
      <c r="O315" s="13" t="str">
        <f>IF(ISBLANK(F315),VLOOKUP(Tabelle3[[#This Row],[Grund Ziffer]],'Liste Gründe'!A:D,3,FALSE),F315)</f>
        <v>keinen Verwendungszweck</v>
      </c>
      <c r="P315" s="11" t="str">
        <f>IF(ISBLANK(Tabelle111[[#This Row],[noch genauer]]),"-",Tabelle111[[#This Row],[noch genauer]])</f>
        <v>-</v>
      </c>
      <c r="Q315" s="14">
        <f t="shared" si="29"/>
        <v>41</v>
      </c>
      <c r="R315" s="11" t="str">
        <f t="shared" si="30"/>
        <v>Produkte</v>
      </c>
      <c r="S315" s="11" t="str">
        <f t="shared" si="31"/>
        <v>BUs</v>
      </c>
      <c r="T315" s="11" t="str">
        <f t="shared" si="32"/>
        <v>Symptome</v>
      </c>
      <c r="U315" s="11">
        <f>IFERROR(VLOOKUP(Tabelle3[[#This Row],[Artikelnr.]],Kennzahlen!S:U,3,FALSE)*Tabelle3[[#This Row],[Menge]],"0")</f>
        <v>30</v>
      </c>
      <c r="V315" s="14" t="str">
        <f>IF(ISBLANK(A315),VLOOKUP(Tabelle3[[#This Row],[Artikelnr.]],'Linien - BU'!R:S,2,FALSE),A315)</f>
        <v>Bu4</v>
      </c>
      <c r="W315" s="16">
        <f t="shared" si="33"/>
        <v>29500952</v>
      </c>
      <c r="X315" s="15">
        <f t="shared" si="34"/>
        <v>61</v>
      </c>
      <c r="Y315" s="51"/>
      <c r="AC315" s="51"/>
      <c r="AF315" s="51"/>
      <c r="AG315" s="51"/>
      <c r="AH315" s="51"/>
    </row>
    <row r="316" spans="1:34" ht="30" customHeight="1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F316"/>
      <c r="G316" s="25"/>
      <c r="H316" s="25" t="str">
        <f>IFERROR(VLOOKUP(Tabelle111[[#This Row],[Artikelnr. (wenn vorhanden)]],Artikel!A:C,3,FALSE),Tabelle111[[#This Row],[Artikelnr. (wenn vorhanden)]])</f>
        <v>ABS GRÜN-PESTO</v>
      </c>
      <c r="I316" s="11" t="str">
        <f>VLOOKUP(V316,'Linien - BU'!A:B,2,FALSE)</f>
        <v>BU4</v>
      </c>
      <c r="J316" s="12">
        <f t="shared" si="28"/>
        <v>18</v>
      </c>
      <c r="K316" s="13">
        <f>Tabelle111[[#This Row],[Datum '[Tag']]]</f>
        <v>44483</v>
      </c>
      <c r="L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6" s="14" t="str">
        <f>IFERROR(VLOOKUP(Tabelle3[[#This Row],[Artikelnr.]],Artikel!A:C,3,FALSE),Tabelle3[[#This Row],[Artikelnr.]])</f>
        <v>ABS GRÜN-PESTO</v>
      </c>
      <c r="N316" s="11" t="str">
        <f>VLOOKUP(D316,'Liste Gründe'!A:D,2,FALSE)</f>
        <v>keinen Verwendungszweck</v>
      </c>
      <c r="O316" s="13" t="str">
        <f>IF(ISBLANK(F316),VLOOKUP(Tabelle3[[#This Row],[Grund Ziffer]],'Liste Gründe'!A:D,3,FALSE),F316)</f>
        <v>keinen Verwendungszweck</v>
      </c>
      <c r="P316" s="11" t="str">
        <f>IF(ISBLANK(Tabelle111[[#This Row],[noch genauer]]),"-",Tabelle111[[#This Row],[noch genauer]])</f>
        <v>-</v>
      </c>
      <c r="Q316" s="14">
        <f t="shared" si="29"/>
        <v>41</v>
      </c>
      <c r="R316" s="11" t="str">
        <f t="shared" si="30"/>
        <v>Produkte</v>
      </c>
      <c r="S316" s="11" t="str">
        <f t="shared" si="31"/>
        <v>BUs</v>
      </c>
      <c r="T316" s="11" t="str">
        <f t="shared" si="32"/>
        <v>Symptome</v>
      </c>
      <c r="U316" s="11">
        <f>IFERROR(VLOOKUP(Tabelle3[[#This Row],[Artikelnr.]],Kennzahlen!S:U,3,FALSE)*Tabelle3[[#This Row],[Menge]],"0")</f>
        <v>27</v>
      </c>
      <c r="V316" s="14" t="str">
        <f>IF(ISBLANK(A316),VLOOKUP(Tabelle3[[#This Row],[Artikelnr.]],'Linien - BU'!R:S,2,FALSE),A316)</f>
        <v>Bu4</v>
      </c>
      <c r="W316" s="16">
        <f t="shared" si="33"/>
        <v>29500952</v>
      </c>
      <c r="X316" s="15">
        <f t="shared" si="34"/>
        <v>61</v>
      </c>
      <c r="Y316" s="51"/>
      <c r="AC316" s="51"/>
      <c r="AF316" s="51"/>
      <c r="AG316" s="51"/>
      <c r="AH316" s="51"/>
    </row>
    <row r="317" spans="1:34" ht="30" customHeight="1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F317"/>
      <c r="G317" s="25"/>
      <c r="H317" s="25" t="str">
        <f>IFERROR(VLOOKUP(Tabelle111[[#This Row],[Artikelnr. (wenn vorhanden)]],Artikel!A:C,3,FALSE),Tabelle111[[#This Row],[Artikelnr. (wenn vorhanden)]])</f>
        <v>ABS GRÜN-PESTO</v>
      </c>
      <c r="I317" s="11" t="str">
        <f>VLOOKUP(V317,'Linien - BU'!A:B,2,FALSE)</f>
        <v>BU4</v>
      </c>
      <c r="J317" s="12">
        <f t="shared" si="28"/>
        <v>53</v>
      </c>
      <c r="K317" s="13">
        <f>Tabelle111[[#This Row],[Datum '[Tag']]]</f>
        <v>44484</v>
      </c>
      <c r="L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7" s="14" t="str">
        <f>IFERROR(VLOOKUP(Tabelle3[[#This Row],[Artikelnr.]],Artikel!A:C,3,FALSE),Tabelle3[[#This Row],[Artikelnr.]])</f>
        <v>ABS GRÜN-PESTO</v>
      </c>
      <c r="N317" s="11" t="str">
        <f>VLOOKUP(D317,'Liste Gründe'!A:D,2,FALSE)</f>
        <v>keinen Verwendungszweck</v>
      </c>
      <c r="O317" s="13" t="str">
        <f>IF(ISBLANK(F317),VLOOKUP(Tabelle3[[#This Row],[Grund Ziffer]],'Liste Gründe'!A:D,3,FALSE),F317)</f>
        <v>keinen Verwendungszweck</v>
      </c>
      <c r="P317" s="11" t="str">
        <f>IF(ISBLANK(Tabelle111[[#This Row],[noch genauer]]),"-",Tabelle111[[#This Row],[noch genauer]])</f>
        <v>-</v>
      </c>
      <c r="Q317" s="14">
        <f t="shared" si="29"/>
        <v>41</v>
      </c>
      <c r="R317" s="11" t="str">
        <f t="shared" si="30"/>
        <v>Produkte</v>
      </c>
      <c r="S317" s="11" t="str">
        <f t="shared" si="31"/>
        <v>BUs</v>
      </c>
      <c r="T317" s="11" t="str">
        <f t="shared" si="32"/>
        <v>Symptome</v>
      </c>
      <c r="U317" s="11">
        <f>IFERROR(VLOOKUP(Tabelle3[[#This Row],[Artikelnr.]],Kennzahlen!S:U,3,FALSE)*Tabelle3[[#This Row],[Menge]],"0")</f>
        <v>79.5</v>
      </c>
      <c r="V317" s="14" t="str">
        <f>IF(ISBLANK(A317),VLOOKUP(Tabelle3[[#This Row],[Artikelnr.]],'Linien - BU'!R:S,2,FALSE),A317)</f>
        <v>BU4</v>
      </c>
      <c r="W317" s="16">
        <f t="shared" si="33"/>
        <v>29500952</v>
      </c>
      <c r="X317" s="15">
        <f t="shared" si="34"/>
        <v>61</v>
      </c>
      <c r="Y317" s="51"/>
      <c r="AC317" s="51"/>
      <c r="AF317" s="51"/>
      <c r="AG317" s="51"/>
      <c r="AH317" s="51"/>
    </row>
    <row r="318" spans="1:34" ht="30" customHeight="1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F318"/>
      <c r="G318" s="25"/>
      <c r="H318" s="56" t="str">
        <f>IFERROR(VLOOKUP(Tabelle111[[#This Row],[Artikelnr. (wenn vorhanden)]],Artikel!A:C,3,FALSE),Tabelle111[[#This Row],[Artikelnr. (wenn vorhanden)]])</f>
        <v>ABS GRÜN-PESTO</v>
      </c>
      <c r="I318" s="11" t="str">
        <f>VLOOKUP(V318,'Linien - BU'!A:B,2,FALSE)</f>
        <v>BU4</v>
      </c>
      <c r="J318" s="12">
        <f t="shared" si="28"/>
        <v>3</v>
      </c>
      <c r="K318" s="13">
        <f>Tabelle111[[#This Row],[Datum '[Tag']]]</f>
        <v>44494</v>
      </c>
      <c r="L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8" s="14" t="str">
        <f>IFERROR(VLOOKUP(Tabelle3[[#This Row],[Artikelnr.]],Artikel!A:C,3,FALSE),Tabelle3[[#This Row],[Artikelnr.]])</f>
        <v>ABS GRÜN-PESTO</v>
      </c>
      <c r="N318" s="11" t="str">
        <f>VLOOKUP(D318,'Liste Gründe'!A:D,2,FALSE)</f>
        <v>keinen Verwendungszweck</v>
      </c>
      <c r="O318" s="13" t="str">
        <f>IF(ISBLANK(F318),VLOOKUP(Tabelle3[[#This Row],[Grund Ziffer]],'Liste Gründe'!A:D,3,FALSE),F318)</f>
        <v>keinen Verwendungszweck</v>
      </c>
      <c r="P318" s="11" t="str">
        <f>IF(ISBLANK(Tabelle111[[#This Row],[noch genauer]]),"-",Tabelle111[[#This Row],[noch genauer]])</f>
        <v>-</v>
      </c>
      <c r="Q318" s="14">
        <f t="shared" si="29"/>
        <v>43</v>
      </c>
      <c r="R318" s="11" t="str">
        <f t="shared" si="30"/>
        <v>Produkte</v>
      </c>
      <c r="S318" s="11" t="str">
        <f t="shared" si="31"/>
        <v>BUs</v>
      </c>
      <c r="T318" s="11" t="str">
        <f t="shared" si="32"/>
        <v>Symptome</v>
      </c>
      <c r="U318" s="11">
        <f>IFERROR(VLOOKUP(Tabelle3[[#This Row],[Artikelnr.]],Kennzahlen!S:U,3,FALSE)*Tabelle3[[#This Row],[Menge]],"0")</f>
        <v>4.5</v>
      </c>
      <c r="V318" s="14" t="str">
        <f>IF(ISBLANK(A318),VLOOKUP(Tabelle3[[#This Row],[Artikelnr.]],'Linien - BU'!R:S,2,FALSE),A318)</f>
        <v>BU4</v>
      </c>
      <c r="W318" s="16">
        <f t="shared" si="33"/>
        <v>29500952</v>
      </c>
      <c r="X318" s="15">
        <f t="shared" si="34"/>
        <v>61</v>
      </c>
      <c r="Y318" s="51"/>
      <c r="AC318" s="51"/>
      <c r="AF318" s="51"/>
      <c r="AG318" s="51"/>
      <c r="AH318" s="51"/>
    </row>
    <row r="319" spans="1:34" ht="30" customHeight="1" x14ac:dyDescent="0.25">
      <c r="A319" s="25" t="s">
        <v>15221</v>
      </c>
      <c r="B319" s="25">
        <v>29500952</v>
      </c>
      <c r="C319" s="25">
        <v>3</v>
      </c>
      <c r="D319" s="25">
        <v>61</v>
      </c>
      <c r="E319" s="37">
        <v>44496</v>
      </c>
      <c r="F319"/>
      <c r="G319" s="25"/>
      <c r="H319" s="56" t="str">
        <f>IFERROR(VLOOKUP(Tabelle111[[#This Row],[Artikelnr. (wenn vorhanden)]],Artikel!A:C,3,FALSE),Tabelle111[[#This Row],[Artikelnr. (wenn vorhanden)]])</f>
        <v>ABS GRÜN-PESTO</v>
      </c>
      <c r="I319" s="11" t="str">
        <f>VLOOKUP(V319,'Linien - BU'!A:B,2,FALSE)</f>
        <v>BU4</v>
      </c>
      <c r="J319" s="12">
        <f t="shared" si="28"/>
        <v>3</v>
      </c>
      <c r="K319" s="13">
        <f>Tabelle111[[#This Row],[Datum '[Tag']]]</f>
        <v>44496</v>
      </c>
      <c r="L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9" s="14" t="str">
        <f>IFERROR(VLOOKUP(Tabelle3[[#This Row],[Artikelnr.]],Artikel!A:C,3,FALSE),Tabelle3[[#This Row],[Artikelnr.]])</f>
        <v>ABS GRÜN-PESTO</v>
      </c>
      <c r="N319" s="11" t="str">
        <f>VLOOKUP(D319,'Liste Gründe'!A:D,2,FALSE)</f>
        <v>keinen Verwendungszweck</v>
      </c>
      <c r="O319" s="13" t="str">
        <f>IF(ISBLANK(F319),VLOOKUP(Tabelle3[[#This Row],[Grund Ziffer]],'Liste Gründe'!A:D,3,FALSE),F319)</f>
        <v>keinen Verwendungszweck</v>
      </c>
      <c r="P319" s="11" t="str">
        <f>IF(ISBLANK(Tabelle111[[#This Row],[noch genauer]]),"-",Tabelle111[[#This Row],[noch genauer]])</f>
        <v>-</v>
      </c>
      <c r="Q319" s="14">
        <f t="shared" si="29"/>
        <v>43</v>
      </c>
      <c r="R319" s="11" t="str">
        <f t="shared" si="30"/>
        <v>Produkte</v>
      </c>
      <c r="S319" s="11" t="str">
        <f t="shared" si="31"/>
        <v>BUs</v>
      </c>
      <c r="T319" s="11" t="str">
        <f t="shared" si="32"/>
        <v>Symptome</v>
      </c>
      <c r="U319" s="11">
        <f>IFERROR(VLOOKUP(Tabelle3[[#This Row],[Artikelnr.]],Kennzahlen!S:U,3,FALSE)*Tabelle3[[#This Row],[Menge]],"0")</f>
        <v>4.5</v>
      </c>
      <c r="V319" s="14" t="str">
        <f>IF(ISBLANK(A319),VLOOKUP(Tabelle3[[#This Row],[Artikelnr.]],'Linien - BU'!R:S,2,FALSE),A319)</f>
        <v>bu4</v>
      </c>
      <c r="W319" s="16">
        <f t="shared" si="33"/>
        <v>29500952</v>
      </c>
      <c r="X319" s="15">
        <f t="shared" si="34"/>
        <v>61</v>
      </c>
      <c r="Y319" s="51"/>
      <c r="AC319" s="51"/>
      <c r="AF319" s="51"/>
      <c r="AG319" s="51"/>
      <c r="AH319" s="51"/>
    </row>
    <row r="320" spans="1:34" ht="30" customHeight="1" x14ac:dyDescent="0.25">
      <c r="A320" s="25" t="s">
        <v>15166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IFERROR(VLOOKUP(Tabelle111[[#This Row],[Artikelnr. (wenn vorhanden)]],Artikel!A:C,3,FALSE),Tabelle111[[#This Row],[Artikelnr. (wenn vorhanden)]])</f>
        <v>ABS Crémeux</v>
      </c>
      <c r="I320" s="11" t="str">
        <f>VLOOKUP(V320,'Linien - BU'!A:B,2,FALSE)</f>
        <v>BU4</v>
      </c>
      <c r="J320" s="12">
        <f t="shared" si="28"/>
        <v>2</v>
      </c>
      <c r="K320" s="13">
        <f>Tabelle111[[#This Row],[Datum '[Tag']]]</f>
        <v>44447</v>
      </c>
      <c r="L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0" s="14" t="str">
        <f>IFERROR(VLOOKUP(Tabelle3[[#This Row],[Artikelnr.]],Artikel!A:C,3,FALSE),Tabelle3[[#This Row],[Artikelnr.]])</f>
        <v>ABS Crémeux</v>
      </c>
      <c r="N320" s="11" t="str">
        <f>VLOOKUP(D320,'Liste Gründe'!A:D,2,FALSE)</f>
        <v>keinen Verwendungszweck</v>
      </c>
      <c r="O320" s="13" t="str">
        <f>IF(ISBLANK(F320),VLOOKUP(Tabelle3[[#This Row],[Grund Ziffer]],'Liste Gründe'!A:D,3,FALSE),F320)</f>
        <v>keinen Verwendungszweck</v>
      </c>
      <c r="P320" s="11" t="str">
        <f>IF(ISBLANK(Tabelle111[[#This Row],[noch genauer]]),"-",Tabelle111[[#This Row],[noch genauer]])</f>
        <v>&lt;20kg/Monat</v>
      </c>
      <c r="Q320" s="14">
        <f t="shared" si="29"/>
        <v>36</v>
      </c>
      <c r="R320" s="11" t="str">
        <f t="shared" si="30"/>
        <v>Produkte</v>
      </c>
      <c r="S320" s="11" t="str">
        <f t="shared" si="31"/>
        <v>BUs</v>
      </c>
      <c r="T320" s="11" t="str">
        <f t="shared" si="32"/>
        <v>Symptome</v>
      </c>
      <c r="U320" s="11">
        <f>IFERROR(VLOOKUP(Tabelle3[[#This Row],[Artikelnr.]],Kennzahlen!S:U,3,FALSE)*Tabelle3[[#This Row],[Menge]],"0")</f>
        <v>0.02</v>
      </c>
      <c r="V320" s="14" t="str">
        <f>IF(ISBLANK(A320),VLOOKUP(Tabelle3[[#This Row],[Artikelnr.]],'Linien - BU'!R:S,2,FALSE),A320)</f>
        <v>L29</v>
      </c>
      <c r="W320" s="16">
        <f t="shared" si="33"/>
        <v>29500957</v>
      </c>
      <c r="X320" s="15">
        <f t="shared" si="34"/>
        <v>61</v>
      </c>
      <c r="Y320" s="51"/>
      <c r="AC320" s="51"/>
      <c r="AF320" s="51"/>
      <c r="AG320" s="51"/>
      <c r="AH320" s="51"/>
    </row>
    <row r="321" spans="1:34" ht="30" customHeight="1" x14ac:dyDescent="0.25">
      <c r="A321" s="25" t="s">
        <v>15166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IFERROR(VLOOKUP(Tabelle111[[#This Row],[Artikelnr. (wenn vorhanden)]],Artikel!A:C,3,FALSE),Tabelle111[[#This Row],[Artikelnr. (wenn vorhanden)]])</f>
        <v>ABS Crémeux</v>
      </c>
      <c r="I321" s="11" t="str">
        <f>VLOOKUP(V321,'Linien - BU'!A:B,2,FALSE)</f>
        <v>BU4</v>
      </c>
      <c r="J321" s="12">
        <f t="shared" si="28"/>
        <v>3</v>
      </c>
      <c r="K321" s="13">
        <f>Tabelle111[[#This Row],[Datum '[Tag']]]</f>
        <v>44454</v>
      </c>
      <c r="L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1" s="14" t="str">
        <f>IFERROR(VLOOKUP(Tabelle3[[#This Row],[Artikelnr.]],Artikel!A:C,3,FALSE),Tabelle3[[#This Row],[Artikelnr.]])</f>
        <v>ABS Crémeux</v>
      </c>
      <c r="N321" s="11" t="str">
        <f>VLOOKUP(D321,'Liste Gründe'!A:D,2,FALSE)</f>
        <v>keinen Verwendungszweck</v>
      </c>
      <c r="O321" s="13" t="str">
        <f>IF(ISBLANK(F321),VLOOKUP(Tabelle3[[#This Row],[Grund Ziffer]],'Liste Gründe'!A:D,3,FALSE),F321)</f>
        <v>keinen Verwendungszweck</v>
      </c>
      <c r="P321" s="11" t="str">
        <f>IF(ISBLANK(Tabelle111[[#This Row],[noch genauer]]),"-",Tabelle111[[#This Row],[noch genauer]])</f>
        <v>&lt;20kg/Monat</v>
      </c>
      <c r="Q321" s="14">
        <f t="shared" si="29"/>
        <v>37</v>
      </c>
      <c r="R321" s="11" t="str">
        <f t="shared" si="30"/>
        <v>Produkte</v>
      </c>
      <c r="S321" s="11" t="str">
        <f t="shared" si="31"/>
        <v>BUs</v>
      </c>
      <c r="T321" s="11" t="str">
        <f t="shared" si="32"/>
        <v>Symptome</v>
      </c>
      <c r="U321" s="11">
        <f>IFERROR(VLOOKUP(Tabelle3[[#This Row],[Artikelnr.]],Kennzahlen!S:U,3,FALSE)*Tabelle3[[#This Row],[Menge]],"0")</f>
        <v>0.03</v>
      </c>
      <c r="V321" s="14" t="str">
        <f>IF(ISBLANK(A321),VLOOKUP(Tabelle3[[#This Row],[Artikelnr.]],'Linien - BU'!R:S,2,FALSE),A321)</f>
        <v>L29</v>
      </c>
      <c r="W321" s="16">
        <f t="shared" si="33"/>
        <v>29500957</v>
      </c>
      <c r="X321" s="15">
        <f t="shared" si="34"/>
        <v>61</v>
      </c>
      <c r="Y321" s="51"/>
      <c r="AC321" s="51"/>
      <c r="AF321" s="51"/>
      <c r="AG321" s="51"/>
      <c r="AH321" s="51"/>
    </row>
    <row r="322" spans="1:34" ht="30" customHeight="1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F322"/>
      <c r="G322" s="25"/>
      <c r="H322" s="56" t="str">
        <f>IFERROR(VLOOKUP(Tabelle111[[#This Row],[Artikelnr. (wenn vorhanden)]],Artikel!A:C,3,FALSE),Tabelle111[[#This Row],[Artikelnr. (wenn vorhanden)]])</f>
        <v>ABS Crémeux</v>
      </c>
      <c r="I322" s="11" t="str">
        <f>VLOOKUP(V322,'Linien - BU'!A:B,2,FALSE)</f>
        <v>BU4</v>
      </c>
      <c r="J322" s="12">
        <f t="shared" ref="J322:J385" si="35">C322</f>
        <v>17</v>
      </c>
      <c r="K322" s="13">
        <f>Tabelle111[[#This Row],[Datum '[Tag']]]</f>
        <v>44488</v>
      </c>
      <c r="L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2" s="14" t="str">
        <f>IFERROR(VLOOKUP(Tabelle3[[#This Row],[Artikelnr.]],Artikel!A:C,3,FALSE),Tabelle3[[#This Row],[Artikelnr.]])</f>
        <v>ABS Crémeux</v>
      </c>
      <c r="N322" s="11" t="str">
        <f>VLOOKUP(D322,'Liste Gründe'!A:D,2,FALSE)</f>
        <v>Schimmel</v>
      </c>
      <c r="O322" s="13" t="str">
        <f>IF(ISBLANK(F322),VLOOKUP(Tabelle3[[#This Row],[Grund Ziffer]],'Liste Gründe'!A:D,3,FALSE),F322)</f>
        <v>Schimmel</v>
      </c>
      <c r="P322" s="11" t="str">
        <f>IF(ISBLANK(Tabelle111[[#This Row],[noch genauer]]),"-",Tabelle111[[#This Row],[noch genauer]])</f>
        <v>-</v>
      </c>
      <c r="Q322" s="14">
        <f t="shared" ref="Q322:Q385" si="36">_xlfn.ISOWEEKNUM(K322)</f>
        <v>42</v>
      </c>
      <c r="R322" s="11" t="str">
        <f t="shared" ref="R322:R385" si="37">"Produkte"</f>
        <v>Produkte</v>
      </c>
      <c r="S322" s="11" t="str">
        <f t="shared" ref="S322:S385" si="38">"BUs"</f>
        <v>BUs</v>
      </c>
      <c r="T322" s="11" t="str">
        <f t="shared" ref="T322:T385" si="39">"Symptome"</f>
        <v>Symptome</v>
      </c>
      <c r="U322" s="11">
        <f>IFERROR(VLOOKUP(Tabelle3[[#This Row],[Artikelnr.]],Kennzahlen!S:U,3,FALSE)*Tabelle3[[#This Row],[Menge]],"0")</f>
        <v>0.17</v>
      </c>
      <c r="V322" s="14" t="str">
        <f>IF(ISBLANK(A322),VLOOKUP(Tabelle3[[#This Row],[Artikelnr.]],'Linien - BU'!R:S,2,FALSE),A322)</f>
        <v>BU4</v>
      </c>
      <c r="W322" s="16">
        <f t="shared" ref="V322:W385" si="40">B322</f>
        <v>29500957</v>
      </c>
      <c r="X322" s="15">
        <f t="shared" ref="X322:X385" si="41">D322</f>
        <v>12</v>
      </c>
      <c r="Y322" s="51"/>
      <c r="AC322" s="51"/>
      <c r="AF322" s="51"/>
      <c r="AG322" s="51"/>
      <c r="AH322" s="51"/>
    </row>
    <row r="323" spans="1:34" ht="30" customHeight="1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F323"/>
      <c r="G323" s="25"/>
      <c r="H323" s="56" t="str">
        <f>IFERROR(VLOOKUP(Tabelle111[[#This Row],[Artikelnr. (wenn vorhanden)]],Artikel!A:C,3,FALSE),Tabelle111[[#This Row],[Artikelnr. (wenn vorhanden)]])</f>
        <v>ABS Crémeux</v>
      </c>
      <c r="I323" s="11" t="str">
        <f>VLOOKUP(V323,'Linien - BU'!A:B,2,FALSE)</f>
        <v>BU4</v>
      </c>
      <c r="J323" s="12">
        <f t="shared" si="35"/>
        <v>28</v>
      </c>
      <c r="K323" s="13">
        <f>Tabelle111[[#This Row],[Datum '[Tag']]]</f>
        <v>44488</v>
      </c>
      <c r="L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3" s="14" t="str">
        <f>IFERROR(VLOOKUP(Tabelle3[[#This Row],[Artikelnr.]],Artikel!A:C,3,FALSE),Tabelle3[[#This Row],[Artikelnr.]])</f>
        <v>ABS Crémeux</v>
      </c>
      <c r="N323" s="11" t="str">
        <f>VLOOKUP(D323,'Liste Gründe'!A:D,2,FALSE)</f>
        <v>keinen Verwendungszweck</v>
      </c>
      <c r="O323" s="13" t="str">
        <f>IF(ISBLANK(F323),VLOOKUP(Tabelle3[[#This Row],[Grund Ziffer]],'Liste Gründe'!A:D,3,FALSE),F323)</f>
        <v>keinen Verwendungszweck</v>
      </c>
      <c r="P323" s="11" t="str">
        <f>IF(ISBLANK(Tabelle111[[#This Row],[noch genauer]]),"-",Tabelle111[[#This Row],[noch genauer]])</f>
        <v>-</v>
      </c>
      <c r="Q323" s="14">
        <f t="shared" si="36"/>
        <v>42</v>
      </c>
      <c r="R323" s="11" t="str">
        <f t="shared" si="37"/>
        <v>Produkte</v>
      </c>
      <c r="S323" s="11" t="str">
        <f t="shared" si="38"/>
        <v>BUs</v>
      </c>
      <c r="T323" s="11" t="str">
        <f t="shared" si="39"/>
        <v>Symptome</v>
      </c>
      <c r="U323" s="11">
        <f>IFERROR(VLOOKUP(Tabelle3[[#This Row],[Artikelnr.]],Kennzahlen!S:U,3,FALSE)*Tabelle3[[#This Row],[Menge]],"0")</f>
        <v>0.28000000000000003</v>
      </c>
      <c r="V323" s="14" t="str">
        <f>IF(ISBLANK(A323),VLOOKUP(Tabelle3[[#This Row],[Artikelnr.]],'Linien - BU'!R:S,2,FALSE),A323)</f>
        <v>BU4</v>
      </c>
      <c r="W323" s="16">
        <f t="shared" si="40"/>
        <v>29500957</v>
      </c>
      <c r="X323" s="15">
        <f t="shared" si="41"/>
        <v>61</v>
      </c>
      <c r="Y323" s="51"/>
      <c r="AC323" s="51"/>
      <c r="AF323" s="51"/>
      <c r="AG323" s="51"/>
      <c r="AH323" s="51"/>
    </row>
    <row r="324" spans="1:34" ht="30" customHeight="1" x14ac:dyDescent="0.25">
      <c r="A324" s="25" t="s">
        <v>15153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15150</v>
      </c>
      <c r="G324" s="55" t="s">
        <v>87</v>
      </c>
      <c r="H324" s="25" t="str">
        <f>IFERROR(VLOOKUP(Tabelle111[[#This Row],[Artikelnr. (wenn vorhanden)]],Artikel!A:C,3,FALSE),Tabelle111[[#This Row],[Artikelnr. (wenn vorhanden)]])</f>
        <v>VOS SKZ AMM Geräuchert</v>
      </c>
      <c r="I324" s="11" t="str">
        <f>VLOOKUP(V324,'Linien - BU'!A:B,2,FALSE)</f>
        <v>Verkauf</v>
      </c>
      <c r="J324" s="12">
        <f t="shared" si="35"/>
        <v>70.400000000000006</v>
      </c>
      <c r="K324" s="13">
        <f>Tabelle111[[#This Row],[Datum '[Tag']]]</f>
        <v>44440</v>
      </c>
      <c r="L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24" s="14" t="str">
        <f>IFERROR(VLOOKUP(Tabelle3[[#This Row],[Artikelnr.]],Artikel!A:C,3,FALSE),Tabelle3[[#This Row],[Artikelnr.]])</f>
        <v>VOS SKZ AMM Geräuchert</v>
      </c>
      <c r="N324" s="11" t="str">
        <f>VLOOKUP(D324,'Liste Gründe'!A:D,2,FALSE)</f>
        <v>Schimmel</v>
      </c>
      <c r="O324" s="13" t="str">
        <f>IF(ISBLANK(F324),VLOOKUP(Tabelle3[[#This Row],[Grund Ziffer]],'Liste Gründe'!A:D,3,FALSE),F324)</f>
        <v>keinen Abnehmer/kein Schälpersonal</v>
      </c>
      <c r="P324" s="11" t="str">
        <f>IF(ISBLANK(Tabelle111[[#This Row],[noch genauer]]),"-",Tabelle111[[#This Row],[noch genauer]])</f>
        <v>keinen Abnehmer/Schälen</v>
      </c>
      <c r="Q324" s="14">
        <f t="shared" si="36"/>
        <v>35</v>
      </c>
      <c r="R324" s="11" t="str">
        <f t="shared" si="37"/>
        <v>Produkte</v>
      </c>
      <c r="S324" s="11" t="str">
        <f t="shared" si="38"/>
        <v>BUs</v>
      </c>
      <c r="T324" s="11" t="str">
        <f t="shared" si="39"/>
        <v>Symptome</v>
      </c>
      <c r="U324" s="11" t="str">
        <f>IFERROR(VLOOKUP(Tabelle3[[#This Row],[Artikelnr.]],Kennzahlen!S:U,3,FALSE)*Tabelle3[[#This Row],[Menge]],"0")</f>
        <v>0</v>
      </c>
      <c r="V324" s="14" t="str">
        <f>IF(ISBLANK(A324),VLOOKUP(Tabelle3[[#This Row],[Artikelnr.]],'Linien - BU'!R:S,2,FALSE),A324)</f>
        <v>Verkauf</v>
      </c>
      <c r="W324" s="16">
        <f t="shared" si="40"/>
        <v>29500963</v>
      </c>
      <c r="X324" s="15">
        <f t="shared" si="41"/>
        <v>12</v>
      </c>
      <c r="Y324" s="51"/>
      <c r="AC324" s="51"/>
      <c r="AF324" s="51"/>
      <c r="AG324" s="51"/>
      <c r="AH324" s="51"/>
    </row>
    <row r="325" spans="1:34" ht="30" customHeight="1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IFERROR(VLOOKUP(Tabelle111[[#This Row],[Artikelnr. (wenn vorhanden)]],Artikel!A:C,3,FALSE),Tabelle111[[#This Row],[Artikelnr. (wenn vorhanden)]])</f>
        <v>ABS BIOLAND-RINGELB</v>
      </c>
      <c r="I325" s="11" t="str">
        <f>VLOOKUP(V325,'Linien - BU'!A:B,2,FALSE)</f>
        <v>BU4</v>
      </c>
      <c r="J325" s="12">
        <f t="shared" si="35"/>
        <v>24</v>
      </c>
      <c r="K325" s="13">
        <f>Tabelle111[[#This Row],[Datum '[Tag']]]</f>
        <v>44439</v>
      </c>
      <c r="L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5" s="14" t="str">
        <f>IFERROR(VLOOKUP(Tabelle3[[#This Row],[Artikelnr.]],Artikel!A:C,3,FALSE),Tabelle3[[#This Row],[Artikelnr.]])</f>
        <v>ABS BIOLAND-RINGELB</v>
      </c>
      <c r="N325" s="11" t="str">
        <f>VLOOKUP(D325,'Liste Gründe'!A:D,2,FALSE)</f>
        <v>keinen Verwendungszweck</v>
      </c>
      <c r="O325" s="13" t="str">
        <f>IF(ISBLANK(F325),VLOOKUP(Tabelle3[[#This Row],[Grund Ziffer]],'Liste Gründe'!A:D,3,FALSE),F325)</f>
        <v>keinen Verwendungszweck</v>
      </c>
      <c r="P325" s="11" t="str">
        <f>IF(ISBLANK(Tabelle111[[#This Row],[noch genauer]]),"-",Tabelle111[[#This Row],[noch genauer]])</f>
        <v>&lt;50kg/Monat</v>
      </c>
      <c r="Q325" s="14">
        <f t="shared" si="36"/>
        <v>35</v>
      </c>
      <c r="R325" s="11" t="str">
        <f t="shared" si="37"/>
        <v>Produkte</v>
      </c>
      <c r="S325" s="11" t="str">
        <f t="shared" si="38"/>
        <v>BUs</v>
      </c>
      <c r="T325" s="11" t="str">
        <f t="shared" si="39"/>
        <v>Symptome</v>
      </c>
      <c r="U325" s="11" t="str">
        <f>IFERROR(VLOOKUP(Tabelle3[[#This Row],[Artikelnr.]],Kennzahlen!S:U,3,FALSE)*Tabelle3[[#This Row],[Menge]],"0")</f>
        <v>0</v>
      </c>
      <c r="V325" s="14" t="str">
        <f>IF(ISBLANK(A325),VLOOKUP(Tabelle3[[#This Row],[Artikelnr.]],'Linien - BU'!R:S,2,FALSE),A325)</f>
        <v>BU4</v>
      </c>
      <c r="W325" s="16">
        <f t="shared" si="40"/>
        <v>29500966</v>
      </c>
      <c r="X325" s="15">
        <f t="shared" si="41"/>
        <v>61</v>
      </c>
      <c r="Y325" s="51"/>
      <c r="AC325" s="51"/>
      <c r="AF325" s="51"/>
      <c r="AG325" s="51"/>
      <c r="AH325" s="51"/>
    </row>
    <row r="326" spans="1:34" ht="30" customHeight="1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IFERROR(VLOOKUP(Tabelle111[[#This Row],[Artikelnr. (wenn vorhanden)]],Artikel!A:C,3,FALSE),Tabelle111[[#This Row],[Artikelnr. (wenn vorhanden)]])</f>
        <v>ABS BERGK BERGLANDMILCH</v>
      </c>
      <c r="I326" s="11" t="str">
        <f>VLOOKUP(V326,'Linien - BU'!A:B,2,FALSE)</f>
        <v>BU1</v>
      </c>
      <c r="J326" s="12">
        <f t="shared" si="35"/>
        <v>31</v>
      </c>
      <c r="K326" s="13">
        <f>Tabelle111[[#This Row],[Datum '[Tag']]]</f>
        <v>44442</v>
      </c>
      <c r="L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6" s="14" t="str">
        <f>IFERROR(VLOOKUP(Tabelle3[[#This Row],[Artikelnr.]],Artikel!A:C,3,FALSE),Tabelle3[[#This Row],[Artikelnr.]])</f>
        <v>ABS BERGK BERGLANDMILCH</v>
      </c>
      <c r="N326" s="11" t="str">
        <f>VLOOKUP(D326,'Liste Gründe'!A:D,2,FALSE)</f>
        <v>Schimmel</v>
      </c>
      <c r="O326" s="13" t="str">
        <f>IF(ISBLANK(F326),VLOOKUP(Tabelle3[[#This Row],[Grund Ziffer]],'Liste Gründe'!A:D,3,FALSE),F326)</f>
        <v>keine Verarbeitung</v>
      </c>
      <c r="P326" s="11" t="str">
        <f>IF(ISBLANK(Tabelle111[[#This Row],[noch genauer]]),"-",Tabelle111[[#This Row],[noch genauer]])</f>
        <v>stehen geblieben / übersehen</v>
      </c>
      <c r="Q326" s="14">
        <f t="shared" si="36"/>
        <v>35</v>
      </c>
      <c r="R326" s="11" t="str">
        <f t="shared" si="37"/>
        <v>Produkte</v>
      </c>
      <c r="S326" s="11" t="str">
        <f t="shared" si="38"/>
        <v>BUs</v>
      </c>
      <c r="T326" s="11" t="str">
        <f t="shared" si="39"/>
        <v>Symptome</v>
      </c>
      <c r="U326" s="11" t="str">
        <f>IFERROR(VLOOKUP(Tabelle3[[#This Row],[Artikelnr.]],Kennzahlen!S:U,3,FALSE)*Tabelle3[[#This Row],[Menge]],"0")</f>
        <v>0</v>
      </c>
      <c r="V326" s="14" t="str">
        <f>IF(ISBLANK(A326),VLOOKUP(Tabelle3[[#This Row],[Artikelnr.]],'Linien - BU'!R:S,2,FALSE),A326)</f>
        <v>Schmelze</v>
      </c>
      <c r="W326" s="16">
        <f t="shared" si="40"/>
        <v>29500967</v>
      </c>
      <c r="X326" s="15">
        <f t="shared" si="41"/>
        <v>12</v>
      </c>
      <c r="Y326" s="51"/>
      <c r="AC326" s="51"/>
      <c r="AF326" s="51"/>
      <c r="AG326" s="51"/>
      <c r="AH326" s="51"/>
    </row>
    <row r="327" spans="1:34" ht="30" customHeight="1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IFERROR(VLOOKUP(Tabelle111[[#This Row],[Artikelnr. (wenn vorhanden)]],Artikel!A:C,3,FALSE),Tabelle111[[#This Row],[Artikelnr. (wenn vorhanden)]])</f>
        <v>ABS BERGK BERGLANDMILCH</v>
      </c>
      <c r="I327" s="11" t="str">
        <f>VLOOKUP(V327,'Linien - BU'!A:B,2,FALSE)</f>
        <v>BU1</v>
      </c>
      <c r="J327" s="12">
        <f t="shared" si="35"/>
        <v>15</v>
      </c>
      <c r="K327" s="13">
        <f>Tabelle111[[#This Row],[Datum '[Tag']]]</f>
        <v>44445</v>
      </c>
      <c r="L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7" s="14" t="str">
        <f>IFERROR(VLOOKUP(Tabelle3[[#This Row],[Artikelnr.]],Artikel!A:C,3,FALSE),Tabelle3[[#This Row],[Artikelnr.]])</f>
        <v>ABS BERGK BERGLANDMILCH</v>
      </c>
      <c r="N327" s="11" t="str">
        <f>VLOOKUP(D327,'Liste Gründe'!A:D,2,FALSE)</f>
        <v>Schimmel</v>
      </c>
      <c r="O327" s="13" t="str">
        <f>IF(ISBLANK(F327),VLOOKUP(Tabelle3[[#This Row],[Grund Ziffer]],'Liste Gründe'!A:D,3,FALSE),F327)</f>
        <v>keine Verarbeitung</v>
      </c>
      <c r="P327" s="11" t="str">
        <f>IF(ISBLANK(Tabelle111[[#This Row],[noch genauer]]),"-",Tabelle111[[#This Row],[noch genauer]])</f>
        <v>stehen geblieben / übersehen</v>
      </c>
      <c r="Q327" s="14">
        <f t="shared" si="36"/>
        <v>36</v>
      </c>
      <c r="R327" s="11" t="str">
        <f t="shared" si="37"/>
        <v>Produkte</v>
      </c>
      <c r="S327" s="11" t="str">
        <f t="shared" si="38"/>
        <v>BUs</v>
      </c>
      <c r="T327" s="11" t="str">
        <f t="shared" si="39"/>
        <v>Symptome</v>
      </c>
      <c r="U327" s="11" t="str">
        <f>IFERROR(VLOOKUP(Tabelle3[[#This Row],[Artikelnr.]],Kennzahlen!S:U,3,FALSE)*Tabelle3[[#This Row],[Menge]],"0")</f>
        <v>0</v>
      </c>
      <c r="V327" s="14" t="str">
        <f>IF(ISBLANK(A327),VLOOKUP(Tabelle3[[#This Row],[Artikelnr.]],'Linien - BU'!R:S,2,FALSE),A327)</f>
        <v>Schmelze</v>
      </c>
      <c r="W327" s="16">
        <f t="shared" si="40"/>
        <v>29500967</v>
      </c>
      <c r="X327" s="15">
        <f t="shared" si="41"/>
        <v>12</v>
      </c>
      <c r="Y327" s="51"/>
      <c r="AC327" s="51"/>
      <c r="AF327" s="51"/>
      <c r="AG327" s="51"/>
      <c r="AH327" s="51"/>
    </row>
    <row r="328" spans="1:34" ht="30" customHeight="1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F328"/>
      <c r="G328" s="25" t="s">
        <v>15377</v>
      </c>
      <c r="H328" s="25" t="str">
        <f>IFERROR(VLOOKUP(Tabelle111[[#This Row],[Artikelnr. (wenn vorhanden)]],Artikel!A:C,3,FALSE),Tabelle111[[#This Row],[Artikelnr. (wenn vorhanden)]])</f>
        <v>ABS BERGK BERGLANDMILCH</v>
      </c>
      <c r="I328" s="11" t="str">
        <f>VLOOKUP(V328,'Linien - BU'!A:B,2,FALSE)</f>
        <v>BU3</v>
      </c>
      <c r="J328" s="12">
        <f t="shared" si="35"/>
        <v>20</v>
      </c>
      <c r="K328" s="13">
        <f>Tabelle111[[#This Row],[Datum '[Tag']]]</f>
        <v>44481</v>
      </c>
      <c r="L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8" s="14" t="str">
        <f>IFERROR(VLOOKUP(Tabelle3[[#This Row],[Artikelnr.]],Artikel!A:C,3,FALSE),Tabelle3[[#This Row],[Artikelnr.]])</f>
        <v>ABS BERGK BERGLANDMILCH</v>
      </c>
      <c r="N328" s="11" t="str">
        <f>VLOOKUP(D328,'Liste Gründe'!A:D,2,FALSE)</f>
        <v>Schimmel</v>
      </c>
      <c r="O328" s="13" t="str">
        <f>IF(ISBLANK(F328),VLOOKUP(Tabelle3[[#This Row],[Grund Ziffer]],'Liste Gründe'!A:D,3,FALSE),F328)</f>
        <v>Schimmel</v>
      </c>
      <c r="P328" s="11" t="str">
        <f>IF(ISBLANK(Tabelle111[[#This Row],[noch genauer]]),"-",Tabelle111[[#This Row],[noch genauer]])</f>
        <v>Endstücke</v>
      </c>
      <c r="Q328" s="14">
        <f t="shared" si="36"/>
        <v>41</v>
      </c>
      <c r="R328" s="11" t="str">
        <f t="shared" si="37"/>
        <v>Produkte</v>
      </c>
      <c r="S328" s="11" t="str">
        <f t="shared" si="38"/>
        <v>BUs</v>
      </c>
      <c r="T328" s="11" t="str">
        <f t="shared" si="39"/>
        <v>Symptome</v>
      </c>
      <c r="U328" s="11" t="str">
        <f>IFERROR(VLOOKUP(Tabelle3[[#This Row],[Artikelnr.]],Kennzahlen!S:U,3,FALSE)*Tabelle3[[#This Row],[Menge]],"0")</f>
        <v>0</v>
      </c>
      <c r="V328" s="14" t="str">
        <f>IF(ISBLANK(A328),VLOOKUP(Tabelle3[[#This Row],[Artikelnr.]],'Linien - BU'!R:S,2,FALSE),A328)</f>
        <v>BU3</v>
      </c>
      <c r="W328" s="16">
        <f t="shared" si="40"/>
        <v>29500967</v>
      </c>
      <c r="X328" s="15">
        <f t="shared" si="41"/>
        <v>12</v>
      </c>
      <c r="Y328" s="51"/>
      <c r="AC328" s="51"/>
      <c r="AF328" s="51"/>
      <c r="AG328" s="51"/>
      <c r="AH328" s="51"/>
    </row>
    <row r="329" spans="1:34" ht="30" customHeight="1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F329"/>
      <c r="G329" s="25"/>
      <c r="H329" s="56" t="str">
        <f>IFERROR(VLOOKUP(Tabelle111[[#This Row],[Artikelnr. (wenn vorhanden)]],Artikel!A:C,3,FALSE),Tabelle111[[#This Row],[Artikelnr. (wenn vorhanden)]])</f>
        <v>ABS Bergkräuterkäse 50%</v>
      </c>
      <c r="I329" s="11" t="str">
        <f>VLOOKUP(V329,'Linien - BU'!A:B,2,FALSE)</f>
        <v>BU3</v>
      </c>
      <c r="J329" s="12">
        <f t="shared" si="35"/>
        <v>11.2</v>
      </c>
      <c r="K329" s="13">
        <f>Tabelle111[[#This Row],[Datum '[Tag']]]</f>
        <v>44494</v>
      </c>
      <c r="L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329" s="14" t="str">
        <f>IFERROR(VLOOKUP(Tabelle3[[#This Row],[Artikelnr.]],Artikel!A:C,3,FALSE),Tabelle3[[#This Row],[Artikelnr.]])</f>
        <v>ABS Bergkräuterkäse 50%</v>
      </c>
      <c r="N329" s="11" t="str">
        <f>VLOOKUP(D329,'Liste Gründe'!A:D,2,FALSE)</f>
        <v>Schimmel</v>
      </c>
      <c r="O329" s="13" t="str">
        <f>IF(ISBLANK(F329),VLOOKUP(Tabelle3[[#This Row],[Grund Ziffer]],'Liste Gründe'!A:D,3,FALSE),F329)</f>
        <v>Schimmel</v>
      </c>
      <c r="P329" s="11" t="str">
        <f>IF(ISBLANK(Tabelle111[[#This Row],[noch genauer]]),"-",Tabelle111[[#This Row],[noch genauer]])</f>
        <v>-</v>
      </c>
      <c r="Q329" s="14">
        <f t="shared" si="36"/>
        <v>43</v>
      </c>
      <c r="R329" s="11" t="str">
        <f t="shared" si="37"/>
        <v>Produkte</v>
      </c>
      <c r="S329" s="11" t="str">
        <f t="shared" si="38"/>
        <v>BUs</v>
      </c>
      <c r="T329" s="11" t="str">
        <f t="shared" si="39"/>
        <v>Symptome</v>
      </c>
      <c r="U329" s="11">
        <f>IFERROR(VLOOKUP(Tabelle3[[#This Row],[Artikelnr.]],Kennzahlen!S:U,3,FALSE)*Tabelle3[[#This Row],[Menge]],"0")</f>
        <v>11.2</v>
      </c>
      <c r="V329" s="14" t="str">
        <f>IF(ISBLANK(A329),VLOOKUP(Tabelle3[[#This Row],[Artikelnr.]],'Linien - BU'!R:S,2,FALSE),A329)</f>
        <v>L33</v>
      </c>
      <c r="W329" s="16">
        <f t="shared" si="40"/>
        <v>29501000</v>
      </c>
      <c r="X329" s="15">
        <f t="shared" si="41"/>
        <v>12</v>
      </c>
      <c r="Y329" s="51"/>
      <c r="AC329" s="51"/>
      <c r="AF329" s="51"/>
      <c r="AG329" s="51"/>
      <c r="AH329" s="51"/>
    </row>
    <row r="330" spans="1:34" ht="30" customHeight="1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IFERROR(VLOOKUP(Tabelle111[[#This Row],[Artikelnr. (wenn vorhanden)]],Artikel!A:C,3,FALSE),Tabelle111[[#This Row],[Artikelnr. (wenn vorhanden)]])</f>
        <v>ABS Bunter Pfeffer 50%</v>
      </c>
      <c r="I330" s="11" t="str">
        <f>VLOOKUP(V330,'Linien - BU'!A:B,2,FALSE)</f>
        <v>BU1</v>
      </c>
      <c r="J330" s="12">
        <f t="shared" si="35"/>
        <v>16</v>
      </c>
      <c r="K330" s="13">
        <f>Tabelle111[[#This Row],[Datum '[Tag']]]</f>
        <v>44475</v>
      </c>
      <c r="L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0" s="14" t="str">
        <f>IFERROR(VLOOKUP(Tabelle3[[#This Row],[Artikelnr.]],Artikel!A:C,3,FALSE),Tabelle3[[#This Row],[Artikelnr.]])</f>
        <v>ABS Bunter Pfeffer 50%</v>
      </c>
      <c r="N330" s="11" t="str">
        <f>VLOOKUP(D330,'Liste Gründe'!A:D,2,FALSE)</f>
        <v>Schimmel</v>
      </c>
      <c r="O330" s="13" t="str">
        <f>IF(ISBLANK(F330),VLOOKUP(Tabelle3[[#This Row],[Grund Ziffer]],'Liste Gründe'!A:D,3,FALSE),F330)</f>
        <v>keine Verarbeitung</v>
      </c>
      <c r="P330" s="11" t="str">
        <f>IF(ISBLANK(Tabelle111[[#This Row],[noch genauer]]),"-",Tabelle111[[#This Row],[noch genauer]])</f>
        <v>-</v>
      </c>
      <c r="Q330" s="14">
        <f t="shared" si="36"/>
        <v>40</v>
      </c>
      <c r="R330" s="11" t="str">
        <f t="shared" si="37"/>
        <v>Produkte</v>
      </c>
      <c r="S330" s="11" t="str">
        <f t="shared" si="38"/>
        <v>BUs</v>
      </c>
      <c r="T330" s="11" t="str">
        <f t="shared" si="39"/>
        <v>Symptome</v>
      </c>
      <c r="U330" s="11">
        <f>IFERROR(VLOOKUP(Tabelle3[[#This Row],[Artikelnr.]],Kennzahlen!S:U,3,FALSE)*Tabelle3[[#This Row],[Menge]],"0")</f>
        <v>16</v>
      </c>
      <c r="V330" s="14" t="str">
        <f>IF(ISBLANK(A330),VLOOKUP(Tabelle3[[#This Row],[Artikelnr.]],'Linien - BU'!R:S,2,FALSE),A330)</f>
        <v>Schmelze</v>
      </c>
      <c r="W330" s="16">
        <f t="shared" si="40"/>
        <v>29501002</v>
      </c>
      <c r="X330" s="15">
        <f t="shared" si="41"/>
        <v>12</v>
      </c>
      <c r="Y330" s="51"/>
      <c r="AC330" s="51"/>
      <c r="AF330" s="51"/>
      <c r="AG330" s="51"/>
      <c r="AH330" s="51"/>
    </row>
    <row r="331" spans="1:34" ht="30" customHeight="1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IFERROR(VLOOKUP(Tabelle111[[#This Row],[Artikelnr. (wenn vorhanden)]],Artikel!A:C,3,FALSE),Tabelle111[[#This Row],[Artikelnr. (wenn vorhanden)]])</f>
        <v>ABS Bunter Pfeffer 50%</v>
      </c>
      <c r="I331" s="11" t="str">
        <f>VLOOKUP(V331,'Linien - BU'!A:B,2,FALSE)</f>
        <v>BU1</v>
      </c>
      <c r="J331" s="12">
        <f t="shared" si="35"/>
        <v>10</v>
      </c>
      <c r="K331" s="13">
        <f>Tabelle111[[#This Row],[Datum '[Tag']]]</f>
        <v>44491</v>
      </c>
      <c r="L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1" s="14" t="str">
        <f>IFERROR(VLOOKUP(Tabelle3[[#This Row],[Artikelnr.]],Artikel!A:C,3,FALSE),Tabelle3[[#This Row],[Artikelnr.]])</f>
        <v>ABS Bunter Pfeffer 50%</v>
      </c>
      <c r="N331" s="11" t="str">
        <f>VLOOKUP(D331,'Liste Gründe'!A:D,2,FALSE)</f>
        <v>Schimmel</v>
      </c>
      <c r="O331" s="13" t="str">
        <f>IF(ISBLANK(F331),VLOOKUP(Tabelle3[[#This Row],[Grund Ziffer]],'Liste Gründe'!A:D,3,FALSE),F331)</f>
        <v>keine Verarbeitung</v>
      </c>
      <c r="P331" s="11" t="str">
        <f>IF(ISBLANK(Tabelle111[[#This Row],[noch genauer]]),"-",Tabelle111[[#This Row],[noch genauer]])</f>
        <v>-</v>
      </c>
      <c r="Q331" s="14">
        <f t="shared" si="36"/>
        <v>42</v>
      </c>
      <c r="R331" s="11" t="str">
        <f t="shared" si="37"/>
        <v>Produkte</v>
      </c>
      <c r="S331" s="11" t="str">
        <f t="shared" si="38"/>
        <v>BUs</v>
      </c>
      <c r="T331" s="11" t="str">
        <f t="shared" si="39"/>
        <v>Symptome</v>
      </c>
      <c r="U331" s="11">
        <f>IFERROR(VLOOKUP(Tabelle3[[#This Row],[Artikelnr.]],Kennzahlen!S:U,3,FALSE)*Tabelle3[[#This Row],[Menge]],"0")</f>
        <v>10</v>
      </c>
      <c r="V331" s="14" t="str">
        <f>IF(ISBLANK(A331),VLOOKUP(Tabelle3[[#This Row],[Artikelnr.]],'Linien - BU'!R:S,2,FALSE),A331)</f>
        <v>Schmelze</v>
      </c>
      <c r="W331" s="16">
        <f t="shared" si="40"/>
        <v>29501002</v>
      </c>
      <c r="X331" s="15">
        <f t="shared" si="41"/>
        <v>12</v>
      </c>
      <c r="Y331" s="51"/>
      <c r="AC331" s="51"/>
      <c r="AF331" s="51"/>
      <c r="AG331" s="51"/>
      <c r="AH331" s="51"/>
    </row>
    <row r="332" spans="1:34" ht="30" customHeight="1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IFERROR(VLOOKUP(Tabelle111[[#This Row],[Artikelnr. (wenn vorhanden)]],Artikel!A:C,3,FALSE),Tabelle111[[#This Row],[Artikelnr. (wenn vorhanden)]])</f>
        <v>ABS CHED-PF-KRÄUK gemis</v>
      </c>
      <c r="I332" s="11" t="str">
        <f>VLOOKUP(V332,'Linien - BU'!A:B,2,FALSE)</f>
        <v>BU3</v>
      </c>
      <c r="J332" s="12">
        <f t="shared" si="35"/>
        <v>241</v>
      </c>
      <c r="K332" s="13">
        <f>Tabelle111[[#This Row],[Datum '[Tag']]]</f>
        <v>44431</v>
      </c>
      <c r="L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2" s="14" t="str">
        <f>IFERROR(VLOOKUP(Tabelle3[[#This Row],[Artikelnr.]],Artikel!A:C,3,FALSE),Tabelle3[[#This Row],[Artikelnr.]])</f>
        <v>ABS CHED-PF-KRÄUK gemis</v>
      </c>
      <c r="N332" s="11" t="str">
        <f>VLOOKUP(D332,'Liste Gründe'!A:D,2,FALSE)</f>
        <v>Linienbezogen</v>
      </c>
      <c r="O332" s="13" t="str">
        <f>IF(ISBLANK(F332),VLOOKUP(Tabelle3[[#This Row],[Grund Ziffer]],'Liste Gründe'!A:D,3,FALSE),F332)</f>
        <v>gemischtes Produkt</v>
      </c>
      <c r="P332" s="11" t="str">
        <f>IF(ISBLANK(Tabelle111[[#This Row],[noch genauer]]),"-",Tabelle111[[#This Row],[noch genauer]])</f>
        <v>-</v>
      </c>
      <c r="Q332" s="14">
        <f t="shared" si="36"/>
        <v>34</v>
      </c>
      <c r="R332" s="11" t="str">
        <f t="shared" si="37"/>
        <v>Produkte</v>
      </c>
      <c r="S332" s="11" t="str">
        <f t="shared" si="38"/>
        <v>BUs</v>
      </c>
      <c r="T332" s="11" t="str">
        <f t="shared" si="39"/>
        <v>Symptome</v>
      </c>
      <c r="U332" s="11">
        <f>IFERROR(VLOOKUP(Tabelle3[[#This Row],[Artikelnr.]],Kennzahlen!S:U,3,FALSE)*Tabelle3[[#This Row],[Menge]],"0")</f>
        <v>241</v>
      </c>
      <c r="V332" s="14" t="str">
        <f>IF(ISBLANK(A332),VLOOKUP(Tabelle3[[#This Row],[Artikelnr.]],'Linien - BU'!R:S,2,FALSE),A332)</f>
        <v>L33</v>
      </c>
      <c r="W332" s="16">
        <f t="shared" si="40"/>
        <v>29501003</v>
      </c>
      <c r="X332" s="15">
        <f t="shared" si="41"/>
        <v>81</v>
      </c>
      <c r="Y332" s="51"/>
      <c r="AC332" s="51"/>
      <c r="AF332" s="51"/>
      <c r="AG332" s="51"/>
      <c r="AH332" s="51"/>
    </row>
    <row r="333" spans="1:34" ht="30" customHeight="1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IFERROR(VLOOKUP(Tabelle111[[#This Row],[Artikelnr. (wenn vorhanden)]],Artikel!A:C,3,FALSE),Tabelle111[[#This Row],[Artikelnr. (wenn vorhanden)]])</f>
        <v>ABS CHED-PF-KRÄUK gemis</v>
      </c>
      <c r="I333" s="11" t="str">
        <f>VLOOKUP(V333,'Linien - BU'!A:B,2,FALSE)</f>
        <v>BU3</v>
      </c>
      <c r="J333" s="12">
        <f t="shared" si="35"/>
        <v>17</v>
      </c>
      <c r="K333" s="13">
        <f>Tabelle111[[#This Row],[Datum '[Tag']]]</f>
        <v>44431</v>
      </c>
      <c r="L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3" s="14" t="str">
        <f>IFERROR(VLOOKUP(Tabelle3[[#This Row],[Artikelnr.]],Artikel!A:C,3,FALSE),Tabelle3[[#This Row],[Artikelnr.]])</f>
        <v>ABS CHED-PF-KRÄUK gemis</v>
      </c>
      <c r="N333" s="11" t="str">
        <f>VLOOKUP(D333,'Liste Gründe'!A:D,2,FALSE)</f>
        <v>Linienbezogen</v>
      </c>
      <c r="O333" s="13" t="str">
        <f>IF(ISBLANK(F333),VLOOKUP(Tabelle3[[#This Row],[Grund Ziffer]],'Liste Gründe'!A:D,3,FALSE),F333)</f>
        <v>gemischtes Produkt</v>
      </c>
      <c r="P333" s="11" t="str">
        <f>IF(ISBLANK(Tabelle111[[#This Row],[noch genauer]]),"-",Tabelle111[[#This Row],[noch genauer]])</f>
        <v>-</v>
      </c>
      <c r="Q333" s="14">
        <f t="shared" si="36"/>
        <v>34</v>
      </c>
      <c r="R333" s="11" t="str">
        <f t="shared" si="37"/>
        <v>Produkte</v>
      </c>
      <c r="S333" s="11" t="str">
        <f t="shared" si="38"/>
        <v>BUs</v>
      </c>
      <c r="T333" s="11" t="str">
        <f t="shared" si="39"/>
        <v>Symptome</v>
      </c>
      <c r="U333" s="11">
        <f>IFERROR(VLOOKUP(Tabelle3[[#This Row],[Artikelnr.]],Kennzahlen!S:U,3,FALSE)*Tabelle3[[#This Row],[Menge]],"0")</f>
        <v>17</v>
      </c>
      <c r="V333" s="14" t="str">
        <f>IF(ISBLANK(A333),VLOOKUP(Tabelle3[[#This Row],[Artikelnr.]],'Linien - BU'!R:S,2,FALSE),A333)</f>
        <v>L33</v>
      </c>
      <c r="W333" s="16">
        <f t="shared" si="40"/>
        <v>29501003</v>
      </c>
      <c r="X333" s="15">
        <f t="shared" si="41"/>
        <v>81</v>
      </c>
      <c r="Y333" s="51"/>
      <c r="AC333" s="51"/>
      <c r="AF333" s="51"/>
      <c r="AG333" s="51"/>
      <c r="AH333" s="51"/>
    </row>
    <row r="334" spans="1:34" ht="30" customHeight="1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IFERROR(VLOOKUP(Tabelle111[[#This Row],[Artikelnr. (wenn vorhanden)]],Artikel!A:C,3,FALSE),Tabelle111[[#This Row],[Artikelnr. (wenn vorhanden)]])</f>
        <v>ABS CHED-PF-KRÄUK gemis</v>
      </c>
      <c r="I334" s="11" t="str">
        <f>VLOOKUP(V334,'Linien - BU'!A:B,2,FALSE)</f>
        <v>BU3</v>
      </c>
      <c r="J334" s="12">
        <f t="shared" si="35"/>
        <v>143</v>
      </c>
      <c r="K334" s="13">
        <f>Tabelle111[[#This Row],[Datum '[Tag']]]</f>
        <v>44435</v>
      </c>
      <c r="L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4" s="14" t="str">
        <f>IFERROR(VLOOKUP(Tabelle3[[#This Row],[Artikelnr.]],Artikel!A:C,3,FALSE),Tabelle3[[#This Row],[Artikelnr.]])</f>
        <v>ABS CHED-PF-KRÄUK gemis</v>
      </c>
      <c r="N334" s="11" t="str">
        <f>VLOOKUP(D334,'Liste Gründe'!A:D,2,FALSE)</f>
        <v>Linienbezogen</v>
      </c>
      <c r="O334" s="13" t="str">
        <f>IF(ISBLANK(F334),VLOOKUP(Tabelle3[[#This Row],[Grund Ziffer]],'Liste Gründe'!A:D,3,FALSE),F334)</f>
        <v>gemischtes Produkt</v>
      </c>
      <c r="P334" s="11" t="str">
        <f>IF(ISBLANK(Tabelle111[[#This Row],[noch genauer]]),"-",Tabelle111[[#This Row],[noch genauer]])</f>
        <v>-</v>
      </c>
      <c r="Q334" s="14">
        <f t="shared" si="36"/>
        <v>34</v>
      </c>
      <c r="R334" s="11" t="str">
        <f t="shared" si="37"/>
        <v>Produkte</v>
      </c>
      <c r="S334" s="11" t="str">
        <f t="shared" si="38"/>
        <v>BUs</v>
      </c>
      <c r="T334" s="11" t="str">
        <f t="shared" si="39"/>
        <v>Symptome</v>
      </c>
      <c r="U334" s="11">
        <f>IFERROR(VLOOKUP(Tabelle3[[#This Row],[Artikelnr.]],Kennzahlen!S:U,3,FALSE)*Tabelle3[[#This Row],[Menge]],"0")</f>
        <v>143</v>
      </c>
      <c r="V334" s="14" t="str">
        <f>IF(ISBLANK(A334),VLOOKUP(Tabelle3[[#This Row],[Artikelnr.]],'Linien - BU'!R:S,2,FALSE),A334)</f>
        <v>L33</v>
      </c>
      <c r="W334" s="16">
        <f t="shared" si="40"/>
        <v>29501003</v>
      </c>
      <c r="X334" s="15">
        <f t="shared" si="41"/>
        <v>81</v>
      </c>
      <c r="Y334" s="51"/>
      <c r="AC334" s="51"/>
      <c r="AF334" s="51"/>
      <c r="AG334" s="51"/>
      <c r="AH334" s="51"/>
    </row>
    <row r="335" spans="1:34" ht="30" customHeight="1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IFERROR(VLOOKUP(Tabelle111[[#This Row],[Artikelnr. (wenn vorhanden)]],Artikel!A:C,3,FALSE),Tabelle111[[#This Row],[Artikelnr. (wenn vorhanden)]])</f>
        <v>ABS CHED-PF-KRÄUK gemis</v>
      </c>
      <c r="I335" s="11" t="str">
        <f>VLOOKUP(V335,'Linien - BU'!A:B,2,FALSE)</f>
        <v>BU3</v>
      </c>
      <c r="J335" s="12">
        <f t="shared" si="35"/>
        <v>86</v>
      </c>
      <c r="K335" s="13">
        <f>Tabelle111[[#This Row],[Datum '[Tag']]]</f>
        <v>44438</v>
      </c>
      <c r="L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5" s="14" t="str">
        <f>IFERROR(VLOOKUP(Tabelle3[[#This Row],[Artikelnr.]],Artikel!A:C,3,FALSE),Tabelle3[[#This Row],[Artikelnr.]])</f>
        <v>ABS CHED-PF-KRÄUK gemis</v>
      </c>
      <c r="N335" s="11" t="str">
        <f>VLOOKUP(D335,'Liste Gründe'!A:D,2,FALSE)</f>
        <v>Linienbezogen</v>
      </c>
      <c r="O335" s="13" t="str">
        <f>IF(ISBLANK(F335),VLOOKUP(Tabelle3[[#This Row],[Grund Ziffer]],'Liste Gründe'!A:D,3,FALSE),F335)</f>
        <v>gemischtes Produkt</v>
      </c>
      <c r="P335" s="11" t="str">
        <f>IF(ISBLANK(Tabelle111[[#This Row],[noch genauer]]),"-",Tabelle111[[#This Row],[noch genauer]])</f>
        <v>-</v>
      </c>
      <c r="Q335" s="14">
        <f t="shared" si="36"/>
        <v>35</v>
      </c>
      <c r="R335" s="11" t="str">
        <f t="shared" si="37"/>
        <v>Produkte</v>
      </c>
      <c r="S335" s="11" t="str">
        <f t="shared" si="38"/>
        <v>BUs</v>
      </c>
      <c r="T335" s="11" t="str">
        <f t="shared" si="39"/>
        <v>Symptome</v>
      </c>
      <c r="U335" s="11">
        <f>IFERROR(VLOOKUP(Tabelle3[[#This Row],[Artikelnr.]],Kennzahlen!S:U,3,FALSE)*Tabelle3[[#This Row],[Menge]],"0")</f>
        <v>86</v>
      </c>
      <c r="V335" s="14" t="str">
        <f>IF(ISBLANK(A335),VLOOKUP(Tabelle3[[#This Row],[Artikelnr.]],'Linien - BU'!R:S,2,FALSE),A335)</f>
        <v>L33</v>
      </c>
      <c r="W335" s="16">
        <f t="shared" si="40"/>
        <v>29501003</v>
      </c>
      <c r="X335" s="15">
        <f t="shared" si="41"/>
        <v>81</v>
      </c>
      <c r="Y335" s="51"/>
      <c r="AC335" s="51"/>
      <c r="AF335" s="51"/>
      <c r="AG335" s="51"/>
      <c r="AH335" s="51"/>
    </row>
    <row r="336" spans="1:34" ht="30" customHeight="1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IFERROR(VLOOKUP(Tabelle111[[#This Row],[Artikelnr. (wenn vorhanden)]],Artikel!A:C,3,FALSE),Tabelle111[[#This Row],[Artikelnr. (wenn vorhanden)]])</f>
        <v>ABS CHED-PF-KRÄUK gemis</v>
      </c>
      <c r="I336" s="11" t="str">
        <f>VLOOKUP(V336,'Linien - BU'!A:B,2,FALSE)</f>
        <v>BU3</v>
      </c>
      <c r="J336" s="12">
        <f t="shared" si="35"/>
        <v>145</v>
      </c>
      <c r="K336" s="13">
        <f>Tabelle111[[#This Row],[Datum '[Tag']]]</f>
        <v>44442</v>
      </c>
      <c r="L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6" s="14" t="str">
        <f>IFERROR(VLOOKUP(Tabelle3[[#This Row],[Artikelnr.]],Artikel!A:C,3,FALSE),Tabelle3[[#This Row],[Artikelnr.]])</f>
        <v>ABS CHED-PF-KRÄUK gemis</v>
      </c>
      <c r="N336" s="11" t="str">
        <f>VLOOKUP(D336,'Liste Gründe'!A:D,2,FALSE)</f>
        <v>Linienbezogen</v>
      </c>
      <c r="O336" s="13" t="str">
        <f>IF(ISBLANK(F336),VLOOKUP(Tabelle3[[#This Row],[Grund Ziffer]],'Liste Gründe'!A:D,3,FALSE),F336)</f>
        <v>gemischtes Produkt</v>
      </c>
      <c r="P336" s="11" t="str">
        <f>IF(ISBLANK(Tabelle111[[#This Row],[noch genauer]]),"-",Tabelle111[[#This Row],[noch genauer]])</f>
        <v>-</v>
      </c>
      <c r="Q336" s="14">
        <f t="shared" si="36"/>
        <v>35</v>
      </c>
      <c r="R336" s="11" t="str">
        <f t="shared" si="37"/>
        <v>Produkte</v>
      </c>
      <c r="S336" s="11" t="str">
        <f t="shared" si="38"/>
        <v>BUs</v>
      </c>
      <c r="T336" s="11" t="str">
        <f t="shared" si="39"/>
        <v>Symptome</v>
      </c>
      <c r="U336" s="11">
        <f>IFERROR(VLOOKUP(Tabelle3[[#This Row],[Artikelnr.]],Kennzahlen!S:U,3,FALSE)*Tabelle3[[#This Row],[Menge]],"0")</f>
        <v>145</v>
      </c>
      <c r="V336" s="14" t="str">
        <f>IF(ISBLANK(A336),VLOOKUP(Tabelle3[[#This Row],[Artikelnr.]],'Linien - BU'!R:S,2,FALSE),A336)</f>
        <v>L33</v>
      </c>
      <c r="W336" s="16">
        <f t="shared" si="40"/>
        <v>29501003</v>
      </c>
      <c r="X336" s="15">
        <f t="shared" si="41"/>
        <v>81</v>
      </c>
      <c r="Y336" s="51"/>
      <c r="AC336" s="51"/>
      <c r="AF336" s="51"/>
      <c r="AG336" s="51"/>
      <c r="AH336" s="51"/>
    </row>
    <row r="337" spans="1:34" ht="30" customHeight="1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IFERROR(VLOOKUP(Tabelle111[[#This Row],[Artikelnr. (wenn vorhanden)]],Artikel!A:C,3,FALSE),Tabelle111[[#This Row],[Artikelnr. (wenn vorhanden)]])</f>
        <v>ABS CHED-PF-KRÄUK gemis</v>
      </c>
      <c r="I337" s="11" t="str">
        <f>VLOOKUP(V337,'Linien - BU'!A:B,2,FALSE)</f>
        <v>BU3</v>
      </c>
      <c r="J337" s="12">
        <f t="shared" si="35"/>
        <v>138</v>
      </c>
      <c r="K337" s="13">
        <f>Tabelle111[[#This Row],[Datum '[Tag']]]</f>
        <v>44445</v>
      </c>
      <c r="L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7" s="14" t="str">
        <f>IFERROR(VLOOKUP(Tabelle3[[#This Row],[Artikelnr.]],Artikel!A:C,3,FALSE),Tabelle3[[#This Row],[Artikelnr.]])</f>
        <v>ABS CHED-PF-KRÄUK gemis</v>
      </c>
      <c r="N337" s="11" t="str">
        <f>VLOOKUP(D337,'Liste Gründe'!A:D,2,FALSE)</f>
        <v>Linienbezogen</v>
      </c>
      <c r="O337" s="13" t="str">
        <f>IF(ISBLANK(F337),VLOOKUP(Tabelle3[[#This Row],[Grund Ziffer]],'Liste Gründe'!A:D,3,FALSE),F337)</f>
        <v>gemischtes Produkt</v>
      </c>
      <c r="P337" s="11" t="str">
        <f>IF(ISBLANK(Tabelle111[[#This Row],[noch genauer]]),"-",Tabelle111[[#This Row],[noch genauer]])</f>
        <v>-</v>
      </c>
      <c r="Q337" s="14">
        <f t="shared" si="36"/>
        <v>36</v>
      </c>
      <c r="R337" s="11" t="str">
        <f t="shared" si="37"/>
        <v>Produkte</v>
      </c>
      <c r="S337" s="11" t="str">
        <f t="shared" si="38"/>
        <v>BUs</v>
      </c>
      <c r="T337" s="11" t="str">
        <f t="shared" si="39"/>
        <v>Symptome</v>
      </c>
      <c r="U337" s="11">
        <f>IFERROR(VLOOKUP(Tabelle3[[#This Row],[Artikelnr.]],Kennzahlen!S:U,3,FALSE)*Tabelle3[[#This Row],[Menge]],"0")</f>
        <v>138</v>
      </c>
      <c r="V337" s="14" t="str">
        <f>IF(ISBLANK(A337),VLOOKUP(Tabelle3[[#This Row],[Artikelnr.]],'Linien - BU'!R:S,2,FALSE),A337)</f>
        <v>L33</v>
      </c>
      <c r="W337" s="16">
        <f t="shared" si="40"/>
        <v>29501003</v>
      </c>
      <c r="X337" s="15">
        <f t="shared" si="41"/>
        <v>81</v>
      </c>
      <c r="Y337" s="51"/>
      <c r="AC337" s="51"/>
      <c r="AF337" s="51"/>
      <c r="AG337" s="51"/>
      <c r="AH337" s="51"/>
    </row>
    <row r="338" spans="1:34" ht="30" customHeight="1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IFERROR(VLOOKUP(Tabelle111[[#This Row],[Artikelnr. (wenn vorhanden)]],Artikel!A:C,3,FALSE),Tabelle111[[#This Row],[Artikelnr. (wenn vorhanden)]])</f>
        <v>ABS CHED-PF-KRÄUK gemis</v>
      </c>
      <c r="I338" s="11" t="str">
        <f>VLOOKUP(V338,'Linien - BU'!A:B,2,FALSE)</f>
        <v>BU3</v>
      </c>
      <c r="J338" s="12">
        <f t="shared" si="35"/>
        <v>148</v>
      </c>
      <c r="K338" s="13">
        <f>Tabelle111[[#This Row],[Datum '[Tag']]]</f>
        <v>44452</v>
      </c>
      <c r="L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8" s="14" t="str">
        <f>IFERROR(VLOOKUP(Tabelle3[[#This Row],[Artikelnr.]],Artikel!A:C,3,FALSE),Tabelle3[[#This Row],[Artikelnr.]])</f>
        <v>ABS CHED-PF-KRÄUK gemis</v>
      </c>
      <c r="N338" s="11" t="str">
        <f>VLOOKUP(D338,'Liste Gründe'!A:D,2,FALSE)</f>
        <v>Linienbezogen</v>
      </c>
      <c r="O338" s="13" t="str">
        <f>IF(ISBLANK(F338),VLOOKUP(Tabelle3[[#This Row],[Grund Ziffer]],'Liste Gründe'!A:D,3,FALSE),F338)</f>
        <v>gemischtes Produkt</v>
      </c>
      <c r="P338" s="11" t="str">
        <f>IF(ISBLANK(Tabelle111[[#This Row],[noch genauer]]),"-",Tabelle111[[#This Row],[noch genauer]])</f>
        <v>-</v>
      </c>
      <c r="Q338" s="14">
        <f t="shared" si="36"/>
        <v>37</v>
      </c>
      <c r="R338" s="11" t="str">
        <f t="shared" si="37"/>
        <v>Produkte</v>
      </c>
      <c r="S338" s="11" t="str">
        <f t="shared" si="38"/>
        <v>BUs</v>
      </c>
      <c r="T338" s="11" t="str">
        <f t="shared" si="39"/>
        <v>Symptome</v>
      </c>
      <c r="U338" s="11">
        <f>IFERROR(VLOOKUP(Tabelle3[[#This Row],[Artikelnr.]],Kennzahlen!S:U,3,FALSE)*Tabelle3[[#This Row],[Menge]],"0")</f>
        <v>148</v>
      </c>
      <c r="V338" s="14" t="str">
        <f>IF(ISBLANK(A338),VLOOKUP(Tabelle3[[#This Row],[Artikelnr.]],'Linien - BU'!R:S,2,FALSE),A338)</f>
        <v>L33</v>
      </c>
      <c r="W338" s="16">
        <f t="shared" si="40"/>
        <v>29501003</v>
      </c>
      <c r="X338" s="15">
        <f t="shared" si="41"/>
        <v>81</v>
      </c>
      <c r="Y338" s="51"/>
      <c r="AC338" s="51"/>
      <c r="AF338" s="51"/>
      <c r="AG338" s="51"/>
      <c r="AH338" s="51"/>
    </row>
    <row r="339" spans="1:34" ht="30" customHeight="1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IFERROR(VLOOKUP(Tabelle111[[#This Row],[Artikelnr. (wenn vorhanden)]],Artikel!A:C,3,FALSE),Tabelle111[[#This Row],[Artikelnr. (wenn vorhanden)]])</f>
        <v>ABS CHED-PF-KRÄUK gemis</v>
      </c>
      <c r="I339" s="11" t="str">
        <f>VLOOKUP(V339,'Linien - BU'!A:B,2,FALSE)</f>
        <v>BU3</v>
      </c>
      <c r="J339" s="12">
        <f t="shared" si="35"/>
        <v>105</v>
      </c>
      <c r="K339" s="13">
        <f>Tabelle111[[#This Row],[Datum '[Tag']]]</f>
        <v>44456</v>
      </c>
      <c r="L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9" s="14" t="str">
        <f>IFERROR(VLOOKUP(Tabelle3[[#This Row],[Artikelnr.]],Artikel!A:C,3,FALSE),Tabelle3[[#This Row],[Artikelnr.]])</f>
        <v>ABS CHED-PF-KRÄUK gemis</v>
      </c>
      <c r="N339" s="11" t="str">
        <f>VLOOKUP(D339,'Liste Gründe'!A:D,2,FALSE)</f>
        <v>Linienbezogen</v>
      </c>
      <c r="O339" s="13" t="str">
        <f>IF(ISBLANK(F339),VLOOKUP(Tabelle3[[#This Row],[Grund Ziffer]],'Liste Gründe'!A:D,3,FALSE),F339)</f>
        <v>gemischtes Produkt</v>
      </c>
      <c r="P339" s="11" t="str">
        <f>IF(ISBLANK(Tabelle111[[#This Row],[noch genauer]]),"-",Tabelle111[[#This Row],[noch genauer]])</f>
        <v>-</v>
      </c>
      <c r="Q339" s="14">
        <f t="shared" si="36"/>
        <v>37</v>
      </c>
      <c r="R339" s="11" t="str">
        <f t="shared" si="37"/>
        <v>Produkte</v>
      </c>
      <c r="S339" s="11" t="str">
        <f t="shared" si="38"/>
        <v>BUs</v>
      </c>
      <c r="T339" s="11" t="str">
        <f t="shared" si="39"/>
        <v>Symptome</v>
      </c>
      <c r="U339" s="11">
        <f>IFERROR(VLOOKUP(Tabelle3[[#This Row],[Artikelnr.]],Kennzahlen!S:U,3,FALSE)*Tabelle3[[#This Row],[Menge]],"0")</f>
        <v>105</v>
      </c>
      <c r="V339" s="14" t="str">
        <f>IF(ISBLANK(A339),VLOOKUP(Tabelle3[[#This Row],[Artikelnr.]],'Linien - BU'!R:S,2,FALSE),A339)</f>
        <v>L33</v>
      </c>
      <c r="W339" s="16">
        <f t="shared" si="40"/>
        <v>29501003</v>
      </c>
      <c r="X339" s="15">
        <f t="shared" si="41"/>
        <v>81</v>
      </c>
      <c r="Y339" s="51"/>
      <c r="AC339" s="51"/>
      <c r="AF339" s="51"/>
      <c r="AG339" s="51"/>
      <c r="AH339" s="51"/>
    </row>
    <row r="340" spans="1:34" ht="30" customHeight="1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IFERROR(VLOOKUP(Tabelle111[[#This Row],[Artikelnr. (wenn vorhanden)]],Artikel!A:C,3,FALSE),Tabelle111[[#This Row],[Artikelnr. (wenn vorhanden)]])</f>
        <v>ABS CHED-PF-KRÄUK gemis</v>
      </c>
      <c r="I340" s="11" t="str">
        <f>VLOOKUP(V340,'Linien - BU'!A:B,2,FALSE)</f>
        <v>BU3</v>
      </c>
      <c r="J340" s="12">
        <f t="shared" si="35"/>
        <v>150</v>
      </c>
      <c r="K340" s="13">
        <f>Tabelle111[[#This Row],[Datum '[Tag']]]</f>
        <v>44459</v>
      </c>
      <c r="L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0" s="14" t="str">
        <f>IFERROR(VLOOKUP(Tabelle3[[#This Row],[Artikelnr.]],Artikel!A:C,3,FALSE),Tabelle3[[#This Row],[Artikelnr.]])</f>
        <v>ABS CHED-PF-KRÄUK gemis</v>
      </c>
      <c r="N340" s="11" t="str">
        <f>VLOOKUP(D340,'Liste Gründe'!A:D,2,FALSE)</f>
        <v>Linienbezogen</v>
      </c>
      <c r="O340" s="13" t="str">
        <f>IF(ISBLANK(F340),VLOOKUP(Tabelle3[[#This Row],[Grund Ziffer]],'Liste Gründe'!A:D,3,FALSE),F340)</f>
        <v>gemischtes Produkt</v>
      </c>
      <c r="P340" s="11" t="str">
        <f>IF(ISBLANK(Tabelle111[[#This Row],[noch genauer]]),"-",Tabelle111[[#This Row],[noch genauer]])</f>
        <v>-</v>
      </c>
      <c r="Q340" s="14">
        <f t="shared" si="36"/>
        <v>38</v>
      </c>
      <c r="R340" s="11" t="str">
        <f t="shared" si="37"/>
        <v>Produkte</v>
      </c>
      <c r="S340" s="11" t="str">
        <f t="shared" si="38"/>
        <v>BUs</v>
      </c>
      <c r="T340" s="11" t="str">
        <f t="shared" si="39"/>
        <v>Symptome</v>
      </c>
      <c r="U340" s="11">
        <f>IFERROR(VLOOKUP(Tabelle3[[#This Row],[Artikelnr.]],Kennzahlen!S:U,3,FALSE)*Tabelle3[[#This Row],[Menge]],"0")</f>
        <v>150</v>
      </c>
      <c r="V340" s="14" t="str">
        <f>IF(ISBLANK(A340),VLOOKUP(Tabelle3[[#This Row],[Artikelnr.]],'Linien - BU'!R:S,2,FALSE),A340)</f>
        <v>L33</v>
      </c>
      <c r="W340" s="16">
        <f t="shared" si="40"/>
        <v>29501003</v>
      </c>
      <c r="X340" s="15">
        <f t="shared" si="41"/>
        <v>81</v>
      </c>
      <c r="Y340" s="51"/>
      <c r="AC340" s="51"/>
      <c r="AF340" s="51"/>
      <c r="AG340" s="51"/>
      <c r="AH340" s="51"/>
    </row>
    <row r="341" spans="1:34" ht="30" customHeight="1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IFERROR(VLOOKUP(Tabelle111[[#This Row],[Artikelnr. (wenn vorhanden)]],Artikel!A:C,3,FALSE),Tabelle111[[#This Row],[Artikelnr. (wenn vorhanden)]])</f>
        <v>ABS CHED-PF-KRÄUK gemis</v>
      </c>
      <c r="I341" s="11" t="str">
        <f>VLOOKUP(V341,'Linien - BU'!A:B,2,FALSE)</f>
        <v>BU3</v>
      </c>
      <c r="J341" s="12">
        <f t="shared" si="35"/>
        <v>117</v>
      </c>
      <c r="K341" s="13">
        <f>Tabelle111[[#This Row],[Datum '[Tag']]]</f>
        <v>44466</v>
      </c>
      <c r="L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1" s="14" t="str">
        <f>IFERROR(VLOOKUP(Tabelle3[[#This Row],[Artikelnr.]],Artikel!A:C,3,FALSE),Tabelle3[[#This Row],[Artikelnr.]])</f>
        <v>ABS CHED-PF-KRÄUK gemis</v>
      </c>
      <c r="N341" s="11" t="str">
        <f>VLOOKUP(D341,'Liste Gründe'!A:D,2,FALSE)</f>
        <v>Linienbezogen</v>
      </c>
      <c r="O341" s="13" t="str">
        <f>IF(ISBLANK(F341),VLOOKUP(Tabelle3[[#This Row],[Grund Ziffer]],'Liste Gründe'!A:D,3,FALSE),F341)</f>
        <v>gemischtes Produkt</v>
      </c>
      <c r="P341" s="11" t="str">
        <f>IF(ISBLANK(Tabelle111[[#This Row],[noch genauer]]),"-",Tabelle111[[#This Row],[noch genauer]])</f>
        <v>-</v>
      </c>
      <c r="Q341" s="14">
        <f t="shared" si="36"/>
        <v>39</v>
      </c>
      <c r="R341" s="11" t="str">
        <f t="shared" si="37"/>
        <v>Produkte</v>
      </c>
      <c r="S341" s="11" t="str">
        <f t="shared" si="38"/>
        <v>BUs</v>
      </c>
      <c r="T341" s="11" t="str">
        <f t="shared" si="39"/>
        <v>Symptome</v>
      </c>
      <c r="U341" s="11">
        <f>IFERROR(VLOOKUP(Tabelle3[[#This Row],[Artikelnr.]],Kennzahlen!S:U,3,FALSE)*Tabelle3[[#This Row],[Menge]],"0")</f>
        <v>117</v>
      </c>
      <c r="V341" s="14" t="str">
        <f>IF(ISBLANK(A341),VLOOKUP(Tabelle3[[#This Row],[Artikelnr.]],'Linien - BU'!R:S,2,FALSE),A341)</f>
        <v>L33</v>
      </c>
      <c r="W341" s="16">
        <f t="shared" si="40"/>
        <v>29501003</v>
      </c>
      <c r="X341" s="15">
        <f t="shared" si="41"/>
        <v>81</v>
      </c>
      <c r="Y341" s="51"/>
      <c r="AC341" s="51"/>
      <c r="AF341" s="51"/>
      <c r="AG341" s="51"/>
      <c r="AH341" s="51"/>
    </row>
    <row r="342" spans="1:34" ht="30" customHeight="1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IFERROR(VLOOKUP(Tabelle111[[#This Row],[Artikelnr. (wenn vorhanden)]],Artikel!A:C,3,FALSE),Tabelle111[[#This Row],[Artikelnr. (wenn vorhanden)]])</f>
        <v>ABS CHED-PF-KRÄUK gemis</v>
      </c>
      <c r="I342" s="11" t="str">
        <f>VLOOKUP(V342,'Linien - BU'!A:B,2,FALSE)</f>
        <v>BU3</v>
      </c>
      <c r="J342" s="12">
        <f t="shared" si="35"/>
        <v>117</v>
      </c>
      <c r="K342" s="13">
        <f>Tabelle111[[#This Row],[Datum '[Tag']]]</f>
        <v>44473</v>
      </c>
      <c r="L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2" s="14" t="str">
        <f>IFERROR(VLOOKUP(Tabelle3[[#This Row],[Artikelnr.]],Artikel!A:C,3,FALSE),Tabelle3[[#This Row],[Artikelnr.]])</f>
        <v>ABS CHED-PF-KRÄUK gemis</v>
      </c>
      <c r="N342" s="11" t="str">
        <f>VLOOKUP(D342,'Liste Gründe'!A:D,2,FALSE)</f>
        <v>Linienbezogen</v>
      </c>
      <c r="O342" s="13" t="str">
        <f>IF(ISBLANK(F342),VLOOKUP(Tabelle3[[#This Row],[Grund Ziffer]],'Liste Gründe'!A:D,3,FALSE),F342)</f>
        <v>gemischtes Produkt</v>
      </c>
      <c r="P342" s="11" t="str">
        <f>IF(ISBLANK(Tabelle111[[#This Row],[noch genauer]]),"-",Tabelle111[[#This Row],[noch genauer]])</f>
        <v>-</v>
      </c>
      <c r="Q342" s="14">
        <f t="shared" si="36"/>
        <v>40</v>
      </c>
      <c r="R342" s="11" t="str">
        <f t="shared" si="37"/>
        <v>Produkte</v>
      </c>
      <c r="S342" s="11" t="str">
        <f t="shared" si="38"/>
        <v>BUs</v>
      </c>
      <c r="T342" s="11" t="str">
        <f t="shared" si="39"/>
        <v>Symptome</v>
      </c>
      <c r="U342" s="11">
        <f>IFERROR(VLOOKUP(Tabelle3[[#This Row],[Artikelnr.]],Kennzahlen!S:U,3,FALSE)*Tabelle3[[#This Row],[Menge]],"0")</f>
        <v>117</v>
      </c>
      <c r="V342" s="14" t="str">
        <f>IF(ISBLANK(A342),VLOOKUP(Tabelle3[[#This Row],[Artikelnr.]],'Linien - BU'!R:S,2,FALSE),A342)</f>
        <v>L33</v>
      </c>
      <c r="W342" s="16">
        <f t="shared" si="40"/>
        <v>29501003</v>
      </c>
      <c r="X342" s="15">
        <f t="shared" si="41"/>
        <v>81</v>
      </c>
      <c r="Y342" s="51"/>
      <c r="AC342" s="51"/>
      <c r="AF342" s="51"/>
      <c r="AG342" s="51"/>
      <c r="AH342" s="51"/>
    </row>
    <row r="343" spans="1:34" ht="30" customHeight="1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IFERROR(VLOOKUP(Tabelle111[[#This Row],[Artikelnr. (wenn vorhanden)]],Artikel!A:C,3,FALSE),Tabelle111[[#This Row],[Artikelnr. (wenn vorhanden)]])</f>
        <v>ABS CHED-PF-KRÄUK gemis</v>
      </c>
      <c r="I343" s="11" t="str">
        <f>VLOOKUP(V343,'Linien - BU'!A:B,2,FALSE)</f>
        <v>BU3</v>
      </c>
      <c r="J343" s="12">
        <f t="shared" si="35"/>
        <v>240</v>
      </c>
      <c r="K343" s="13">
        <f>Tabelle111[[#This Row],[Datum '[Tag']]]</f>
        <v>44477</v>
      </c>
      <c r="L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3" s="14" t="str">
        <f>IFERROR(VLOOKUP(Tabelle3[[#This Row],[Artikelnr.]],Artikel!A:C,3,FALSE),Tabelle3[[#This Row],[Artikelnr.]])</f>
        <v>ABS CHED-PF-KRÄUK gemis</v>
      </c>
      <c r="N343" s="11" t="str">
        <f>VLOOKUP(D343,'Liste Gründe'!A:D,2,FALSE)</f>
        <v>Linienbezogen</v>
      </c>
      <c r="O343" s="13" t="str">
        <f>IF(ISBLANK(F343),VLOOKUP(Tabelle3[[#This Row],[Grund Ziffer]],'Liste Gründe'!A:D,3,FALSE),F343)</f>
        <v>gemischtes Produkt</v>
      </c>
      <c r="P343" s="11" t="str">
        <f>IF(ISBLANK(Tabelle111[[#This Row],[noch genauer]]),"-",Tabelle111[[#This Row],[noch genauer]])</f>
        <v>-</v>
      </c>
      <c r="Q343" s="14">
        <f t="shared" si="36"/>
        <v>40</v>
      </c>
      <c r="R343" s="11" t="str">
        <f t="shared" si="37"/>
        <v>Produkte</v>
      </c>
      <c r="S343" s="11" t="str">
        <f t="shared" si="38"/>
        <v>BUs</v>
      </c>
      <c r="T343" s="11" t="str">
        <f t="shared" si="39"/>
        <v>Symptome</v>
      </c>
      <c r="U343" s="11">
        <f>IFERROR(VLOOKUP(Tabelle3[[#This Row],[Artikelnr.]],Kennzahlen!S:U,3,FALSE)*Tabelle3[[#This Row],[Menge]],"0")</f>
        <v>240</v>
      </c>
      <c r="V343" s="14" t="str">
        <f>IF(ISBLANK(A343),VLOOKUP(Tabelle3[[#This Row],[Artikelnr.]],'Linien - BU'!R:S,2,FALSE),A343)</f>
        <v>L33</v>
      </c>
      <c r="W343" s="16">
        <f t="shared" si="40"/>
        <v>29501003</v>
      </c>
      <c r="X343" s="15">
        <f t="shared" si="41"/>
        <v>81</v>
      </c>
      <c r="Y343" s="51"/>
      <c r="AC343" s="51"/>
      <c r="AF343" s="51"/>
      <c r="AG343" s="51"/>
      <c r="AH343" s="51"/>
    </row>
    <row r="344" spans="1:34" ht="30" customHeight="1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IFERROR(VLOOKUP(Tabelle111[[#This Row],[Artikelnr. (wenn vorhanden)]],Artikel!A:C,3,FALSE),Tabelle111[[#This Row],[Artikelnr. (wenn vorhanden)]])</f>
        <v>ABS CHED-PF-KRÄUK gemis</v>
      </c>
      <c r="I344" s="11" t="str">
        <f>VLOOKUP(V344,'Linien - BU'!A:B,2,FALSE)</f>
        <v>BU3</v>
      </c>
      <c r="J344" s="12">
        <f t="shared" si="35"/>
        <v>146</v>
      </c>
      <c r="K344" s="13">
        <f>Tabelle111[[#This Row],[Datum '[Tag']]]</f>
        <v>44487</v>
      </c>
      <c r="L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4" s="14" t="str">
        <f>IFERROR(VLOOKUP(Tabelle3[[#This Row],[Artikelnr.]],Artikel!A:C,3,FALSE),Tabelle3[[#This Row],[Artikelnr.]])</f>
        <v>ABS CHED-PF-KRÄUK gemis</v>
      </c>
      <c r="N344" s="11" t="str">
        <f>VLOOKUP(D344,'Liste Gründe'!A:D,2,FALSE)</f>
        <v>Linienbezogen</v>
      </c>
      <c r="O344" s="13" t="str">
        <f>IF(ISBLANK(F344),VLOOKUP(Tabelle3[[#This Row],[Grund Ziffer]],'Liste Gründe'!A:D,3,FALSE),F344)</f>
        <v>gemischtes Produkt</v>
      </c>
      <c r="P344" s="11" t="str">
        <f>IF(ISBLANK(Tabelle111[[#This Row],[noch genauer]]),"-",Tabelle111[[#This Row],[noch genauer]])</f>
        <v>-</v>
      </c>
      <c r="Q344" s="14">
        <f t="shared" si="36"/>
        <v>42</v>
      </c>
      <c r="R344" s="11" t="str">
        <f t="shared" si="37"/>
        <v>Produkte</v>
      </c>
      <c r="S344" s="11" t="str">
        <f t="shared" si="38"/>
        <v>BUs</v>
      </c>
      <c r="T344" s="11" t="str">
        <f t="shared" si="39"/>
        <v>Symptome</v>
      </c>
      <c r="U344" s="11">
        <f>IFERROR(VLOOKUP(Tabelle3[[#This Row],[Artikelnr.]],Kennzahlen!S:U,3,FALSE)*Tabelle3[[#This Row],[Menge]],"0")</f>
        <v>146</v>
      </c>
      <c r="V344" s="14" t="str">
        <f>IF(ISBLANK(A344),VLOOKUP(Tabelle3[[#This Row],[Artikelnr.]],'Linien - BU'!R:S,2,FALSE),A344)</f>
        <v>L33</v>
      </c>
      <c r="W344" s="16">
        <f t="shared" si="40"/>
        <v>29501003</v>
      </c>
      <c r="X344" s="15">
        <f t="shared" si="41"/>
        <v>81</v>
      </c>
      <c r="Y344" s="51"/>
      <c r="AC344" s="51"/>
      <c r="AF344" s="51"/>
      <c r="AG344" s="51"/>
      <c r="AH344" s="51"/>
    </row>
    <row r="345" spans="1:34" ht="30" customHeight="1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IFERROR(VLOOKUP(Tabelle111[[#This Row],[Artikelnr. (wenn vorhanden)]],Artikel!A:C,3,FALSE),Tabelle111[[#This Row],[Artikelnr. (wenn vorhanden)]])</f>
        <v>ABS CHED-PF-KRÄUK gemis</v>
      </c>
      <c r="I345" s="11" t="str">
        <f>VLOOKUP(V345,'Linien - BU'!A:B,2,FALSE)</f>
        <v>BU3</v>
      </c>
      <c r="J345" s="12">
        <f t="shared" si="35"/>
        <v>51</v>
      </c>
      <c r="K345" s="13">
        <f>Tabelle111[[#This Row],[Datum '[Tag']]]</f>
        <v>44489</v>
      </c>
      <c r="L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5" s="14" t="str">
        <f>IFERROR(VLOOKUP(Tabelle3[[#This Row],[Artikelnr.]],Artikel!A:C,3,FALSE),Tabelle3[[#This Row],[Artikelnr.]])</f>
        <v>ABS CHED-PF-KRÄUK gemis</v>
      </c>
      <c r="N345" s="11" t="str">
        <f>VLOOKUP(D345,'Liste Gründe'!A:D,2,FALSE)</f>
        <v>Linienbezogen</v>
      </c>
      <c r="O345" s="13" t="str">
        <f>IF(ISBLANK(F345),VLOOKUP(Tabelle3[[#This Row],[Grund Ziffer]],'Liste Gründe'!A:D,3,FALSE),F345)</f>
        <v>gemischtes Produkt</v>
      </c>
      <c r="P345" s="11" t="str">
        <f>IF(ISBLANK(Tabelle111[[#This Row],[noch genauer]]),"-",Tabelle111[[#This Row],[noch genauer]])</f>
        <v>-</v>
      </c>
      <c r="Q345" s="14">
        <f t="shared" si="36"/>
        <v>42</v>
      </c>
      <c r="R345" s="11" t="str">
        <f t="shared" si="37"/>
        <v>Produkte</v>
      </c>
      <c r="S345" s="11" t="str">
        <f t="shared" si="38"/>
        <v>BUs</v>
      </c>
      <c r="T345" s="11" t="str">
        <f t="shared" si="39"/>
        <v>Symptome</v>
      </c>
      <c r="U345" s="11">
        <f>IFERROR(VLOOKUP(Tabelle3[[#This Row],[Artikelnr.]],Kennzahlen!S:U,3,FALSE)*Tabelle3[[#This Row],[Menge]],"0")</f>
        <v>51</v>
      </c>
      <c r="V345" s="14" t="str">
        <f>IF(ISBLANK(A345),VLOOKUP(Tabelle3[[#This Row],[Artikelnr.]],'Linien - BU'!R:S,2,FALSE),A345)</f>
        <v>L33</v>
      </c>
      <c r="W345" s="16">
        <f t="shared" si="40"/>
        <v>29501003</v>
      </c>
      <c r="X345" s="15">
        <f t="shared" si="41"/>
        <v>81</v>
      </c>
      <c r="Y345" s="51"/>
      <c r="AC345" s="51"/>
      <c r="AF345" s="51"/>
      <c r="AG345" s="51"/>
      <c r="AH345" s="51"/>
    </row>
    <row r="346" spans="1:34" ht="30" customHeight="1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IFERROR(VLOOKUP(Tabelle111[[#This Row],[Artikelnr. (wenn vorhanden)]],Artikel!A:C,3,FALSE),Tabelle111[[#This Row],[Artikelnr. (wenn vorhanden)]])</f>
        <v>ABS CHED-PF-KRÄUK gemis</v>
      </c>
      <c r="I346" s="11" t="str">
        <f>VLOOKUP(V346,'Linien - BU'!A:B,2,FALSE)</f>
        <v>BU3</v>
      </c>
      <c r="J346" s="12">
        <f t="shared" si="35"/>
        <v>117</v>
      </c>
      <c r="K346" s="13">
        <f>Tabelle111[[#This Row],[Datum '[Tag']]]</f>
        <v>44491</v>
      </c>
      <c r="L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6" s="14" t="str">
        <f>IFERROR(VLOOKUP(Tabelle3[[#This Row],[Artikelnr.]],Artikel!A:C,3,FALSE),Tabelle3[[#This Row],[Artikelnr.]])</f>
        <v>ABS CHED-PF-KRÄUK gemis</v>
      </c>
      <c r="N346" s="11" t="str">
        <f>VLOOKUP(D346,'Liste Gründe'!A:D,2,FALSE)</f>
        <v>Linienbezogen</v>
      </c>
      <c r="O346" s="13" t="str">
        <f>IF(ISBLANK(F346),VLOOKUP(Tabelle3[[#This Row],[Grund Ziffer]],'Liste Gründe'!A:D,3,FALSE),F346)</f>
        <v>gemischtes Produkt</v>
      </c>
      <c r="P346" s="11" t="str">
        <f>IF(ISBLANK(Tabelle111[[#This Row],[noch genauer]]),"-",Tabelle111[[#This Row],[noch genauer]])</f>
        <v>-</v>
      </c>
      <c r="Q346" s="14">
        <f t="shared" si="36"/>
        <v>42</v>
      </c>
      <c r="R346" s="11" t="str">
        <f t="shared" si="37"/>
        <v>Produkte</v>
      </c>
      <c r="S346" s="11" t="str">
        <f t="shared" si="38"/>
        <v>BUs</v>
      </c>
      <c r="T346" s="11" t="str">
        <f t="shared" si="39"/>
        <v>Symptome</v>
      </c>
      <c r="U346" s="11">
        <f>IFERROR(VLOOKUP(Tabelle3[[#This Row],[Artikelnr.]],Kennzahlen!S:U,3,FALSE)*Tabelle3[[#This Row],[Menge]],"0")</f>
        <v>117</v>
      </c>
      <c r="V346" s="14" t="str">
        <f>IF(ISBLANK(A346),VLOOKUP(Tabelle3[[#This Row],[Artikelnr.]],'Linien - BU'!R:S,2,FALSE),A346)</f>
        <v>L33</v>
      </c>
      <c r="W346" s="16">
        <f t="shared" si="40"/>
        <v>29501003</v>
      </c>
      <c r="X346" s="15">
        <f t="shared" si="41"/>
        <v>81</v>
      </c>
      <c r="Y346" s="51"/>
      <c r="AC346" s="51"/>
      <c r="AF346" s="51"/>
      <c r="AG346" s="51"/>
      <c r="AH346" s="51"/>
    </row>
    <row r="347" spans="1:34" ht="30" customHeight="1" x14ac:dyDescent="0.25">
      <c r="A347" s="25" t="s">
        <v>15196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IFERROR(VLOOKUP(Tabelle111[[#This Row],[Artikelnr. (wenn vorhanden)]],Artikel!A:C,3,FALSE),Tabelle111[[#This Row],[Artikelnr. (wenn vorhanden)]])</f>
        <v>ABS Whisky-Nuts</v>
      </c>
      <c r="I347" s="11" t="str">
        <f>VLOOKUP(V347,'Linien - BU'!A:B,2,FALSE)</f>
        <v>BU4</v>
      </c>
      <c r="J347" s="12">
        <f t="shared" si="35"/>
        <v>41</v>
      </c>
      <c r="K347" s="13">
        <f>Tabelle111[[#This Row],[Datum '[Tag']]]</f>
        <v>44439</v>
      </c>
      <c r="L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7" s="14" t="str">
        <f>IFERROR(VLOOKUP(Tabelle3[[#This Row],[Artikelnr.]],Artikel!A:C,3,FALSE),Tabelle3[[#This Row],[Artikelnr.]])</f>
        <v>ABS Whisky-Nuts</v>
      </c>
      <c r="N347" s="11" t="str">
        <f>VLOOKUP(D347,'Liste Gründe'!A:D,2,FALSE)</f>
        <v>keinen Verwendungszweck</v>
      </c>
      <c r="O347" s="13" t="str">
        <f>IF(ISBLANK(F347),VLOOKUP(Tabelle3[[#This Row],[Grund Ziffer]],'Liste Gründe'!A:D,3,FALSE),F347)</f>
        <v>keinen Verwendungszweck</v>
      </c>
      <c r="P347" s="11" t="str">
        <f>IF(ISBLANK(Tabelle111[[#This Row],[noch genauer]]),"-",Tabelle111[[#This Row],[noch genauer]])</f>
        <v>&lt;300kg/Monat</v>
      </c>
      <c r="Q347" s="14">
        <f t="shared" si="36"/>
        <v>35</v>
      </c>
      <c r="R347" s="11" t="str">
        <f t="shared" si="37"/>
        <v>Produkte</v>
      </c>
      <c r="S347" s="11" t="str">
        <f t="shared" si="38"/>
        <v>BUs</v>
      </c>
      <c r="T347" s="11" t="str">
        <f t="shared" si="39"/>
        <v>Symptome</v>
      </c>
      <c r="U347" s="11">
        <f>IFERROR(VLOOKUP(Tabelle3[[#This Row],[Artikelnr.]],Kennzahlen!S:U,3,FALSE)*Tabelle3[[#This Row],[Menge]],"0")</f>
        <v>61.5</v>
      </c>
      <c r="V347" s="14" t="str">
        <f>IF(ISBLANK(A347),VLOOKUP(Tabelle3[[#This Row],[Artikelnr.]],'Linien - BU'!R:S,2,FALSE),A347)</f>
        <v>L21</v>
      </c>
      <c r="W347" s="16">
        <f t="shared" si="40"/>
        <v>29501009</v>
      </c>
      <c r="X347" s="15">
        <f t="shared" si="41"/>
        <v>61</v>
      </c>
      <c r="Y347" s="51"/>
      <c r="AC347" s="51"/>
      <c r="AF347" s="51"/>
      <c r="AG347" s="51"/>
      <c r="AH347" s="51"/>
    </row>
    <row r="348" spans="1:34" ht="30" customHeight="1" x14ac:dyDescent="0.25">
      <c r="A348" s="25" t="s">
        <v>15196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IFERROR(VLOOKUP(Tabelle111[[#This Row],[Artikelnr. (wenn vorhanden)]],Artikel!A:C,3,FALSE),Tabelle111[[#This Row],[Artikelnr. (wenn vorhanden)]])</f>
        <v>ABS Whisky-Nuts</v>
      </c>
      <c r="I348" s="11" t="str">
        <f>VLOOKUP(V348,'Linien - BU'!A:B,2,FALSE)</f>
        <v>BU4</v>
      </c>
      <c r="J348" s="12">
        <f t="shared" si="35"/>
        <v>46</v>
      </c>
      <c r="K348" s="13">
        <f>Tabelle111[[#This Row],[Datum '[Tag']]]</f>
        <v>44445</v>
      </c>
      <c r="L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8" s="14" t="str">
        <f>IFERROR(VLOOKUP(Tabelle3[[#This Row],[Artikelnr.]],Artikel!A:C,3,FALSE),Tabelle3[[#This Row],[Artikelnr.]])</f>
        <v>ABS Whisky-Nuts</v>
      </c>
      <c r="N348" s="11" t="str">
        <f>VLOOKUP(D348,'Liste Gründe'!A:D,2,FALSE)</f>
        <v>keinen Verwendungszweck</v>
      </c>
      <c r="O348" s="13" t="str">
        <f>IF(ISBLANK(F348),VLOOKUP(Tabelle3[[#This Row],[Grund Ziffer]],'Liste Gründe'!A:D,3,FALSE),F348)</f>
        <v>keinen Verwendungszweck</v>
      </c>
      <c r="P348" s="11" t="str">
        <f>IF(ISBLANK(Tabelle111[[#This Row],[noch genauer]]),"-",Tabelle111[[#This Row],[noch genauer]])</f>
        <v>&lt;300kg/Monat</v>
      </c>
      <c r="Q348" s="14">
        <f t="shared" si="36"/>
        <v>36</v>
      </c>
      <c r="R348" s="11" t="str">
        <f t="shared" si="37"/>
        <v>Produkte</v>
      </c>
      <c r="S348" s="11" t="str">
        <f t="shared" si="38"/>
        <v>BUs</v>
      </c>
      <c r="T348" s="11" t="str">
        <f t="shared" si="39"/>
        <v>Symptome</v>
      </c>
      <c r="U348" s="11">
        <f>IFERROR(VLOOKUP(Tabelle3[[#This Row],[Artikelnr.]],Kennzahlen!S:U,3,FALSE)*Tabelle3[[#This Row],[Menge]],"0")</f>
        <v>69</v>
      </c>
      <c r="V348" s="14" t="str">
        <f>IF(ISBLANK(A348),VLOOKUP(Tabelle3[[#This Row],[Artikelnr.]],'Linien - BU'!R:S,2,FALSE),A348)</f>
        <v>L21</v>
      </c>
      <c r="W348" s="16">
        <f t="shared" si="40"/>
        <v>29501009</v>
      </c>
      <c r="X348" s="15">
        <f t="shared" si="41"/>
        <v>61</v>
      </c>
      <c r="Y348" s="51"/>
      <c r="AC348" s="51"/>
      <c r="AF348" s="51"/>
      <c r="AG348" s="51"/>
      <c r="AH348" s="51"/>
    </row>
    <row r="349" spans="1:34" ht="30" customHeight="1" x14ac:dyDescent="0.25">
      <c r="A349" s="25" t="s">
        <v>15196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IFERROR(VLOOKUP(Tabelle111[[#This Row],[Artikelnr. (wenn vorhanden)]],Artikel!A:C,3,FALSE),Tabelle111[[#This Row],[Artikelnr. (wenn vorhanden)]])</f>
        <v>ABS Whisky-Nuts</v>
      </c>
      <c r="I349" s="11" t="str">
        <f>VLOOKUP(V349,'Linien - BU'!A:B,2,FALSE)</f>
        <v>BU4</v>
      </c>
      <c r="J349" s="12">
        <f t="shared" si="35"/>
        <v>7</v>
      </c>
      <c r="K349" s="13">
        <f>Tabelle111[[#This Row],[Datum '[Tag']]]</f>
        <v>44449</v>
      </c>
      <c r="L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9" s="14" t="str">
        <f>IFERROR(VLOOKUP(Tabelle3[[#This Row],[Artikelnr.]],Artikel!A:C,3,FALSE),Tabelle3[[#This Row],[Artikelnr.]])</f>
        <v>ABS Whisky-Nuts</v>
      </c>
      <c r="N349" s="11" t="str">
        <f>VLOOKUP(D349,'Liste Gründe'!A:D,2,FALSE)</f>
        <v>keinen Verwendungszweck</v>
      </c>
      <c r="O349" s="13" t="str">
        <f>IF(ISBLANK(F349),VLOOKUP(Tabelle3[[#This Row],[Grund Ziffer]],'Liste Gründe'!A:D,3,FALSE),F349)</f>
        <v>keinen Verwendungszweck</v>
      </c>
      <c r="P349" s="11" t="str">
        <f>IF(ISBLANK(Tabelle111[[#This Row],[noch genauer]]),"-",Tabelle111[[#This Row],[noch genauer]])</f>
        <v>&lt;300kg/Monat</v>
      </c>
      <c r="Q349" s="14">
        <f t="shared" si="36"/>
        <v>36</v>
      </c>
      <c r="R349" s="11" t="str">
        <f t="shared" si="37"/>
        <v>Produkte</v>
      </c>
      <c r="S349" s="11" t="str">
        <f t="shared" si="38"/>
        <v>BUs</v>
      </c>
      <c r="T349" s="11" t="str">
        <f t="shared" si="39"/>
        <v>Symptome</v>
      </c>
      <c r="U349" s="11">
        <f>IFERROR(VLOOKUP(Tabelle3[[#This Row],[Artikelnr.]],Kennzahlen!S:U,3,FALSE)*Tabelle3[[#This Row],[Menge]],"0")</f>
        <v>10.5</v>
      </c>
      <c r="V349" s="14" t="str">
        <f>IF(ISBLANK(A349),VLOOKUP(Tabelle3[[#This Row],[Artikelnr.]],'Linien - BU'!R:S,2,FALSE),A349)</f>
        <v>L21</v>
      </c>
      <c r="W349" s="16">
        <f t="shared" si="40"/>
        <v>29501009</v>
      </c>
      <c r="X349" s="15">
        <f t="shared" si="41"/>
        <v>61</v>
      </c>
      <c r="Y349" s="51"/>
      <c r="AC349" s="51"/>
      <c r="AF349" s="51"/>
      <c r="AG349" s="51"/>
      <c r="AH349" s="51"/>
    </row>
    <row r="350" spans="1:34" ht="30" customHeight="1" x14ac:dyDescent="0.25">
      <c r="A350" s="25" t="s">
        <v>15196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IFERROR(VLOOKUP(Tabelle111[[#This Row],[Artikelnr. (wenn vorhanden)]],Artikel!A:C,3,FALSE),Tabelle111[[#This Row],[Artikelnr. (wenn vorhanden)]])</f>
        <v>ABS Whisky-Nuts</v>
      </c>
      <c r="I350" s="11" t="str">
        <f>VLOOKUP(V350,'Linien - BU'!A:B,2,FALSE)</f>
        <v>BU4</v>
      </c>
      <c r="J350" s="12">
        <f t="shared" si="35"/>
        <v>7</v>
      </c>
      <c r="K350" s="13">
        <f>Tabelle111[[#This Row],[Datum '[Tag']]]</f>
        <v>44449</v>
      </c>
      <c r="L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0" s="14" t="str">
        <f>IFERROR(VLOOKUP(Tabelle3[[#This Row],[Artikelnr.]],Artikel!A:C,3,FALSE),Tabelle3[[#This Row],[Artikelnr.]])</f>
        <v>ABS Whisky-Nuts</v>
      </c>
      <c r="N350" s="11" t="str">
        <f>VLOOKUP(D350,'Liste Gründe'!A:D,2,FALSE)</f>
        <v>keinen Verwendungszweck</v>
      </c>
      <c r="O350" s="13" t="str">
        <f>IF(ISBLANK(F350),VLOOKUP(Tabelle3[[#This Row],[Grund Ziffer]],'Liste Gründe'!A:D,3,FALSE),F350)</f>
        <v>keinen Verwendungszweck</v>
      </c>
      <c r="P350" s="11" t="str">
        <f>IF(ISBLANK(Tabelle111[[#This Row],[noch genauer]]),"-",Tabelle111[[#This Row],[noch genauer]])</f>
        <v>&lt;300kg/Monat</v>
      </c>
      <c r="Q350" s="14">
        <f t="shared" si="36"/>
        <v>36</v>
      </c>
      <c r="R350" s="11" t="str">
        <f t="shared" si="37"/>
        <v>Produkte</v>
      </c>
      <c r="S350" s="11" t="str">
        <f t="shared" si="38"/>
        <v>BUs</v>
      </c>
      <c r="T350" s="11" t="str">
        <f t="shared" si="39"/>
        <v>Symptome</v>
      </c>
      <c r="U350" s="11">
        <f>IFERROR(VLOOKUP(Tabelle3[[#This Row],[Artikelnr.]],Kennzahlen!S:U,3,FALSE)*Tabelle3[[#This Row],[Menge]],"0")</f>
        <v>10.5</v>
      </c>
      <c r="V350" s="14" t="str">
        <f>IF(ISBLANK(A350),VLOOKUP(Tabelle3[[#This Row],[Artikelnr.]],'Linien - BU'!R:S,2,FALSE),A350)</f>
        <v>L21</v>
      </c>
      <c r="W350" s="16">
        <f t="shared" si="40"/>
        <v>29501009</v>
      </c>
      <c r="X350" s="15">
        <f t="shared" si="41"/>
        <v>61</v>
      </c>
      <c r="Y350" s="51"/>
      <c r="AC350" s="51"/>
      <c r="AF350" s="51"/>
      <c r="AG350" s="51"/>
      <c r="AH350" s="51"/>
    </row>
    <row r="351" spans="1:34" ht="30" customHeight="1" x14ac:dyDescent="0.25">
      <c r="A351" s="25" t="s">
        <v>15196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IFERROR(VLOOKUP(Tabelle111[[#This Row],[Artikelnr. (wenn vorhanden)]],Artikel!A:C,3,FALSE),Tabelle111[[#This Row],[Artikelnr. (wenn vorhanden)]])</f>
        <v>ABS Whisky-Nuts</v>
      </c>
      <c r="I351" s="11" t="str">
        <f>VLOOKUP(V351,'Linien - BU'!A:B,2,FALSE)</f>
        <v>BU4</v>
      </c>
      <c r="J351" s="12">
        <f t="shared" si="35"/>
        <v>6</v>
      </c>
      <c r="K351" s="13">
        <f>Tabelle111[[#This Row],[Datum '[Tag']]]</f>
        <v>44453</v>
      </c>
      <c r="L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1" s="14" t="str">
        <f>IFERROR(VLOOKUP(Tabelle3[[#This Row],[Artikelnr.]],Artikel!A:C,3,FALSE),Tabelle3[[#This Row],[Artikelnr.]])</f>
        <v>ABS Whisky-Nuts</v>
      </c>
      <c r="N351" s="11" t="str">
        <f>VLOOKUP(D351,'Liste Gründe'!A:D,2,FALSE)</f>
        <v>keinen Verwendungszweck</v>
      </c>
      <c r="O351" s="13" t="str">
        <f>IF(ISBLANK(F351),VLOOKUP(Tabelle3[[#This Row],[Grund Ziffer]],'Liste Gründe'!A:D,3,FALSE),F351)</f>
        <v>keinen Verwendungszweck</v>
      </c>
      <c r="P351" s="11" t="str">
        <f>IF(ISBLANK(Tabelle111[[#This Row],[noch genauer]]),"-",Tabelle111[[#This Row],[noch genauer]])</f>
        <v>&lt;300kg/Monat</v>
      </c>
      <c r="Q351" s="14">
        <f t="shared" si="36"/>
        <v>37</v>
      </c>
      <c r="R351" s="11" t="str">
        <f t="shared" si="37"/>
        <v>Produkte</v>
      </c>
      <c r="S351" s="11" t="str">
        <f t="shared" si="38"/>
        <v>BUs</v>
      </c>
      <c r="T351" s="11" t="str">
        <f t="shared" si="39"/>
        <v>Symptome</v>
      </c>
      <c r="U351" s="11">
        <f>IFERROR(VLOOKUP(Tabelle3[[#This Row],[Artikelnr.]],Kennzahlen!S:U,3,FALSE)*Tabelle3[[#This Row],[Menge]],"0")</f>
        <v>9</v>
      </c>
      <c r="V351" s="14" t="str">
        <f>IF(ISBLANK(A351),VLOOKUP(Tabelle3[[#This Row],[Artikelnr.]],'Linien - BU'!R:S,2,FALSE),A351)</f>
        <v>L21</v>
      </c>
      <c r="W351" s="16">
        <f t="shared" si="40"/>
        <v>29501009</v>
      </c>
      <c r="X351" s="15">
        <f t="shared" si="41"/>
        <v>61</v>
      </c>
      <c r="Y351" s="51"/>
      <c r="AC351" s="51"/>
      <c r="AF351" s="51"/>
      <c r="AG351" s="51"/>
      <c r="AH351" s="51"/>
    </row>
    <row r="352" spans="1:34" ht="30" customHeight="1" x14ac:dyDescent="0.25">
      <c r="A352" s="25" t="s">
        <v>15196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IFERROR(VLOOKUP(Tabelle111[[#This Row],[Artikelnr. (wenn vorhanden)]],Artikel!A:C,3,FALSE),Tabelle111[[#This Row],[Artikelnr. (wenn vorhanden)]])</f>
        <v>ABS Whisky-Nuts</v>
      </c>
      <c r="I352" s="11" t="str">
        <f>VLOOKUP(V352,'Linien - BU'!A:B,2,FALSE)</f>
        <v>BU4</v>
      </c>
      <c r="J352" s="12">
        <f t="shared" si="35"/>
        <v>3</v>
      </c>
      <c r="K352" s="13">
        <f>Tabelle111[[#This Row],[Datum '[Tag']]]</f>
        <v>44454</v>
      </c>
      <c r="L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2" s="14" t="str">
        <f>IFERROR(VLOOKUP(Tabelle3[[#This Row],[Artikelnr.]],Artikel!A:C,3,FALSE),Tabelle3[[#This Row],[Artikelnr.]])</f>
        <v>ABS Whisky-Nuts</v>
      </c>
      <c r="N352" s="11" t="str">
        <f>VLOOKUP(D352,'Liste Gründe'!A:D,2,FALSE)</f>
        <v>keinen Verwendungszweck</v>
      </c>
      <c r="O352" s="13" t="str">
        <f>IF(ISBLANK(F352),VLOOKUP(Tabelle3[[#This Row],[Grund Ziffer]],'Liste Gründe'!A:D,3,FALSE),F352)</f>
        <v>keinen Verwendungszweck</v>
      </c>
      <c r="P352" s="11" t="str">
        <f>IF(ISBLANK(Tabelle111[[#This Row],[noch genauer]]),"-",Tabelle111[[#This Row],[noch genauer]])</f>
        <v>&lt;300kg/Monat</v>
      </c>
      <c r="Q352" s="14">
        <f t="shared" si="36"/>
        <v>37</v>
      </c>
      <c r="R352" s="11" t="str">
        <f t="shared" si="37"/>
        <v>Produkte</v>
      </c>
      <c r="S352" s="11" t="str">
        <f t="shared" si="38"/>
        <v>BUs</v>
      </c>
      <c r="T352" s="11" t="str">
        <f t="shared" si="39"/>
        <v>Symptome</v>
      </c>
      <c r="U352" s="11">
        <f>IFERROR(VLOOKUP(Tabelle3[[#This Row],[Artikelnr.]],Kennzahlen!S:U,3,FALSE)*Tabelle3[[#This Row],[Menge]],"0")</f>
        <v>4.5</v>
      </c>
      <c r="V352" s="14" t="str">
        <f>IF(ISBLANK(A352),VLOOKUP(Tabelle3[[#This Row],[Artikelnr.]],'Linien - BU'!R:S,2,FALSE),A352)</f>
        <v>L21</v>
      </c>
      <c r="W352" s="16">
        <f t="shared" si="40"/>
        <v>29501009</v>
      </c>
      <c r="X352" s="15">
        <f t="shared" si="41"/>
        <v>61</v>
      </c>
      <c r="Y352" s="51"/>
      <c r="AC352" s="51"/>
      <c r="AF352" s="51"/>
      <c r="AG352" s="51"/>
      <c r="AH352" s="51"/>
    </row>
    <row r="353" spans="1:34" ht="30" customHeight="1" x14ac:dyDescent="0.25">
      <c r="A353" s="25" t="s">
        <v>15196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IFERROR(VLOOKUP(Tabelle111[[#This Row],[Artikelnr. (wenn vorhanden)]],Artikel!A:C,3,FALSE),Tabelle111[[#This Row],[Artikelnr. (wenn vorhanden)]])</f>
        <v>ABS Whisky-Nuts</v>
      </c>
      <c r="I353" s="11" t="str">
        <f>VLOOKUP(V353,'Linien - BU'!A:B,2,FALSE)</f>
        <v>BU4</v>
      </c>
      <c r="J353" s="12">
        <f t="shared" si="35"/>
        <v>9</v>
      </c>
      <c r="K353" s="13">
        <f>Tabelle111[[#This Row],[Datum '[Tag']]]</f>
        <v>44462</v>
      </c>
      <c r="L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3" s="14" t="str">
        <f>IFERROR(VLOOKUP(Tabelle3[[#This Row],[Artikelnr.]],Artikel!A:C,3,FALSE),Tabelle3[[#This Row],[Artikelnr.]])</f>
        <v>ABS Whisky-Nuts</v>
      </c>
      <c r="N353" s="11" t="str">
        <f>VLOOKUP(D353,'Liste Gründe'!A:D,2,FALSE)</f>
        <v>keinen Verwendungszweck</v>
      </c>
      <c r="O353" s="13" t="str">
        <f>IF(ISBLANK(F353),VLOOKUP(Tabelle3[[#This Row],[Grund Ziffer]],'Liste Gründe'!A:D,3,FALSE),F353)</f>
        <v>keinen Verwendungszweck</v>
      </c>
      <c r="P353" s="11" t="str">
        <f>IF(ISBLANK(Tabelle111[[#This Row],[noch genauer]]),"-",Tabelle111[[#This Row],[noch genauer]])</f>
        <v>&lt;300kg/Monat</v>
      </c>
      <c r="Q353" s="14">
        <f t="shared" si="36"/>
        <v>38</v>
      </c>
      <c r="R353" s="11" t="str">
        <f t="shared" si="37"/>
        <v>Produkte</v>
      </c>
      <c r="S353" s="11" t="str">
        <f t="shared" si="38"/>
        <v>BUs</v>
      </c>
      <c r="T353" s="11" t="str">
        <f t="shared" si="39"/>
        <v>Symptome</v>
      </c>
      <c r="U353" s="11">
        <f>IFERROR(VLOOKUP(Tabelle3[[#This Row],[Artikelnr.]],Kennzahlen!S:U,3,FALSE)*Tabelle3[[#This Row],[Menge]],"0")</f>
        <v>13.5</v>
      </c>
      <c r="V353" s="14" t="str">
        <f>IF(ISBLANK(A353),VLOOKUP(Tabelle3[[#This Row],[Artikelnr.]],'Linien - BU'!R:S,2,FALSE),A353)</f>
        <v>L21</v>
      </c>
      <c r="W353" s="16">
        <f t="shared" si="40"/>
        <v>29501009</v>
      </c>
      <c r="X353" s="15">
        <f t="shared" si="41"/>
        <v>61</v>
      </c>
      <c r="Y353" s="51"/>
      <c r="AC353" s="51"/>
      <c r="AF353" s="51"/>
      <c r="AG353" s="51"/>
      <c r="AH353" s="51"/>
    </row>
    <row r="354" spans="1:34" ht="30" customHeight="1" x14ac:dyDescent="0.25">
      <c r="A354" s="25" t="s">
        <v>15196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IFERROR(VLOOKUP(Tabelle111[[#This Row],[Artikelnr. (wenn vorhanden)]],Artikel!A:C,3,FALSE),Tabelle111[[#This Row],[Artikelnr. (wenn vorhanden)]])</f>
        <v>ABS Whisky-Nuts</v>
      </c>
      <c r="I354" s="11" t="str">
        <f>VLOOKUP(V354,'Linien - BU'!A:B,2,FALSE)</f>
        <v>BU4</v>
      </c>
      <c r="J354" s="12">
        <f t="shared" si="35"/>
        <v>3</v>
      </c>
      <c r="K354" s="13">
        <f>Tabelle111[[#This Row],[Datum '[Tag']]]</f>
        <v>44467</v>
      </c>
      <c r="L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4" s="14" t="str">
        <f>IFERROR(VLOOKUP(Tabelle3[[#This Row],[Artikelnr.]],Artikel!A:C,3,FALSE),Tabelle3[[#This Row],[Artikelnr.]])</f>
        <v>ABS Whisky-Nuts</v>
      </c>
      <c r="N354" s="11" t="str">
        <f>VLOOKUP(D354,'Liste Gründe'!A:D,2,FALSE)</f>
        <v>keinen Verwendungszweck</v>
      </c>
      <c r="O354" s="13" t="str">
        <f>IF(ISBLANK(F354),VLOOKUP(Tabelle3[[#This Row],[Grund Ziffer]],'Liste Gründe'!A:D,3,FALSE),F354)</f>
        <v>keinen Verwendungszweck</v>
      </c>
      <c r="P354" s="11" t="str">
        <f>IF(ISBLANK(Tabelle111[[#This Row],[noch genauer]]),"-",Tabelle111[[#This Row],[noch genauer]])</f>
        <v>&lt;300kg/Monat</v>
      </c>
      <c r="Q354" s="14">
        <f t="shared" si="36"/>
        <v>39</v>
      </c>
      <c r="R354" s="11" t="str">
        <f t="shared" si="37"/>
        <v>Produkte</v>
      </c>
      <c r="S354" s="11" t="str">
        <f t="shared" si="38"/>
        <v>BUs</v>
      </c>
      <c r="T354" s="11" t="str">
        <f t="shared" si="39"/>
        <v>Symptome</v>
      </c>
      <c r="U354" s="11">
        <f>IFERROR(VLOOKUP(Tabelle3[[#This Row],[Artikelnr.]],Kennzahlen!S:U,3,FALSE)*Tabelle3[[#This Row],[Menge]],"0")</f>
        <v>4.5</v>
      </c>
      <c r="V354" s="14" t="str">
        <f>IF(ISBLANK(A354),VLOOKUP(Tabelle3[[#This Row],[Artikelnr.]],'Linien - BU'!R:S,2,FALSE),A354)</f>
        <v>L21</v>
      </c>
      <c r="W354" s="16">
        <f t="shared" si="40"/>
        <v>29501009</v>
      </c>
      <c r="X354" s="15">
        <f t="shared" si="41"/>
        <v>61</v>
      </c>
      <c r="Y354" s="51"/>
      <c r="AC354" s="51"/>
      <c r="AF354" s="51"/>
      <c r="AG354" s="51"/>
      <c r="AH354" s="51"/>
    </row>
    <row r="355" spans="1:34" ht="30" customHeight="1" x14ac:dyDescent="0.25">
      <c r="A355" s="25" t="s">
        <v>15196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IFERROR(VLOOKUP(Tabelle111[[#This Row],[Artikelnr. (wenn vorhanden)]],Artikel!A:C,3,FALSE),Tabelle111[[#This Row],[Artikelnr. (wenn vorhanden)]])</f>
        <v>ABS Whisky-Nuts</v>
      </c>
      <c r="I355" s="11" t="str">
        <f>VLOOKUP(V355,'Linien - BU'!A:B,2,FALSE)</f>
        <v>BU4</v>
      </c>
      <c r="J355" s="12">
        <f t="shared" si="35"/>
        <v>7</v>
      </c>
      <c r="K355" s="13">
        <f>Tabelle111[[#This Row],[Datum '[Tag']]]</f>
        <v>44468</v>
      </c>
      <c r="L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5" s="14" t="str">
        <f>IFERROR(VLOOKUP(Tabelle3[[#This Row],[Artikelnr.]],Artikel!A:C,3,FALSE),Tabelle3[[#This Row],[Artikelnr.]])</f>
        <v>ABS Whisky-Nuts</v>
      </c>
      <c r="N355" s="11" t="str">
        <f>VLOOKUP(D355,'Liste Gründe'!A:D,2,FALSE)</f>
        <v>keinen Verwendungszweck</v>
      </c>
      <c r="O355" s="13" t="str">
        <f>IF(ISBLANK(F355),VLOOKUP(Tabelle3[[#This Row],[Grund Ziffer]],'Liste Gründe'!A:D,3,FALSE),F355)</f>
        <v>keinen Verwendungszweck</v>
      </c>
      <c r="P355" s="11" t="str">
        <f>IF(ISBLANK(Tabelle111[[#This Row],[noch genauer]]),"-",Tabelle111[[#This Row],[noch genauer]])</f>
        <v>&lt;300kg/Monat</v>
      </c>
      <c r="Q355" s="14">
        <f t="shared" si="36"/>
        <v>39</v>
      </c>
      <c r="R355" s="11" t="str">
        <f t="shared" si="37"/>
        <v>Produkte</v>
      </c>
      <c r="S355" s="11" t="str">
        <f t="shared" si="38"/>
        <v>BUs</v>
      </c>
      <c r="T355" s="11" t="str">
        <f t="shared" si="39"/>
        <v>Symptome</v>
      </c>
      <c r="U355" s="11">
        <f>IFERROR(VLOOKUP(Tabelle3[[#This Row],[Artikelnr.]],Kennzahlen!S:U,3,FALSE)*Tabelle3[[#This Row],[Menge]],"0")</f>
        <v>10.5</v>
      </c>
      <c r="V355" s="14" t="str">
        <f>IF(ISBLANK(A355),VLOOKUP(Tabelle3[[#This Row],[Artikelnr.]],'Linien - BU'!R:S,2,FALSE),A355)</f>
        <v>L21</v>
      </c>
      <c r="W355" s="16">
        <f t="shared" si="40"/>
        <v>29501009</v>
      </c>
      <c r="X355" s="15">
        <f t="shared" si="41"/>
        <v>61</v>
      </c>
      <c r="Y355" s="51"/>
      <c r="AC355" s="51"/>
      <c r="AF355" s="51"/>
      <c r="AG355" s="51"/>
      <c r="AH355" s="51"/>
    </row>
    <row r="356" spans="1:34" ht="30" customHeight="1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IFERROR(VLOOKUP(Tabelle111[[#This Row],[Artikelnr. (wenn vorhanden)]],Artikel!A:C,3,FALSE),Tabelle111[[#This Row],[Artikelnr. (wenn vorhanden)]])</f>
        <v>ABS Whisky-Nuts</v>
      </c>
      <c r="I356" s="11" t="str">
        <f>VLOOKUP(V356,'Linien - BU'!A:B,2,FALSE)</f>
        <v>BU4</v>
      </c>
      <c r="J356" s="12">
        <f t="shared" si="35"/>
        <v>13</v>
      </c>
      <c r="K356" s="13">
        <f>Tabelle111[[#This Row],[Datum '[Tag']]]</f>
        <v>44473</v>
      </c>
      <c r="L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6" s="14" t="str">
        <f>IFERROR(VLOOKUP(Tabelle3[[#This Row],[Artikelnr.]],Artikel!A:C,3,FALSE),Tabelle3[[#This Row],[Artikelnr.]])</f>
        <v>ABS Whisky-Nuts</v>
      </c>
      <c r="N356" s="11" t="str">
        <f>VLOOKUP(D356,'Liste Gründe'!A:D,2,FALSE)</f>
        <v>keinen Verwendungszweck</v>
      </c>
      <c r="O356" s="13" t="str">
        <f>IF(ISBLANK(F356),VLOOKUP(Tabelle3[[#This Row],[Grund Ziffer]],'Liste Gründe'!A:D,3,FALSE),F356)</f>
        <v>-</v>
      </c>
      <c r="P356" s="11" t="str">
        <f>IF(ISBLANK(Tabelle111[[#This Row],[noch genauer]]),"-",Tabelle111[[#This Row],[noch genauer]])</f>
        <v>-</v>
      </c>
      <c r="Q356" s="14">
        <f t="shared" si="36"/>
        <v>40</v>
      </c>
      <c r="R356" s="11" t="str">
        <f t="shared" si="37"/>
        <v>Produkte</v>
      </c>
      <c r="S356" s="11" t="str">
        <f t="shared" si="38"/>
        <v>BUs</v>
      </c>
      <c r="T356" s="11" t="str">
        <f t="shared" si="39"/>
        <v>Symptome</v>
      </c>
      <c r="U356" s="11">
        <f>IFERROR(VLOOKUP(Tabelle3[[#This Row],[Artikelnr.]],Kennzahlen!S:U,3,FALSE)*Tabelle3[[#This Row],[Menge]],"0")</f>
        <v>19.5</v>
      </c>
      <c r="V356" s="14" t="str">
        <f>IF(ISBLANK(A356),VLOOKUP(Tabelle3[[#This Row],[Artikelnr.]],'Linien - BU'!R:S,2,FALSE),A356)</f>
        <v>BU4</v>
      </c>
      <c r="W356" s="16">
        <f t="shared" si="40"/>
        <v>29501009</v>
      </c>
      <c r="X356" s="15">
        <f t="shared" si="41"/>
        <v>61</v>
      </c>
      <c r="Y356" s="51"/>
      <c r="AC356" s="51"/>
      <c r="AF356" s="51"/>
      <c r="AG356" s="51"/>
      <c r="AH356" s="51"/>
    </row>
    <row r="357" spans="1:34" ht="30" customHeight="1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F357"/>
      <c r="G357" s="25"/>
      <c r="H357" s="56" t="str">
        <f>IFERROR(VLOOKUP(Tabelle111[[#This Row],[Artikelnr. (wenn vorhanden)]],Artikel!A:C,3,FALSE),Tabelle111[[#This Row],[Artikelnr. (wenn vorhanden)]])</f>
        <v>ABS Whisky-Nuts</v>
      </c>
      <c r="I357" s="11" t="str">
        <f>VLOOKUP(V357,'Linien - BU'!A:B,2,FALSE)</f>
        <v>BU4</v>
      </c>
      <c r="J357" s="12">
        <f t="shared" si="35"/>
        <v>5</v>
      </c>
      <c r="K357" s="13">
        <f>Tabelle111[[#This Row],[Datum '[Tag']]]</f>
        <v>44488</v>
      </c>
      <c r="L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7" s="14" t="str">
        <f>IFERROR(VLOOKUP(Tabelle3[[#This Row],[Artikelnr.]],Artikel!A:C,3,FALSE),Tabelle3[[#This Row],[Artikelnr.]])</f>
        <v>ABS Whisky-Nuts</v>
      </c>
      <c r="N357" s="11" t="str">
        <f>VLOOKUP(D357,'Liste Gründe'!A:D,2,FALSE)</f>
        <v>keinen Verwendungszweck</v>
      </c>
      <c r="O357" s="13" t="str">
        <f>IF(ISBLANK(F357),VLOOKUP(Tabelle3[[#This Row],[Grund Ziffer]],'Liste Gründe'!A:D,3,FALSE),F357)</f>
        <v>keinen Verwendungszweck</v>
      </c>
      <c r="P357" s="11" t="str">
        <f>IF(ISBLANK(Tabelle111[[#This Row],[noch genauer]]),"-",Tabelle111[[#This Row],[noch genauer]])</f>
        <v>-</v>
      </c>
      <c r="Q357" s="14">
        <f t="shared" si="36"/>
        <v>42</v>
      </c>
      <c r="R357" s="11" t="str">
        <f t="shared" si="37"/>
        <v>Produkte</v>
      </c>
      <c r="S357" s="11" t="str">
        <f t="shared" si="38"/>
        <v>BUs</v>
      </c>
      <c r="T357" s="11" t="str">
        <f t="shared" si="39"/>
        <v>Symptome</v>
      </c>
      <c r="U357" s="11">
        <f>IFERROR(VLOOKUP(Tabelle3[[#This Row],[Artikelnr.]],Kennzahlen!S:U,3,FALSE)*Tabelle3[[#This Row],[Menge]],"0")</f>
        <v>7.5</v>
      </c>
      <c r="V357" s="14" t="str">
        <f>IF(ISBLANK(A357),VLOOKUP(Tabelle3[[#This Row],[Artikelnr.]],'Linien - BU'!R:S,2,FALSE),A357)</f>
        <v>BU4</v>
      </c>
      <c r="W357" s="16">
        <f t="shared" si="40"/>
        <v>29501009</v>
      </c>
      <c r="X357" s="15">
        <f t="shared" si="41"/>
        <v>61</v>
      </c>
      <c r="Y357" s="51"/>
      <c r="AC357" s="51"/>
      <c r="AF357" s="51"/>
      <c r="AG357" s="51"/>
      <c r="AH357" s="51"/>
    </row>
    <row r="358" spans="1:34" ht="30" customHeight="1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IFERROR(VLOOKUP(Tabelle111[[#This Row],[Artikelnr. (wenn vorhanden)]],Artikel!A:C,3,FALSE),Tabelle111[[#This Row],[Artikelnr. (wenn vorhanden)]])</f>
        <v>VOS SKZ EMM in Wurstfor</v>
      </c>
      <c r="I358" s="11" t="str">
        <f>VLOOKUP(V358,'Linien - BU'!A:B,2,FALSE)</f>
        <v>BU4</v>
      </c>
      <c r="J358" s="12">
        <f t="shared" si="35"/>
        <v>20</v>
      </c>
      <c r="K358" s="13">
        <f>Tabelle111[[#This Row],[Datum '[Tag']]]</f>
        <v>44476</v>
      </c>
      <c r="L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58" s="14" t="str">
        <f>IFERROR(VLOOKUP(Tabelle3[[#This Row],[Artikelnr.]],Artikel!A:C,3,FALSE),Tabelle3[[#This Row],[Artikelnr.]])</f>
        <v>VOS SKZ EMM in Wurstfor</v>
      </c>
      <c r="N358" s="11" t="str">
        <f>VLOOKUP(D358,'Liste Gründe'!A:D,2,FALSE)</f>
        <v>keinen Verwendungszweck</v>
      </c>
      <c r="O358" s="13" t="str">
        <f>IF(ISBLANK(F358),VLOOKUP(Tabelle3[[#This Row],[Grund Ziffer]],'Liste Gründe'!A:D,3,FALSE),F358)</f>
        <v>-</v>
      </c>
      <c r="P358" s="11" t="str">
        <f>IF(ISBLANK(Tabelle111[[#This Row],[noch genauer]]),"-",Tabelle111[[#This Row],[noch genauer]])</f>
        <v>-</v>
      </c>
      <c r="Q358" s="14">
        <f t="shared" si="36"/>
        <v>40</v>
      </c>
      <c r="R358" s="11" t="str">
        <f t="shared" si="37"/>
        <v>Produkte</v>
      </c>
      <c r="S358" s="11" t="str">
        <f t="shared" si="38"/>
        <v>BUs</v>
      </c>
      <c r="T358" s="11" t="str">
        <f t="shared" si="39"/>
        <v>Symptome</v>
      </c>
      <c r="U358" s="11" t="str">
        <f>IFERROR(VLOOKUP(Tabelle3[[#This Row],[Artikelnr.]],Kennzahlen!S:U,3,FALSE)*Tabelle3[[#This Row],[Menge]],"0")</f>
        <v>0</v>
      </c>
      <c r="V358" s="14" t="str">
        <f>IF(ISBLANK(A358),VLOOKUP(Tabelle3[[#This Row],[Artikelnr.]],'Linien - BU'!R:S,2,FALSE),A358)</f>
        <v>BU4</v>
      </c>
      <c r="W358" s="16">
        <f t="shared" si="40"/>
        <v>29501010</v>
      </c>
      <c r="X358" s="15">
        <f t="shared" si="41"/>
        <v>61</v>
      </c>
      <c r="Y358" s="51"/>
      <c r="AC358" s="51"/>
      <c r="AF358" s="51"/>
      <c r="AG358" s="51"/>
      <c r="AH358" s="51"/>
    </row>
    <row r="359" spans="1:34" ht="30" customHeight="1" x14ac:dyDescent="0.25">
      <c r="A359" s="25" t="s">
        <v>15173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IFERROR(VLOOKUP(Tabelle111[[#This Row],[Artikelnr. (wenn vorhanden)]],Artikel!A:C,3,FALSE),Tabelle111[[#This Row],[Artikelnr. (wenn vorhanden)]])</f>
        <v>ABS AT-ROTWEIN</v>
      </c>
      <c r="I359" s="11" t="str">
        <f>VLOOKUP(V359,'Linien - BU'!A:B,2,FALSE)</f>
        <v>BU4</v>
      </c>
      <c r="J359" s="12">
        <f t="shared" si="35"/>
        <v>7</v>
      </c>
      <c r="K359" s="13">
        <f>Tabelle111[[#This Row],[Datum '[Tag']]]</f>
        <v>44439</v>
      </c>
      <c r="L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9" s="14" t="str">
        <f>IFERROR(VLOOKUP(Tabelle3[[#This Row],[Artikelnr.]],Artikel!A:C,3,FALSE),Tabelle3[[#This Row],[Artikelnr.]])</f>
        <v>ABS AT-ROTWEIN</v>
      </c>
      <c r="N359" s="11" t="str">
        <f>VLOOKUP(D359,'Liste Gründe'!A:D,2,FALSE)</f>
        <v>keinen Verwendungszweck</v>
      </c>
      <c r="O359" s="13" t="str">
        <f>IF(ISBLANK(F359),VLOOKUP(Tabelle3[[#This Row],[Grund Ziffer]],'Liste Gründe'!A:D,3,FALSE),F359)</f>
        <v>keinen Verwendungszweck</v>
      </c>
      <c r="P359" s="11" t="str">
        <f>IF(ISBLANK(Tabelle111[[#This Row],[noch genauer]]),"-",Tabelle111[[#This Row],[noch genauer]])</f>
        <v>&lt;20kg/Monat</v>
      </c>
      <c r="Q359" s="14">
        <f t="shared" si="36"/>
        <v>35</v>
      </c>
      <c r="R359" s="11" t="str">
        <f t="shared" si="37"/>
        <v>Produkte</v>
      </c>
      <c r="S359" s="11" t="str">
        <f t="shared" si="38"/>
        <v>BUs</v>
      </c>
      <c r="T359" s="11" t="str">
        <f t="shared" si="39"/>
        <v>Symptome</v>
      </c>
      <c r="U359" s="11">
        <f>IFERROR(VLOOKUP(Tabelle3[[#This Row],[Artikelnr.]],Kennzahlen!S:U,3,FALSE)*Tabelle3[[#This Row],[Menge]],"0")</f>
        <v>6.9999999999999999E-4</v>
      </c>
      <c r="V359" s="14" t="str">
        <f>IF(ISBLANK(A359),VLOOKUP(Tabelle3[[#This Row],[Artikelnr.]],'Linien - BU'!R:S,2,FALSE),A359)</f>
        <v>L23</v>
      </c>
      <c r="W359" s="16">
        <f t="shared" si="40"/>
        <v>29501013</v>
      </c>
      <c r="X359" s="15">
        <f t="shared" si="41"/>
        <v>61</v>
      </c>
      <c r="Y359" s="51"/>
      <c r="AC359" s="51"/>
      <c r="AF359" s="51"/>
      <c r="AG359" s="51"/>
      <c r="AH359" s="51"/>
    </row>
    <row r="360" spans="1:34" ht="30" customHeight="1" x14ac:dyDescent="0.25">
      <c r="A360" s="25" t="s">
        <v>15173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IFERROR(VLOOKUP(Tabelle111[[#This Row],[Artikelnr. (wenn vorhanden)]],Artikel!A:C,3,FALSE),Tabelle111[[#This Row],[Artikelnr. (wenn vorhanden)]])</f>
        <v>ABS AT-ROTWEIN</v>
      </c>
      <c r="I360" s="11" t="str">
        <f>VLOOKUP(V360,'Linien - BU'!A:B,2,FALSE)</f>
        <v>BU4</v>
      </c>
      <c r="J360" s="12">
        <f t="shared" si="35"/>
        <v>4</v>
      </c>
      <c r="K360" s="13">
        <f>Tabelle111[[#This Row],[Datum '[Tag']]]</f>
        <v>44445</v>
      </c>
      <c r="L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0" s="14" t="str">
        <f>IFERROR(VLOOKUP(Tabelle3[[#This Row],[Artikelnr.]],Artikel!A:C,3,FALSE),Tabelle3[[#This Row],[Artikelnr.]])</f>
        <v>ABS AT-ROTWEIN</v>
      </c>
      <c r="N360" s="11" t="str">
        <f>VLOOKUP(D360,'Liste Gründe'!A:D,2,FALSE)</f>
        <v>keinen Verwendungszweck</v>
      </c>
      <c r="O360" s="13" t="str">
        <f>IF(ISBLANK(F360),VLOOKUP(Tabelle3[[#This Row],[Grund Ziffer]],'Liste Gründe'!A:D,3,FALSE),F360)</f>
        <v>keinen Verwendungszweck</v>
      </c>
      <c r="P360" s="11" t="str">
        <f>IF(ISBLANK(Tabelle111[[#This Row],[noch genauer]]),"-",Tabelle111[[#This Row],[noch genauer]])</f>
        <v>&lt;20kg/Monat</v>
      </c>
      <c r="Q360" s="14">
        <f t="shared" si="36"/>
        <v>36</v>
      </c>
      <c r="R360" s="11" t="str">
        <f t="shared" si="37"/>
        <v>Produkte</v>
      </c>
      <c r="S360" s="11" t="str">
        <f t="shared" si="38"/>
        <v>BUs</v>
      </c>
      <c r="T360" s="11" t="str">
        <f t="shared" si="39"/>
        <v>Symptome</v>
      </c>
      <c r="U360" s="11">
        <f>IFERROR(VLOOKUP(Tabelle3[[#This Row],[Artikelnr.]],Kennzahlen!S:U,3,FALSE)*Tabelle3[[#This Row],[Menge]],"0")</f>
        <v>4.0000000000000002E-4</v>
      </c>
      <c r="V360" s="14" t="str">
        <f>IF(ISBLANK(A360),VLOOKUP(Tabelle3[[#This Row],[Artikelnr.]],'Linien - BU'!R:S,2,FALSE),A360)</f>
        <v>L23</v>
      </c>
      <c r="W360" s="16">
        <f t="shared" si="40"/>
        <v>29501013</v>
      </c>
      <c r="X360" s="15">
        <f t="shared" si="41"/>
        <v>61</v>
      </c>
      <c r="Y360" s="51"/>
      <c r="AC360" s="51"/>
      <c r="AF360" s="51"/>
      <c r="AG360" s="51"/>
      <c r="AH360" s="51"/>
    </row>
    <row r="361" spans="1:34" ht="30" customHeight="1" x14ac:dyDescent="0.25">
      <c r="A361" s="25" t="s">
        <v>15173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IFERROR(VLOOKUP(Tabelle111[[#This Row],[Artikelnr. (wenn vorhanden)]],Artikel!A:C,3,FALSE),Tabelle111[[#This Row],[Artikelnr. (wenn vorhanden)]])</f>
        <v>ABS AT-ROTWEIN</v>
      </c>
      <c r="I361" s="11" t="str">
        <f>VLOOKUP(V361,'Linien - BU'!A:B,2,FALSE)</f>
        <v>BU4</v>
      </c>
      <c r="J361" s="12">
        <f t="shared" si="35"/>
        <v>3</v>
      </c>
      <c r="K361" s="13">
        <f>Tabelle111[[#This Row],[Datum '[Tag']]]</f>
        <v>44448</v>
      </c>
      <c r="L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1" s="14" t="str">
        <f>IFERROR(VLOOKUP(Tabelle3[[#This Row],[Artikelnr.]],Artikel!A:C,3,FALSE),Tabelle3[[#This Row],[Artikelnr.]])</f>
        <v>ABS AT-ROTWEIN</v>
      </c>
      <c r="N361" s="11" t="str">
        <f>VLOOKUP(D361,'Liste Gründe'!A:D,2,FALSE)</f>
        <v>keinen Verwendungszweck</v>
      </c>
      <c r="O361" s="13" t="str">
        <f>IF(ISBLANK(F361),VLOOKUP(Tabelle3[[#This Row],[Grund Ziffer]],'Liste Gründe'!A:D,3,FALSE),F361)</f>
        <v>keinen Verwendungszweck</v>
      </c>
      <c r="P361" s="11" t="str">
        <f>IF(ISBLANK(Tabelle111[[#This Row],[noch genauer]]),"-",Tabelle111[[#This Row],[noch genauer]])</f>
        <v>&lt;20kg/Monat</v>
      </c>
      <c r="Q361" s="14">
        <f t="shared" si="36"/>
        <v>36</v>
      </c>
      <c r="R361" s="11" t="str">
        <f t="shared" si="37"/>
        <v>Produkte</v>
      </c>
      <c r="S361" s="11" t="str">
        <f t="shared" si="38"/>
        <v>BUs</v>
      </c>
      <c r="T361" s="11" t="str">
        <f t="shared" si="39"/>
        <v>Symptome</v>
      </c>
      <c r="U361" s="11">
        <f>IFERROR(VLOOKUP(Tabelle3[[#This Row],[Artikelnr.]],Kennzahlen!S:U,3,FALSE)*Tabelle3[[#This Row],[Menge]],"0")</f>
        <v>3.0000000000000003E-4</v>
      </c>
      <c r="V361" s="14" t="str">
        <f>IF(ISBLANK(A361),VLOOKUP(Tabelle3[[#This Row],[Artikelnr.]],'Linien - BU'!R:S,2,FALSE),A361)</f>
        <v>L23</v>
      </c>
      <c r="W361" s="16">
        <f t="shared" si="40"/>
        <v>29501013</v>
      </c>
      <c r="X361" s="15">
        <f t="shared" si="41"/>
        <v>61</v>
      </c>
      <c r="Y361" s="51"/>
      <c r="AC361" s="51"/>
      <c r="AF361" s="51"/>
      <c r="AG361" s="51"/>
      <c r="AH361" s="51"/>
    </row>
    <row r="362" spans="1:34" ht="30" customHeight="1" x14ac:dyDescent="0.25">
      <c r="A362" s="25" t="s">
        <v>15173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IFERROR(VLOOKUP(Tabelle111[[#This Row],[Artikelnr. (wenn vorhanden)]],Artikel!A:C,3,FALSE),Tabelle111[[#This Row],[Artikelnr. (wenn vorhanden)]])</f>
        <v>ABS AT-ROTWEIN</v>
      </c>
      <c r="I362" s="11" t="str">
        <f>VLOOKUP(V362,'Linien - BU'!A:B,2,FALSE)</f>
        <v>BU4</v>
      </c>
      <c r="J362" s="12">
        <f t="shared" si="35"/>
        <v>3</v>
      </c>
      <c r="K362" s="13">
        <f>Tabelle111[[#This Row],[Datum '[Tag']]]</f>
        <v>44467</v>
      </c>
      <c r="L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2" s="14" t="str">
        <f>IFERROR(VLOOKUP(Tabelle3[[#This Row],[Artikelnr.]],Artikel!A:C,3,FALSE),Tabelle3[[#This Row],[Artikelnr.]])</f>
        <v>ABS AT-ROTWEIN</v>
      </c>
      <c r="N362" s="11" t="str">
        <f>VLOOKUP(D362,'Liste Gründe'!A:D,2,FALSE)</f>
        <v>keinen Verwendungszweck</v>
      </c>
      <c r="O362" s="13" t="str">
        <f>IF(ISBLANK(F362),VLOOKUP(Tabelle3[[#This Row],[Grund Ziffer]],'Liste Gründe'!A:D,3,FALSE),F362)</f>
        <v>keinen Verwendungszweck</v>
      </c>
      <c r="P362" s="11" t="str">
        <f>IF(ISBLANK(Tabelle111[[#This Row],[noch genauer]]),"-",Tabelle111[[#This Row],[noch genauer]])</f>
        <v>&lt;20kg/Monat</v>
      </c>
      <c r="Q362" s="14">
        <f t="shared" si="36"/>
        <v>39</v>
      </c>
      <c r="R362" s="11" t="str">
        <f t="shared" si="37"/>
        <v>Produkte</v>
      </c>
      <c r="S362" s="11" t="str">
        <f t="shared" si="38"/>
        <v>BUs</v>
      </c>
      <c r="T362" s="11" t="str">
        <f t="shared" si="39"/>
        <v>Symptome</v>
      </c>
      <c r="U362" s="11">
        <f>IFERROR(VLOOKUP(Tabelle3[[#This Row],[Artikelnr.]],Kennzahlen!S:U,3,FALSE)*Tabelle3[[#This Row],[Menge]],"0")</f>
        <v>3.0000000000000003E-4</v>
      </c>
      <c r="V362" s="14" t="str">
        <f>IF(ISBLANK(A362),VLOOKUP(Tabelle3[[#This Row],[Artikelnr.]],'Linien - BU'!R:S,2,FALSE),A362)</f>
        <v>L23</v>
      </c>
      <c r="W362" s="16">
        <f t="shared" si="40"/>
        <v>29501013</v>
      </c>
      <c r="X362" s="15">
        <f t="shared" si="41"/>
        <v>61</v>
      </c>
      <c r="Y362" s="51"/>
      <c r="AC362" s="51"/>
      <c r="AF362" s="51"/>
      <c r="AG362" s="51"/>
      <c r="AH362" s="51"/>
    </row>
    <row r="363" spans="1:34" ht="30" customHeight="1" x14ac:dyDescent="0.25">
      <c r="A363" s="25" t="s">
        <v>15173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IFERROR(VLOOKUP(Tabelle111[[#This Row],[Artikelnr. (wenn vorhanden)]],Artikel!A:C,3,FALSE),Tabelle111[[#This Row],[Artikelnr. (wenn vorhanden)]])</f>
        <v>ABS AT-ROTWEIN</v>
      </c>
      <c r="I363" s="11" t="str">
        <f>VLOOKUP(V363,'Linien - BU'!A:B,2,FALSE)</f>
        <v>BU4</v>
      </c>
      <c r="J363" s="12">
        <f t="shared" si="35"/>
        <v>3</v>
      </c>
      <c r="K363" s="13">
        <f>Tabelle111[[#This Row],[Datum '[Tag']]]</f>
        <v>44467</v>
      </c>
      <c r="L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3" s="14" t="str">
        <f>IFERROR(VLOOKUP(Tabelle3[[#This Row],[Artikelnr.]],Artikel!A:C,3,FALSE),Tabelle3[[#This Row],[Artikelnr.]])</f>
        <v>ABS AT-ROTWEIN</v>
      </c>
      <c r="N363" s="11" t="str">
        <f>VLOOKUP(D363,'Liste Gründe'!A:D,2,FALSE)</f>
        <v>keinen Verwendungszweck</v>
      </c>
      <c r="O363" s="13" t="str">
        <f>IF(ISBLANK(F363),VLOOKUP(Tabelle3[[#This Row],[Grund Ziffer]],'Liste Gründe'!A:D,3,FALSE),F363)</f>
        <v>keinen Verwendungszweck</v>
      </c>
      <c r="P363" s="11" t="str">
        <f>IF(ISBLANK(Tabelle111[[#This Row],[noch genauer]]),"-",Tabelle111[[#This Row],[noch genauer]])</f>
        <v>&lt;20kg/Monat</v>
      </c>
      <c r="Q363" s="14">
        <f t="shared" si="36"/>
        <v>39</v>
      </c>
      <c r="R363" s="11" t="str">
        <f t="shared" si="37"/>
        <v>Produkte</v>
      </c>
      <c r="S363" s="11" t="str">
        <f t="shared" si="38"/>
        <v>BUs</v>
      </c>
      <c r="T363" s="11" t="str">
        <f t="shared" si="39"/>
        <v>Symptome</v>
      </c>
      <c r="U363" s="11">
        <f>IFERROR(VLOOKUP(Tabelle3[[#This Row],[Artikelnr.]],Kennzahlen!S:U,3,FALSE)*Tabelle3[[#This Row],[Menge]],"0")</f>
        <v>3.0000000000000003E-4</v>
      </c>
      <c r="V363" s="14" t="str">
        <f>IF(ISBLANK(A363),VLOOKUP(Tabelle3[[#This Row],[Artikelnr.]],'Linien - BU'!R:S,2,FALSE),A363)</f>
        <v>L23</v>
      </c>
      <c r="W363" s="16">
        <f t="shared" si="40"/>
        <v>29501013</v>
      </c>
      <c r="X363" s="15">
        <f t="shared" si="41"/>
        <v>61</v>
      </c>
      <c r="Y363" s="51"/>
      <c r="AC363" s="51"/>
      <c r="AF363" s="51"/>
      <c r="AG363" s="51"/>
      <c r="AH363" s="51"/>
    </row>
    <row r="364" spans="1:34" ht="30" customHeight="1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IFERROR(VLOOKUP(Tabelle111[[#This Row],[Artikelnr. (wenn vorhanden)]],Artikel!A:C,3,FALSE),Tabelle111[[#This Row],[Artikelnr. (wenn vorhanden)]])</f>
        <v>ABS AT-ROTWEIN</v>
      </c>
      <c r="I364" s="11" t="str">
        <f>VLOOKUP(V364,'Linien - BU'!A:B,2,FALSE)</f>
        <v>BU4</v>
      </c>
      <c r="J364" s="12">
        <f t="shared" si="35"/>
        <v>10</v>
      </c>
      <c r="K364" s="13">
        <f>Tabelle111[[#This Row],[Datum '[Tag']]]</f>
        <v>44476</v>
      </c>
      <c r="L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4" s="14" t="str">
        <f>IFERROR(VLOOKUP(Tabelle3[[#This Row],[Artikelnr.]],Artikel!A:C,3,FALSE),Tabelle3[[#This Row],[Artikelnr.]])</f>
        <v>ABS AT-ROTWEIN</v>
      </c>
      <c r="N364" s="11" t="str">
        <f>VLOOKUP(D364,'Liste Gründe'!A:D,2,FALSE)</f>
        <v>keinen Verwendungszweck</v>
      </c>
      <c r="O364" s="13" t="str">
        <f>IF(ISBLANK(F364),VLOOKUP(Tabelle3[[#This Row],[Grund Ziffer]],'Liste Gründe'!A:D,3,FALSE),F364)</f>
        <v>-</v>
      </c>
      <c r="P364" s="11" t="str">
        <f>IF(ISBLANK(Tabelle111[[#This Row],[noch genauer]]),"-",Tabelle111[[#This Row],[noch genauer]])</f>
        <v>-</v>
      </c>
      <c r="Q364" s="14">
        <f t="shared" si="36"/>
        <v>40</v>
      </c>
      <c r="R364" s="11" t="str">
        <f t="shared" si="37"/>
        <v>Produkte</v>
      </c>
      <c r="S364" s="11" t="str">
        <f t="shared" si="38"/>
        <v>BUs</v>
      </c>
      <c r="T364" s="11" t="str">
        <f t="shared" si="39"/>
        <v>Symptome</v>
      </c>
      <c r="U364" s="11">
        <f>IFERROR(VLOOKUP(Tabelle3[[#This Row],[Artikelnr.]],Kennzahlen!S:U,3,FALSE)*Tabelle3[[#This Row],[Menge]],"0")</f>
        <v>1E-3</v>
      </c>
      <c r="V364" s="14" t="str">
        <f>IF(ISBLANK(A364),VLOOKUP(Tabelle3[[#This Row],[Artikelnr.]],'Linien - BU'!R:S,2,FALSE),A364)</f>
        <v>BU4</v>
      </c>
      <c r="W364" s="16">
        <f t="shared" si="40"/>
        <v>29501013</v>
      </c>
      <c r="X364" s="15">
        <f t="shared" si="41"/>
        <v>61</v>
      </c>
      <c r="Y364" s="51"/>
      <c r="AC364" s="51"/>
      <c r="AF364" s="51"/>
      <c r="AG364" s="51"/>
      <c r="AH364" s="51"/>
    </row>
    <row r="365" spans="1:34" ht="30" customHeight="1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F365"/>
      <c r="G365" s="25"/>
      <c r="H365" s="56" t="str">
        <f>IFERROR(VLOOKUP(Tabelle111[[#This Row],[Artikelnr. (wenn vorhanden)]],Artikel!A:C,3,FALSE),Tabelle111[[#This Row],[Artikelnr. (wenn vorhanden)]])</f>
        <v>ABS AT-ROTWEIN</v>
      </c>
      <c r="I365" s="11" t="str">
        <f>VLOOKUP(V365,'Linien - BU'!A:B,2,FALSE)</f>
        <v>BU4</v>
      </c>
      <c r="J365" s="12">
        <f t="shared" si="35"/>
        <v>7</v>
      </c>
      <c r="K365" s="13">
        <f>Tabelle111[[#This Row],[Datum '[Tag']]]</f>
        <v>44488</v>
      </c>
      <c r="L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5" s="14" t="str">
        <f>IFERROR(VLOOKUP(Tabelle3[[#This Row],[Artikelnr.]],Artikel!A:C,3,FALSE),Tabelle3[[#This Row],[Artikelnr.]])</f>
        <v>ABS AT-ROTWEIN</v>
      </c>
      <c r="N365" s="11" t="str">
        <f>VLOOKUP(D365,'Liste Gründe'!A:D,2,FALSE)</f>
        <v>keinen Verwendungszweck</v>
      </c>
      <c r="O365" s="13" t="str">
        <f>IF(ISBLANK(F365),VLOOKUP(Tabelle3[[#This Row],[Grund Ziffer]],'Liste Gründe'!A:D,3,FALSE),F365)</f>
        <v>keinen Verwendungszweck</v>
      </c>
      <c r="P365" s="11" t="str">
        <f>IF(ISBLANK(Tabelle111[[#This Row],[noch genauer]]),"-",Tabelle111[[#This Row],[noch genauer]])</f>
        <v>-</v>
      </c>
      <c r="Q365" s="14">
        <f t="shared" si="36"/>
        <v>42</v>
      </c>
      <c r="R365" s="11" t="str">
        <f t="shared" si="37"/>
        <v>Produkte</v>
      </c>
      <c r="S365" s="11" t="str">
        <f t="shared" si="38"/>
        <v>BUs</v>
      </c>
      <c r="T365" s="11" t="str">
        <f t="shared" si="39"/>
        <v>Symptome</v>
      </c>
      <c r="U365" s="11">
        <f>IFERROR(VLOOKUP(Tabelle3[[#This Row],[Artikelnr.]],Kennzahlen!S:U,3,FALSE)*Tabelle3[[#This Row],[Menge]],"0")</f>
        <v>6.9999999999999999E-4</v>
      </c>
      <c r="V365" s="14" t="str">
        <f>IF(ISBLANK(A365),VLOOKUP(Tabelle3[[#This Row],[Artikelnr.]],'Linien - BU'!R:S,2,FALSE),A365)</f>
        <v>BU4</v>
      </c>
      <c r="W365" s="16">
        <f t="shared" si="40"/>
        <v>29501013</v>
      </c>
      <c r="X365" s="15">
        <f t="shared" si="41"/>
        <v>61</v>
      </c>
      <c r="Y365" s="51"/>
      <c r="AC365" s="51"/>
      <c r="AF365" s="51"/>
      <c r="AG365" s="51"/>
      <c r="AH365" s="51"/>
    </row>
    <row r="366" spans="1:34" ht="30" customHeight="1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F366"/>
      <c r="G366" s="25"/>
      <c r="H366" s="56" t="str">
        <f>IFERROR(VLOOKUP(Tabelle111[[#This Row],[Artikelnr. (wenn vorhanden)]],Artikel!A:C,3,FALSE),Tabelle111[[#This Row],[Artikelnr. (wenn vorhanden)]])</f>
        <v>ABS AT-ROTWEIN</v>
      </c>
      <c r="I366" s="11" t="str">
        <f>VLOOKUP(V366,'Linien - BU'!A:B,2,FALSE)</f>
        <v>BU4</v>
      </c>
      <c r="J366" s="12">
        <f t="shared" si="35"/>
        <v>20</v>
      </c>
      <c r="K366" s="13">
        <f>Tabelle111[[#This Row],[Datum '[Tag']]]</f>
        <v>44494</v>
      </c>
      <c r="L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6" s="14" t="str">
        <f>IFERROR(VLOOKUP(Tabelle3[[#This Row],[Artikelnr.]],Artikel!A:C,3,FALSE),Tabelle3[[#This Row],[Artikelnr.]])</f>
        <v>ABS AT-ROTWEIN</v>
      </c>
      <c r="N366" s="11" t="str">
        <f>VLOOKUP(D366,'Liste Gründe'!A:D,2,FALSE)</f>
        <v>keinen Verwendungszweck</v>
      </c>
      <c r="O366" s="13" t="str">
        <f>IF(ISBLANK(F366),VLOOKUP(Tabelle3[[#This Row],[Grund Ziffer]],'Liste Gründe'!A:D,3,FALSE),F366)</f>
        <v>keinen Verwendungszweck</v>
      </c>
      <c r="P366" s="11" t="str">
        <f>IF(ISBLANK(Tabelle111[[#This Row],[noch genauer]]),"-",Tabelle111[[#This Row],[noch genauer]])</f>
        <v>-</v>
      </c>
      <c r="Q366" s="14">
        <f t="shared" si="36"/>
        <v>43</v>
      </c>
      <c r="R366" s="11" t="str">
        <f t="shared" si="37"/>
        <v>Produkte</v>
      </c>
      <c r="S366" s="11" t="str">
        <f t="shared" si="38"/>
        <v>BUs</v>
      </c>
      <c r="T366" s="11" t="str">
        <f t="shared" si="39"/>
        <v>Symptome</v>
      </c>
      <c r="U366" s="11">
        <f>IFERROR(VLOOKUP(Tabelle3[[#This Row],[Artikelnr.]],Kennzahlen!S:U,3,FALSE)*Tabelle3[[#This Row],[Menge]],"0")</f>
        <v>2E-3</v>
      </c>
      <c r="V366" s="14" t="str">
        <f>IF(ISBLANK(A366),VLOOKUP(Tabelle3[[#This Row],[Artikelnr.]],'Linien - BU'!R:S,2,FALSE),A366)</f>
        <v>BU4</v>
      </c>
      <c r="W366" s="16">
        <f t="shared" si="40"/>
        <v>29501013</v>
      </c>
      <c r="X366" s="15">
        <f t="shared" si="41"/>
        <v>61</v>
      </c>
      <c r="Y366" s="51"/>
      <c r="AC366" s="51"/>
      <c r="AF366" s="51"/>
      <c r="AG366" s="51"/>
      <c r="AH366" s="51"/>
    </row>
    <row r="367" spans="1:34" ht="30" customHeight="1" x14ac:dyDescent="0.25">
      <c r="A367" s="25" t="s">
        <v>15221</v>
      </c>
      <c r="B367" s="25">
        <v>29501013</v>
      </c>
      <c r="C367" s="25">
        <v>20</v>
      </c>
      <c r="D367" s="25">
        <v>61</v>
      </c>
      <c r="E367" s="37">
        <v>44496</v>
      </c>
      <c r="F367"/>
      <c r="G367" s="25"/>
      <c r="H367" s="56" t="str">
        <f>IFERROR(VLOOKUP(Tabelle111[[#This Row],[Artikelnr. (wenn vorhanden)]],Artikel!A:C,3,FALSE),Tabelle111[[#This Row],[Artikelnr. (wenn vorhanden)]])</f>
        <v>ABS AT-ROTWEIN</v>
      </c>
      <c r="I367" s="11" t="str">
        <f>VLOOKUP(V367,'Linien - BU'!A:B,2,FALSE)</f>
        <v>BU4</v>
      </c>
      <c r="J367" s="12">
        <f t="shared" si="35"/>
        <v>20</v>
      </c>
      <c r="K367" s="13">
        <f>Tabelle111[[#This Row],[Datum '[Tag']]]</f>
        <v>44496</v>
      </c>
      <c r="L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7" s="14" t="str">
        <f>IFERROR(VLOOKUP(Tabelle3[[#This Row],[Artikelnr.]],Artikel!A:C,3,FALSE),Tabelle3[[#This Row],[Artikelnr.]])</f>
        <v>ABS AT-ROTWEIN</v>
      </c>
      <c r="N367" s="11" t="str">
        <f>VLOOKUP(D367,'Liste Gründe'!A:D,2,FALSE)</f>
        <v>keinen Verwendungszweck</v>
      </c>
      <c r="O367" s="13" t="str">
        <f>IF(ISBLANK(F367),VLOOKUP(Tabelle3[[#This Row],[Grund Ziffer]],'Liste Gründe'!A:D,3,FALSE),F367)</f>
        <v>keinen Verwendungszweck</v>
      </c>
      <c r="P367" s="11" t="str">
        <f>IF(ISBLANK(Tabelle111[[#This Row],[noch genauer]]),"-",Tabelle111[[#This Row],[noch genauer]])</f>
        <v>-</v>
      </c>
      <c r="Q367" s="14">
        <f t="shared" si="36"/>
        <v>43</v>
      </c>
      <c r="R367" s="11" t="str">
        <f t="shared" si="37"/>
        <v>Produkte</v>
      </c>
      <c r="S367" s="11" t="str">
        <f t="shared" si="38"/>
        <v>BUs</v>
      </c>
      <c r="T367" s="11" t="str">
        <f t="shared" si="39"/>
        <v>Symptome</v>
      </c>
      <c r="U367" s="11">
        <f>IFERROR(VLOOKUP(Tabelle3[[#This Row],[Artikelnr.]],Kennzahlen!S:U,3,FALSE)*Tabelle3[[#This Row],[Menge]],"0")</f>
        <v>2E-3</v>
      </c>
      <c r="V367" s="14" t="str">
        <f>IF(ISBLANK(A367),VLOOKUP(Tabelle3[[#This Row],[Artikelnr.]],'Linien - BU'!R:S,2,FALSE),A367)</f>
        <v>bu4</v>
      </c>
      <c r="W367" s="16">
        <f t="shared" si="40"/>
        <v>29501013</v>
      </c>
      <c r="X367" s="15">
        <f t="shared" si="41"/>
        <v>61</v>
      </c>
      <c r="Y367" s="51"/>
      <c r="AC367" s="51"/>
      <c r="AF367" s="51"/>
      <c r="AG367" s="51"/>
      <c r="AH367" s="51"/>
    </row>
    <row r="368" spans="1:34" ht="30" customHeight="1" x14ac:dyDescent="0.25">
      <c r="A368" s="25" t="s">
        <v>15187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15151</v>
      </c>
      <c r="G368" s="55" t="s">
        <v>87</v>
      </c>
      <c r="H368" s="25" t="str">
        <f>IFERROR(VLOOKUP(Tabelle111[[#This Row],[Artikelnr. (wenn vorhanden)]],Artikel!A:C,3,FALSE),Tabelle111[[#This Row],[Artikelnr. (wenn vorhanden)]])</f>
        <v>ABS Pfeffer-Bruch</v>
      </c>
      <c r="I368" s="11" t="str">
        <f>VLOOKUP(V368,'Linien - BU'!A:B,2,FALSE)</f>
        <v>BU3</v>
      </c>
      <c r="J368" s="12">
        <f t="shared" si="35"/>
        <v>17</v>
      </c>
      <c r="K368" s="13">
        <f>Tabelle111[[#This Row],[Datum '[Tag']]]</f>
        <v>44447</v>
      </c>
      <c r="L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8" s="14" t="str">
        <f>IFERROR(VLOOKUP(Tabelle3[[#This Row],[Artikelnr.]],Artikel!A:C,3,FALSE),Tabelle3[[#This Row],[Artikelnr.]])</f>
        <v>ABS Pfeffer-Bruch</v>
      </c>
      <c r="N368" s="11" t="str">
        <f>VLOOKUP(D368,'Liste Gründe'!A:D,2,FALSE)</f>
        <v>keinen Verwendungszweck</v>
      </c>
      <c r="O368" s="13" t="str">
        <f>IF(ISBLANK(F368),VLOOKUP(Tabelle3[[#This Row],[Grund Ziffer]],'Liste Gründe'!A:D,3,FALSE),F368)</f>
        <v>keinen Verkauf, keinen Einsatz möglich</v>
      </c>
      <c r="P368" s="11" t="str">
        <f>IF(ISBLANK(Tabelle111[[#This Row],[noch genauer]]),"-",Tabelle111[[#This Row],[noch genauer]])</f>
        <v>keinen Abnehmer/Schälen</v>
      </c>
      <c r="Q368" s="14">
        <f t="shared" si="36"/>
        <v>36</v>
      </c>
      <c r="R368" s="11" t="str">
        <f t="shared" si="37"/>
        <v>Produkte</v>
      </c>
      <c r="S368" s="11" t="str">
        <f t="shared" si="38"/>
        <v>BUs</v>
      </c>
      <c r="T368" s="11" t="str">
        <f t="shared" si="39"/>
        <v>Symptome</v>
      </c>
      <c r="U368" s="11">
        <f>IFERROR(VLOOKUP(Tabelle3[[#This Row],[Artikelnr.]],Kennzahlen!S:U,3,FALSE)*Tabelle3[[#This Row],[Menge]],"0")</f>
        <v>1.7000000000000001E-3</v>
      </c>
      <c r="V368" s="14" t="str">
        <f>IF(ISBLANK(A368),VLOOKUP(Tabelle3[[#This Row],[Artikelnr.]],'Linien - BU'!R:S,2,FALSE),A368)</f>
        <v>L4</v>
      </c>
      <c r="W368" s="16">
        <f t="shared" si="40"/>
        <v>29501017</v>
      </c>
      <c r="X368" s="15">
        <f t="shared" si="41"/>
        <v>61</v>
      </c>
      <c r="Y368" s="51"/>
      <c r="AC368" s="51"/>
      <c r="AF368" s="51"/>
      <c r="AG368" s="51"/>
      <c r="AH368" s="51"/>
    </row>
    <row r="369" spans="1:34" ht="30" customHeight="1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F369"/>
      <c r="G369" s="25"/>
      <c r="H369" s="56" t="str">
        <f>IFERROR(VLOOKUP(Tabelle111[[#This Row],[Artikelnr. (wenn vorhanden)]],Artikel!A:C,3,FALSE),Tabelle111[[#This Row],[Artikelnr. (wenn vorhanden)]])</f>
        <v>ABS Pfeffer-Bruch</v>
      </c>
      <c r="I369" s="11" t="str">
        <f>VLOOKUP(V369,'Linien - BU'!A:B,2,FALSE)</f>
        <v>BU3</v>
      </c>
      <c r="J369" s="12">
        <f t="shared" si="35"/>
        <v>101</v>
      </c>
      <c r="K369" s="13">
        <f>Tabelle111[[#This Row],[Datum '[Tag']]]</f>
        <v>44488</v>
      </c>
      <c r="L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9" s="14" t="str">
        <f>IFERROR(VLOOKUP(Tabelle3[[#This Row],[Artikelnr.]],Artikel!A:C,3,FALSE),Tabelle3[[#This Row],[Artikelnr.]])</f>
        <v>ABS Pfeffer-Bruch</v>
      </c>
      <c r="N369" s="11" t="str">
        <f>VLOOKUP(D369,'Liste Gründe'!A:D,2,FALSE)</f>
        <v>keinen Verwendungszweck</v>
      </c>
      <c r="O369" s="13" t="str">
        <f>IF(ISBLANK(F369),VLOOKUP(Tabelle3[[#This Row],[Grund Ziffer]],'Liste Gründe'!A:D,3,FALSE),F369)</f>
        <v>keinen Verwendungszweck</v>
      </c>
      <c r="P369" s="11" t="str">
        <f>IF(ISBLANK(Tabelle111[[#This Row],[noch genauer]]),"-",Tabelle111[[#This Row],[noch genauer]])</f>
        <v>-</v>
      </c>
      <c r="Q369" s="14">
        <f t="shared" si="36"/>
        <v>42</v>
      </c>
      <c r="R369" s="11" t="str">
        <f t="shared" si="37"/>
        <v>Produkte</v>
      </c>
      <c r="S369" s="11" t="str">
        <f t="shared" si="38"/>
        <v>BUs</v>
      </c>
      <c r="T369" s="11" t="str">
        <f t="shared" si="39"/>
        <v>Symptome</v>
      </c>
      <c r="U369" s="11">
        <f>IFERROR(VLOOKUP(Tabelle3[[#This Row],[Artikelnr.]],Kennzahlen!S:U,3,FALSE)*Tabelle3[[#This Row],[Menge]],"0")</f>
        <v>1.0100000000000001E-2</v>
      </c>
      <c r="V369" s="14" t="str">
        <f>IF(ISBLANK(A369),VLOOKUP(Tabelle3[[#This Row],[Artikelnr.]],'Linien - BU'!R:S,2,FALSE),A369)</f>
        <v>BU3</v>
      </c>
      <c r="W369" s="16">
        <f t="shared" si="40"/>
        <v>29501017</v>
      </c>
      <c r="X369" s="15">
        <f t="shared" si="41"/>
        <v>61</v>
      </c>
      <c r="Y369" s="51"/>
      <c r="AC369" s="51"/>
      <c r="AF369" s="51"/>
      <c r="AG369" s="51"/>
      <c r="AH369" s="51"/>
    </row>
    <row r="370" spans="1:34" ht="30" customHeight="1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F370"/>
      <c r="G370" s="25"/>
      <c r="H370" s="56" t="str">
        <f>IFERROR(VLOOKUP(Tabelle111[[#This Row],[Artikelnr. (wenn vorhanden)]],Artikel!A:C,3,FALSE),Tabelle111[[#This Row],[Artikelnr. (wenn vorhanden)]])</f>
        <v>ABS Pfeffer-Bruch</v>
      </c>
      <c r="I370" s="11" t="str">
        <f>VLOOKUP(V370,'Linien - BU'!A:B,2,FALSE)</f>
        <v>BU3</v>
      </c>
      <c r="J370" s="12">
        <f t="shared" si="35"/>
        <v>31</v>
      </c>
      <c r="K370" s="13">
        <f>Tabelle111[[#This Row],[Datum '[Tag']]]</f>
        <v>44489</v>
      </c>
      <c r="L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70" s="14" t="str">
        <f>IFERROR(VLOOKUP(Tabelle3[[#This Row],[Artikelnr.]],Artikel!A:C,3,FALSE),Tabelle3[[#This Row],[Artikelnr.]])</f>
        <v>ABS Pfeffer-Bruch</v>
      </c>
      <c r="N370" s="11" t="str">
        <f>VLOOKUP(D370,'Liste Gründe'!A:D,2,FALSE)</f>
        <v>keinen Verwendungszweck</v>
      </c>
      <c r="O370" s="13" t="str">
        <f>IF(ISBLANK(F370),VLOOKUP(Tabelle3[[#This Row],[Grund Ziffer]],'Liste Gründe'!A:D,3,FALSE),F370)</f>
        <v>keinen Verwendungszweck</v>
      </c>
      <c r="P370" s="11" t="str">
        <f>IF(ISBLANK(Tabelle111[[#This Row],[noch genauer]]),"-",Tabelle111[[#This Row],[noch genauer]])</f>
        <v>-</v>
      </c>
      <c r="Q370" s="14">
        <f t="shared" si="36"/>
        <v>42</v>
      </c>
      <c r="R370" s="11" t="str">
        <f t="shared" si="37"/>
        <v>Produkte</v>
      </c>
      <c r="S370" s="11" t="str">
        <f t="shared" si="38"/>
        <v>BUs</v>
      </c>
      <c r="T370" s="11" t="str">
        <f t="shared" si="39"/>
        <v>Symptome</v>
      </c>
      <c r="U370" s="11">
        <f>IFERROR(VLOOKUP(Tabelle3[[#This Row],[Artikelnr.]],Kennzahlen!S:U,3,FALSE)*Tabelle3[[#This Row],[Menge]],"0")</f>
        <v>3.1000000000000003E-3</v>
      </c>
      <c r="V370" s="14" t="str">
        <f>IF(ISBLANK(A370),VLOOKUP(Tabelle3[[#This Row],[Artikelnr.]],'Linien - BU'!R:S,2,FALSE),A370)</f>
        <v>Spezialitäten</v>
      </c>
      <c r="W370" s="16">
        <f t="shared" si="40"/>
        <v>29501017</v>
      </c>
      <c r="X370" s="15">
        <f t="shared" si="41"/>
        <v>61</v>
      </c>
      <c r="Y370" s="51"/>
      <c r="AC370" s="51"/>
      <c r="AF370" s="51"/>
      <c r="AG370" s="51"/>
      <c r="AH370" s="51"/>
    </row>
    <row r="371" spans="1:34" ht="30" customHeight="1" x14ac:dyDescent="0.25">
      <c r="A371" s="25" t="s">
        <v>15186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IFERROR(VLOOKUP(Tabelle111[[#This Row],[Artikelnr. (wenn vorhanden)]],Artikel!A:C,3,FALSE),Tabelle111[[#This Row],[Artikelnr. (wenn vorhanden)]])</f>
        <v>VOS WAL-THEKE</v>
      </c>
      <c r="I371" s="11" t="str">
        <f>VLOOKUP(V371,'Linien - BU'!A:B,2,FALSE)</f>
        <v>BU4</v>
      </c>
      <c r="J371" s="12">
        <f t="shared" si="35"/>
        <v>35.5</v>
      </c>
      <c r="K371" s="13">
        <f>Tabelle111[[#This Row],[Datum '[Tag']]]</f>
        <v>44438</v>
      </c>
      <c r="L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1" s="14" t="str">
        <f>IFERROR(VLOOKUP(Tabelle3[[#This Row],[Artikelnr.]],Artikel!A:C,3,FALSE),Tabelle3[[#This Row],[Artikelnr.]])</f>
        <v>VOS WAL-THEKE</v>
      </c>
      <c r="N371" s="11" t="str">
        <f>VLOOKUP(D371,'Liste Gründe'!A:D,2,FALSE)</f>
        <v>Rest</v>
      </c>
      <c r="O371" s="13" t="str">
        <f>IF(ISBLANK(F371),VLOOKUP(Tabelle3[[#This Row],[Grund Ziffer]],'Liste Gründe'!A:D,3,FALSE),F371)</f>
        <v>blaues Klebeband im Produkt</v>
      </c>
      <c r="P371" s="11" t="str">
        <f>IF(ISBLANK(Tabelle111[[#This Row],[noch genauer]]),"-",Tabelle111[[#This Row],[noch genauer]])</f>
        <v>Trennung vom Klebeband aus Produkt zu aufwendig</v>
      </c>
      <c r="Q371" s="14">
        <f t="shared" si="36"/>
        <v>35</v>
      </c>
      <c r="R371" s="11" t="str">
        <f t="shared" si="37"/>
        <v>Produkte</v>
      </c>
      <c r="S371" s="11" t="str">
        <f t="shared" si="38"/>
        <v>BUs</v>
      </c>
      <c r="T371" s="11" t="str">
        <f t="shared" si="39"/>
        <v>Symptome</v>
      </c>
      <c r="U371" s="11">
        <f>IFERROR(VLOOKUP(Tabelle3[[#This Row],[Artikelnr.]],Kennzahlen!S:U,3,FALSE)*Tabelle3[[#This Row],[Menge]],"0")</f>
        <v>17.75</v>
      </c>
      <c r="V371" s="14" t="str">
        <f>IF(ISBLANK(A371),VLOOKUP(Tabelle3[[#This Row],[Artikelnr.]],'Linien - BU'!R:S,2,FALSE),A371)</f>
        <v>L22</v>
      </c>
      <c r="W371" s="16">
        <f t="shared" si="40"/>
        <v>29501020</v>
      </c>
      <c r="X371" s="15">
        <f t="shared" si="41"/>
        <v>22</v>
      </c>
      <c r="Y371" s="51"/>
      <c r="AC371" s="51"/>
      <c r="AF371" s="51"/>
      <c r="AG371" s="51"/>
      <c r="AH371" s="51"/>
    </row>
    <row r="372" spans="1:34" ht="30" customHeight="1" x14ac:dyDescent="0.25">
      <c r="A372" s="25" t="s">
        <v>15186</v>
      </c>
      <c r="B372" s="25">
        <v>29501020</v>
      </c>
      <c r="C372" s="25">
        <v>175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IFERROR(VLOOKUP(Tabelle111[[#This Row],[Artikelnr. (wenn vorhanden)]],Artikel!A:C,3,FALSE),Tabelle111[[#This Row],[Artikelnr. (wenn vorhanden)]])</f>
        <v>VOS WAL-THEKE</v>
      </c>
      <c r="I372" s="11" t="str">
        <f>VLOOKUP(V372,'Linien - BU'!A:B,2,FALSE)</f>
        <v>BU4</v>
      </c>
      <c r="J372" s="12">
        <f t="shared" si="35"/>
        <v>175</v>
      </c>
      <c r="K372" s="13">
        <f>Tabelle111[[#This Row],[Datum '[Tag']]]</f>
        <v>44439</v>
      </c>
      <c r="L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2" s="14" t="str">
        <f>IFERROR(VLOOKUP(Tabelle3[[#This Row],[Artikelnr.]],Artikel!A:C,3,FALSE),Tabelle3[[#This Row],[Artikelnr.]])</f>
        <v>VOS WAL-THEKE</v>
      </c>
      <c r="N372" s="11" t="str">
        <f>VLOOKUP(D372,'Liste Gründe'!A:D,2,FALSE)</f>
        <v>keinen Verwendungszweck</v>
      </c>
      <c r="O372" s="13" t="str">
        <f>IF(ISBLANK(F372),VLOOKUP(Tabelle3[[#This Row],[Grund Ziffer]],'Liste Gründe'!A:D,3,FALSE),F372)</f>
        <v>keinen Verwendungszweck</v>
      </c>
      <c r="P372" s="11" t="str">
        <f>IF(ISBLANK(Tabelle111[[#This Row],[noch genauer]]),"-",Tabelle111[[#This Row],[noch genauer]])</f>
        <v>keinen Verwendungszweck</v>
      </c>
      <c r="Q372" s="14">
        <f t="shared" si="36"/>
        <v>35</v>
      </c>
      <c r="R372" s="11" t="str">
        <f t="shared" si="37"/>
        <v>Produkte</v>
      </c>
      <c r="S372" s="11" t="str">
        <f t="shared" si="38"/>
        <v>BUs</v>
      </c>
      <c r="T372" s="11" t="str">
        <f t="shared" si="39"/>
        <v>Symptome</v>
      </c>
      <c r="U372" s="11">
        <f>IFERROR(VLOOKUP(Tabelle3[[#This Row],[Artikelnr.]],Kennzahlen!S:U,3,FALSE)*Tabelle3[[#This Row],[Menge]],"0")</f>
        <v>87.5</v>
      </c>
      <c r="V372" s="14" t="str">
        <f>IF(ISBLANK(A372),VLOOKUP(Tabelle3[[#This Row],[Artikelnr.]],'Linien - BU'!R:S,2,FALSE),A372)</f>
        <v>L22</v>
      </c>
      <c r="W372" s="16">
        <f t="shared" si="40"/>
        <v>29501020</v>
      </c>
      <c r="X372" s="15">
        <f t="shared" si="41"/>
        <v>61</v>
      </c>
      <c r="Y372" s="51"/>
      <c r="AC372" s="51"/>
      <c r="AF372" s="51"/>
      <c r="AG372" s="51"/>
      <c r="AH372" s="51"/>
    </row>
    <row r="373" spans="1:34" ht="30" customHeight="1" x14ac:dyDescent="0.25">
      <c r="A373" s="25" t="s">
        <v>15186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IFERROR(VLOOKUP(Tabelle111[[#This Row],[Artikelnr. (wenn vorhanden)]],Artikel!A:C,3,FALSE),Tabelle111[[#This Row],[Artikelnr. (wenn vorhanden)]])</f>
        <v>VOS WAL-THEKE</v>
      </c>
      <c r="I373" s="11" t="str">
        <f>VLOOKUP(V373,'Linien - BU'!A:B,2,FALSE)</f>
        <v>BU4</v>
      </c>
      <c r="J373" s="12">
        <f t="shared" si="35"/>
        <v>4.2</v>
      </c>
      <c r="K373" s="13">
        <f>Tabelle111[[#This Row],[Datum '[Tag']]]</f>
        <v>44446</v>
      </c>
      <c r="L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3" s="14" t="str">
        <f>IFERROR(VLOOKUP(Tabelle3[[#This Row],[Artikelnr.]],Artikel!A:C,3,FALSE),Tabelle3[[#This Row],[Artikelnr.]])</f>
        <v>VOS WAL-THEKE</v>
      </c>
      <c r="N373" s="11" t="str">
        <f>VLOOKUP(D373,'Liste Gründe'!A:D,2,FALSE)</f>
        <v>Linienbezogen</v>
      </c>
      <c r="O373" s="13" t="str">
        <f>IF(ISBLANK(F373),VLOOKUP(Tabelle3[[#This Row],[Grund Ziffer]],'Liste Gründe'!A:D,3,FALSE),F373)</f>
        <v>Maschinenabfall</v>
      </c>
      <c r="P373" s="11" t="str">
        <f>IF(ISBLANK(Tabelle111[[#This Row],[noch genauer]]),"-",Tabelle111[[#This Row],[noch genauer]])</f>
        <v>nicht eindeutig</v>
      </c>
      <c r="Q373" s="14">
        <f t="shared" si="36"/>
        <v>36</v>
      </c>
      <c r="R373" s="11" t="str">
        <f t="shared" si="37"/>
        <v>Produkte</v>
      </c>
      <c r="S373" s="11" t="str">
        <f t="shared" si="38"/>
        <v>BUs</v>
      </c>
      <c r="T373" s="11" t="str">
        <f t="shared" si="39"/>
        <v>Symptome</v>
      </c>
      <c r="U373" s="11">
        <f>IFERROR(VLOOKUP(Tabelle3[[#This Row],[Artikelnr.]],Kennzahlen!S:U,3,FALSE)*Tabelle3[[#This Row],[Menge]],"0")</f>
        <v>2.1</v>
      </c>
      <c r="V373" s="14" t="str">
        <f>IF(ISBLANK(A373),VLOOKUP(Tabelle3[[#This Row],[Artikelnr.]],'Linien - BU'!R:S,2,FALSE),A373)</f>
        <v>L22</v>
      </c>
      <c r="W373" s="16">
        <f t="shared" si="40"/>
        <v>29501020</v>
      </c>
      <c r="X373" s="15">
        <f t="shared" si="41"/>
        <v>30</v>
      </c>
      <c r="Y373" s="51"/>
      <c r="AC373" s="51"/>
      <c r="AF373" s="51"/>
      <c r="AG373" s="51"/>
      <c r="AH373" s="51"/>
    </row>
    <row r="374" spans="1:34" ht="30" customHeight="1" x14ac:dyDescent="0.25">
      <c r="A374" s="25" t="s">
        <v>15186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IFERROR(VLOOKUP(Tabelle111[[#This Row],[Artikelnr. (wenn vorhanden)]],Artikel!A:C,3,FALSE),Tabelle111[[#This Row],[Artikelnr. (wenn vorhanden)]])</f>
        <v>VOS WAL-THEKE</v>
      </c>
      <c r="I374" s="11" t="str">
        <f>VLOOKUP(V374,'Linien - BU'!A:B,2,FALSE)</f>
        <v>BU4</v>
      </c>
      <c r="J374" s="12">
        <f t="shared" si="35"/>
        <v>20</v>
      </c>
      <c r="K374" s="13">
        <f>Tabelle111[[#This Row],[Datum '[Tag']]]</f>
        <v>44453</v>
      </c>
      <c r="L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4" s="14" t="str">
        <f>IFERROR(VLOOKUP(Tabelle3[[#This Row],[Artikelnr.]],Artikel!A:C,3,FALSE),Tabelle3[[#This Row],[Artikelnr.]])</f>
        <v>VOS WAL-THEKE</v>
      </c>
      <c r="N374" s="11" t="str">
        <f>VLOOKUP(D374,'Liste Gründe'!A:D,2,FALSE)</f>
        <v>keinen Verwendungszweck</v>
      </c>
      <c r="O374" s="13" t="str">
        <f>IF(ISBLANK(F374),VLOOKUP(Tabelle3[[#This Row],[Grund Ziffer]],'Liste Gründe'!A:D,3,FALSE),F374)</f>
        <v>keinen Verwendungszweck</v>
      </c>
      <c r="P374" s="11" t="str">
        <f>IF(ISBLANK(Tabelle111[[#This Row],[noch genauer]]),"-",Tabelle111[[#This Row],[noch genauer]])</f>
        <v>keinen Verwendungszweck</v>
      </c>
      <c r="Q374" s="14">
        <f t="shared" si="36"/>
        <v>37</v>
      </c>
      <c r="R374" s="11" t="str">
        <f t="shared" si="37"/>
        <v>Produkte</v>
      </c>
      <c r="S374" s="11" t="str">
        <f t="shared" si="38"/>
        <v>BUs</v>
      </c>
      <c r="T374" s="11" t="str">
        <f t="shared" si="39"/>
        <v>Symptome</v>
      </c>
      <c r="U374" s="11">
        <f>IFERROR(VLOOKUP(Tabelle3[[#This Row],[Artikelnr.]],Kennzahlen!S:U,3,FALSE)*Tabelle3[[#This Row],[Menge]],"0")</f>
        <v>10</v>
      </c>
      <c r="V374" s="14" t="str">
        <f>IF(ISBLANK(A374),VLOOKUP(Tabelle3[[#This Row],[Artikelnr.]],'Linien - BU'!R:S,2,FALSE),A374)</f>
        <v>L22</v>
      </c>
      <c r="W374" s="16">
        <f t="shared" si="40"/>
        <v>29501020</v>
      </c>
      <c r="X374" s="15">
        <f t="shared" si="41"/>
        <v>61</v>
      </c>
      <c r="Y374" s="51"/>
      <c r="AC374" s="51"/>
      <c r="AF374" s="51"/>
      <c r="AG374" s="51"/>
      <c r="AH374" s="51"/>
    </row>
    <row r="375" spans="1:34" ht="30" customHeight="1" x14ac:dyDescent="0.25">
      <c r="A375" s="25" t="s">
        <v>15186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IFERROR(VLOOKUP(Tabelle111[[#This Row],[Artikelnr. (wenn vorhanden)]],Artikel!A:C,3,FALSE),Tabelle111[[#This Row],[Artikelnr. (wenn vorhanden)]])</f>
        <v>VOS WAL-THEKE</v>
      </c>
      <c r="I375" s="11" t="str">
        <f>VLOOKUP(V375,'Linien - BU'!A:B,2,FALSE)</f>
        <v>BU4</v>
      </c>
      <c r="J375" s="12">
        <f t="shared" si="35"/>
        <v>7</v>
      </c>
      <c r="K375" s="13">
        <f>Tabelle111[[#This Row],[Datum '[Tag']]]</f>
        <v>44454</v>
      </c>
      <c r="L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5" s="14" t="str">
        <f>IFERROR(VLOOKUP(Tabelle3[[#This Row],[Artikelnr.]],Artikel!A:C,3,FALSE),Tabelle3[[#This Row],[Artikelnr.]])</f>
        <v>VOS WAL-THEKE</v>
      </c>
      <c r="N375" s="11" t="str">
        <f>VLOOKUP(D375,'Liste Gründe'!A:D,2,FALSE)</f>
        <v>keinen Verwendungszweck</v>
      </c>
      <c r="O375" s="13" t="str">
        <f>IF(ISBLANK(F375),VLOOKUP(Tabelle3[[#This Row],[Grund Ziffer]],'Liste Gründe'!A:D,3,FALSE),F375)</f>
        <v>keinen Verwendungszweck</v>
      </c>
      <c r="P375" s="11" t="str">
        <f>IF(ISBLANK(Tabelle111[[#This Row],[noch genauer]]),"-",Tabelle111[[#This Row],[noch genauer]])</f>
        <v>keinen Verwendungszweck</v>
      </c>
      <c r="Q375" s="14">
        <f t="shared" si="36"/>
        <v>37</v>
      </c>
      <c r="R375" s="11" t="str">
        <f t="shared" si="37"/>
        <v>Produkte</v>
      </c>
      <c r="S375" s="11" t="str">
        <f t="shared" si="38"/>
        <v>BUs</v>
      </c>
      <c r="T375" s="11" t="str">
        <f t="shared" si="39"/>
        <v>Symptome</v>
      </c>
      <c r="U375" s="11">
        <f>IFERROR(VLOOKUP(Tabelle3[[#This Row],[Artikelnr.]],Kennzahlen!S:U,3,FALSE)*Tabelle3[[#This Row],[Menge]],"0")</f>
        <v>3.5</v>
      </c>
      <c r="V375" s="14" t="str">
        <f>IF(ISBLANK(A375),VLOOKUP(Tabelle3[[#This Row],[Artikelnr.]],'Linien - BU'!R:S,2,FALSE),A375)</f>
        <v>L22</v>
      </c>
      <c r="W375" s="16">
        <f t="shared" si="40"/>
        <v>29501020</v>
      </c>
      <c r="X375" s="15">
        <f t="shared" si="41"/>
        <v>61</v>
      </c>
      <c r="Y375" s="51"/>
      <c r="AC375" s="51"/>
      <c r="AF375" s="51"/>
      <c r="AG375" s="51"/>
      <c r="AH375" s="51"/>
    </row>
    <row r="376" spans="1:34" ht="30" customHeight="1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IFERROR(VLOOKUP(Tabelle111[[#This Row],[Artikelnr. (wenn vorhanden)]],Artikel!A:C,3,FALSE),Tabelle111[[#This Row],[Artikelnr. (wenn vorhanden)]])</f>
        <v>VOS WAL-THEKE</v>
      </c>
      <c r="I376" s="11" t="str">
        <f>VLOOKUP(V376,'Linien - BU'!A:B,2,FALSE)</f>
        <v>BU4</v>
      </c>
      <c r="J376" s="12">
        <f t="shared" si="35"/>
        <v>6</v>
      </c>
      <c r="K376" s="13">
        <f>Tabelle111[[#This Row],[Datum '[Tag']]]</f>
        <v>44473</v>
      </c>
      <c r="L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6" s="14" t="str">
        <f>IFERROR(VLOOKUP(Tabelle3[[#This Row],[Artikelnr.]],Artikel!A:C,3,FALSE),Tabelle3[[#This Row],[Artikelnr.]])</f>
        <v>VOS WAL-THEKE</v>
      </c>
      <c r="N376" s="11" t="str">
        <f>VLOOKUP(D376,'Liste Gründe'!A:D,2,FALSE)</f>
        <v>keinen Verwendungszweck</v>
      </c>
      <c r="O376" s="13" t="str">
        <f>IF(ISBLANK(F376),VLOOKUP(Tabelle3[[#This Row],[Grund Ziffer]],'Liste Gründe'!A:D,3,FALSE),F376)</f>
        <v>-</v>
      </c>
      <c r="P376" s="11" t="str">
        <f>IF(ISBLANK(Tabelle111[[#This Row],[noch genauer]]),"-",Tabelle111[[#This Row],[noch genauer]])</f>
        <v>-</v>
      </c>
      <c r="Q376" s="14">
        <f t="shared" si="36"/>
        <v>40</v>
      </c>
      <c r="R376" s="11" t="str">
        <f t="shared" si="37"/>
        <v>Produkte</v>
      </c>
      <c r="S376" s="11" t="str">
        <f t="shared" si="38"/>
        <v>BUs</v>
      </c>
      <c r="T376" s="11" t="str">
        <f t="shared" si="39"/>
        <v>Symptome</v>
      </c>
      <c r="U376" s="11">
        <f>IFERROR(VLOOKUP(Tabelle3[[#This Row],[Artikelnr.]],Kennzahlen!S:U,3,FALSE)*Tabelle3[[#This Row],[Menge]],"0")</f>
        <v>3</v>
      </c>
      <c r="V376" s="14" t="str">
        <f>IF(ISBLANK(A376),VLOOKUP(Tabelle3[[#This Row],[Artikelnr.]],'Linien - BU'!R:S,2,FALSE),A376)</f>
        <v>BU4</v>
      </c>
      <c r="W376" s="16">
        <f t="shared" si="40"/>
        <v>29501020</v>
      </c>
      <c r="X376" s="15">
        <f t="shared" si="41"/>
        <v>61</v>
      </c>
      <c r="Y376" s="51"/>
      <c r="AC376" s="51"/>
      <c r="AF376" s="51"/>
      <c r="AG376" s="51"/>
      <c r="AH376" s="51"/>
    </row>
    <row r="377" spans="1:34" ht="30" customHeight="1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F377"/>
      <c r="G377" s="25"/>
      <c r="H377" s="25" t="str">
        <f>IFERROR(VLOOKUP(Tabelle111[[#This Row],[Artikelnr. (wenn vorhanden)]],Artikel!A:C,3,FALSE),Tabelle111[[#This Row],[Artikelnr. (wenn vorhanden)]])</f>
        <v>VOS WAL-THEKE</v>
      </c>
      <c r="I377" s="11" t="str">
        <f>VLOOKUP(V377,'Linien - BU'!A:B,2,FALSE)</f>
        <v>BU4</v>
      </c>
      <c r="J377" s="12">
        <f t="shared" si="35"/>
        <v>12</v>
      </c>
      <c r="K377" s="13">
        <f>Tabelle111[[#This Row],[Datum '[Tag']]]</f>
        <v>44483</v>
      </c>
      <c r="L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7" s="14" t="str">
        <f>IFERROR(VLOOKUP(Tabelle3[[#This Row],[Artikelnr.]],Artikel!A:C,3,FALSE),Tabelle3[[#This Row],[Artikelnr.]])</f>
        <v>VOS WAL-THEKE</v>
      </c>
      <c r="N377" s="11" t="str">
        <f>VLOOKUP(D377,'Liste Gründe'!A:D,2,FALSE)</f>
        <v>keinen Verwendungszweck</v>
      </c>
      <c r="O377" s="13" t="str">
        <f>IF(ISBLANK(F377),VLOOKUP(Tabelle3[[#This Row],[Grund Ziffer]],'Liste Gründe'!A:D,3,FALSE),F377)</f>
        <v>keinen Verwendungszweck</v>
      </c>
      <c r="P377" s="11" t="str">
        <f>IF(ISBLANK(Tabelle111[[#This Row],[noch genauer]]),"-",Tabelle111[[#This Row],[noch genauer]])</f>
        <v>-</v>
      </c>
      <c r="Q377" s="14">
        <f t="shared" si="36"/>
        <v>41</v>
      </c>
      <c r="R377" s="11" t="str">
        <f t="shared" si="37"/>
        <v>Produkte</v>
      </c>
      <c r="S377" s="11" t="str">
        <f t="shared" si="38"/>
        <v>BUs</v>
      </c>
      <c r="T377" s="11" t="str">
        <f t="shared" si="39"/>
        <v>Symptome</v>
      </c>
      <c r="U377" s="11">
        <f>IFERROR(VLOOKUP(Tabelle3[[#This Row],[Artikelnr.]],Kennzahlen!S:U,3,FALSE)*Tabelle3[[#This Row],[Menge]],"0")</f>
        <v>6</v>
      </c>
      <c r="V377" s="14" t="str">
        <f>IF(ISBLANK(A377),VLOOKUP(Tabelle3[[#This Row],[Artikelnr.]],'Linien - BU'!R:S,2,FALSE),A377)</f>
        <v>Bu4</v>
      </c>
      <c r="W377" s="16">
        <f t="shared" si="40"/>
        <v>29501020</v>
      </c>
      <c r="X377" s="15">
        <f t="shared" si="41"/>
        <v>61</v>
      </c>
      <c r="Y377" s="51"/>
      <c r="AC377" s="51"/>
      <c r="AF377" s="51"/>
      <c r="AG377" s="51"/>
      <c r="AH377" s="51"/>
    </row>
    <row r="378" spans="1:34" ht="30" customHeight="1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F378"/>
      <c r="G378" s="25"/>
      <c r="H378" s="56" t="str">
        <f>IFERROR(VLOOKUP(Tabelle111[[#This Row],[Artikelnr. (wenn vorhanden)]],Artikel!A:C,3,FALSE),Tabelle111[[#This Row],[Artikelnr. (wenn vorhanden)]])</f>
        <v>VOS WAL-THEKE</v>
      </c>
      <c r="I378" s="11" t="str">
        <f>VLOOKUP(V378,'Linien - BU'!A:B,2,FALSE)</f>
        <v>BU4</v>
      </c>
      <c r="J378" s="12">
        <f t="shared" si="35"/>
        <v>4</v>
      </c>
      <c r="K378" s="13">
        <f>Tabelle111[[#This Row],[Datum '[Tag']]]</f>
        <v>44494</v>
      </c>
      <c r="L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8" s="14" t="str">
        <f>IFERROR(VLOOKUP(Tabelle3[[#This Row],[Artikelnr.]],Artikel!A:C,3,FALSE),Tabelle3[[#This Row],[Artikelnr.]])</f>
        <v>VOS WAL-THEKE</v>
      </c>
      <c r="N378" s="11" t="str">
        <f>VLOOKUP(D378,'Liste Gründe'!A:D,2,FALSE)</f>
        <v>keinen Verwendungszweck</v>
      </c>
      <c r="O378" s="13" t="str">
        <f>IF(ISBLANK(F378),VLOOKUP(Tabelle3[[#This Row],[Grund Ziffer]],'Liste Gründe'!A:D,3,FALSE),F378)</f>
        <v>keinen Verwendungszweck</v>
      </c>
      <c r="P378" s="11" t="str">
        <f>IF(ISBLANK(Tabelle111[[#This Row],[noch genauer]]),"-",Tabelle111[[#This Row],[noch genauer]])</f>
        <v>-</v>
      </c>
      <c r="Q378" s="14">
        <f t="shared" si="36"/>
        <v>43</v>
      </c>
      <c r="R378" s="11" t="str">
        <f t="shared" si="37"/>
        <v>Produkte</v>
      </c>
      <c r="S378" s="11" t="str">
        <f t="shared" si="38"/>
        <v>BUs</v>
      </c>
      <c r="T378" s="11" t="str">
        <f t="shared" si="39"/>
        <v>Symptome</v>
      </c>
      <c r="U378" s="11">
        <f>IFERROR(VLOOKUP(Tabelle3[[#This Row],[Artikelnr.]],Kennzahlen!S:U,3,FALSE)*Tabelle3[[#This Row],[Menge]],"0")</f>
        <v>2</v>
      </c>
      <c r="V378" s="14" t="str">
        <f>IF(ISBLANK(A378),VLOOKUP(Tabelle3[[#This Row],[Artikelnr.]],'Linien - BU'!R:S,2,FALSE),A378)</f>
        <v>BU4</v>
      </c>
      <c r="W378" s="16">
        <f t="shared" si="40"/>
        <v>29501020</v>
      </c>
      <c r="X378" s="15">
        <f t="shared" si="41"/>
        <v>61</v>
      </c>
      <c r="Y378" s="51"/>
      <c r="AC378" s="51"/>
      <c r="AF378" s="51"/>
      <c r="AG378" s="51"/>
      <c r="AH378" s="51"/>
    </row>
    <row r="379" spans="1:34" ht="30" customHeight="1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F379"/>
      <c r="G379" s="25"/>
      <c r="H379" s="56" t="str">
        <f>IFERROR(VLOOKUP(Tabelle111[[#This Row],[Artikelnr. (wenn vorhanden)]],Artikel!A:C,3,FALSE),Tabelle111[[#This Row],[Artikelnr. (wenn vorhanden)]])</f>
        <v>VOS WAL-THEKE</v>
      </c>
      <c r="I379" s="11" t="str">
        <f>VLOOKUP(V379,'Linien - BU'!A:B,2,FALSE)</f>
        <v>BU4</v>
      </c>
      <c r="J379" s="12">
        <f t="shared" si="35"/>
        <v>16</v>
      </c>
      <c r="K379" s="13">
        <f>Tabelle111[[#This Row],[Datum '[Tag']]]</f>
        <v>44494</v>
      </c>
      <c r="L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9" s="14" t="str">
        <f>IFERROR(VLOOKUP(Tabelle3[[#This Row],[Artikelnr.]],Artikel!A:C,3,FALSE),Tabelle3[[#This Row],[Artikelnr.]])</f>
        <v>VOS WAL-THEKE</v>
      </c>
      <c r="N379" s="11" t="str">
        <f>VLOOKUP(D379,'Liste Gründe'!A:D,2,FALSE)</f>
        <v>keinen Verwendungszweck</v>
      </c>
      <c r="O379" s="13" t="str">
        <f>IF(ISBLANK(F379),VLOOKUP(Tabelle3[[#This Row],[Grund Ziffer]],'Liste Gründe'!A:D,3,FALSE),F379)</f>
        <v>keinen Verwendungszweck</v>
      </c>
      <c r="P379" s="11" t="str">
        <f>IF(ISBLANK(Tabelle111[[#This Row],[noch genauer]]),"-",Tabelle111[[#This Row],[noch genauer]])</f>
        <v>-</v>
      </c>
      <c r="Q379" s="14">
        <f t="shared" si="36"/>
        <v>43</v>
      </c>
      <c r="R379" s="11" t="str">
        <f t="shared" si="37"/>
        <v>Produkte</v>
      </c>
      <c r="S379" s="11" t="str">
        <f t="shared" si="38"/>
        <v>BUs</v>
      </c>
      <c r="T379" s="11" t="str">
        <f t="shared" si="39"/>
        <v>Symptome</v>
      </c>
      <c r="U379" s="11">
        <f>IFERROR(VLOOKUP(Tabelle3[[#This Row],[Artikelnr.]],Kennzahlen!S:U,3,FALSE)*Tabelle3[[#This Row],[Menge]],"0")</f>
        <v>8</v>
      </c>
      <c r="V379" s="14" t="str">
        <f>IF(ISBLANK(A379),VLOOKUP(Tabelle3[[#This Row],[Artikelnr.]],'Linien - BU'!R:S,2,FALSE),A379)</f>
        <v>BU4</v>
      </c>
      <c r="W379" s="16">
        <f t="shared" si="40"/>
        <v>29501020</v>
      </c>
      <c r="X379" s="15">
        <f t="shared" si="41"/>
        <v>61</v>
      </c>
      <c r="Y379" s="51"/>
      <c r="AC379" s="51"/>
      <c r="AF379" s="51"/>
      <c r="AG379" s="51"/>
      <c r="AH379" s="51"/>
    </row>
    <row r="380" spans="1:34" ht="30" customHeight="1" x14ac:dyDescent="0.25">
      <c r="A380" s="25" t="s">
        <v>15221</v>
      </c>
      <c r="B380" s="25">
        <v>29501020</v>
      </c>
      <c r="C380" s="25">
        <v>4</v>
      </c>
      <c r="D380" s="25">
        <v>61</v>
      </c>
      <c r="E380" s="37">
        <v>44496</v>
      </c>
      <c r="F380"/>
      <c r="G380" s="25"/>
      <c r="H380" s="56" t="str">
        <f>IFERROR(VLOOKUP(Tabelle111[[#This Row],[Artikelnr. (wenn vorhanden)]],Artikel!A:C,3,FALSE),Tabelle111[[#This Row],[Artikelnr. (wenn vorhanden)]])</f>
        <v>VOS WAL-THEKE</v>
      </c>
      <c r="I380" s="11" t="str">
        <f>VLOOKUP(V380,'Linien - BU'!A:B,2,FALSE)</f>
        <v>BU4</v>
      </c>
      <c r="J380" s="12">
        <f t="shared" si="35"/>
        <v>4</v>
      </c>
      <c r="K380" s="13">
        <f>Tabelle111[[#This Row],[Datum '[Tag']]]</f>
        <v>44496</v>
      </c>
      <c r="L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0" s="14" t="str">
        <f>IFERROR(VLOOKUP(Tabelle3[[#This Row],[Artikelnr.]],Artikel!A:C,3,FALSE),Tabelle3[[#This Row],[Artikelnr.]])</f>
        <v>VOS WAL-THEKE</v>
      </c>
      <c r="N380" s="11" t="str">
        <f>VLOOKUP(D380,'Liste Gründe'!A:D,2,FALSE)</f>
        <v>keinen Verwendungszweck</v>
      </c>
      <c r="O380" s="13" t="str">
        <f>IF(ISBLANK(F380),VLOOKUP(Tabelle3[[#This Row],[Grund Ziffer]],'Liste Gründe'!A:D,3,FALSE),F380)</f>
        <v>keinen Verwendungszweck</v>
      </c>
      <c r="P380" s="11" t="str">
        <f>IF(ISBLANK(Tabelle111[[#This Row],[noch genauer]]),"-",Tabelle111[[#This Row],[noch genauer]])</f>
        <v>-</v>
      </c>
      <c r="Q380" s="14">
        <f t="shared" si="36"/>
        <v>43</v>
      </c>
      <c r="R380" s="11" t="str">
        <f t="shared" si="37"/>
        <v>Produkte</v>
      </c>
      <c r="S380" s="11" t="str">
        <f t="shared" si="38"/>
        <v>BUs</v>
      </c>
      <c r="T380" s="11" t="str">
        <f t="shared" si="39"/>
        <v>Symptome</v>
      </c>
      <c r="U380" s="11">
        <f>IFERROR(VLOOKUP(Tabelle3[[#This Row],[Artikelnr.]],Kennzahlen!S:U,3,FALSE)*Tabelle3[[#This Row],[Menge]],"0")</f>
        <v>2</v>
      </c>
      <c r="V380" s="14" t="str">
        <f>IF(ISBLANK(A380),VLOOKUP(Tabelle3[[#This Row],[Artikelnr.]],'Linien - BU'!R:S,2,FALSE),A380)</f>
        <v>bu4</v>
      </c>
      <c r="W380" s="16">
        <f t="shared" si="40"/>
        <v>29501020</v>
      </c>
      <c r="X380" s="15">
        <f t="shared" si="41"/>
        <v>61</v>
      </c>
      <c r="Y380" s="51"/>
      <c r="AC380" s="51"/>
      <c r="AF380" s="51"/>
      <c r="AG380" s="51"/>
      <c r="AH380" s="51"/>
    </row>
    <row r="381" spans="1:34" ht="30" customHeight="1" x14ac:dyDescent="0.25">
      <c r="A381" s="25" t="s">
        <v>15221</v>
      </c>
      <c r="B381" s="25">
        <v>29501020</v>
      </c>
      <c r="C381" s="25">
        <v>16</v>
      </c>
      <c r="D381" s="25">
        <v>61</v>
      </c>
      <c r="E381" s="37">
        <v>44496</v>
      </c>
      <c r="F381"/>
      <c r="G381" s="25"/>
      <c r="H381" s="56" t="str">
        <f>IFERROR(VLOOKUP(Tabelle111[[#This Row],[Artikelnr. (wenn vorhanden)]],Artikel!A:C,3,FALSE),Tabelle111[[#This Row],[Artikelnr. (wenn vorhanden)]])</f>
        <v>VOS WAL-THEKE</v>
      </c>
      <c r="I381" s="11" t="str">
        <f>VLOOKUP(V381,'Linien - BU'!A:B,2,FALSE)</f>
        <v>BU4</v>
      </c>
      <c r="J381" s="12">
        <f t="shared" si="35"/>
        <v>16</v>
      </c>
      <c r="K381" s="13">
        <f>Tabelle111[[#This Row],[Datum '[Tag']]]</f>
        <v>44496</v>
      </c>
      <c r="L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1" s="14" t="str">
        <f>IFERROR(VLOOKUP(Tabelle3[[#This Row],[Artikelnr.]],Artikel!A:C,3,FALSE),Tabelle3[[#This Row],[Artikelnr.]])</f>
        <v>VOS WAL-THEKE</v>
      </c>
      <c r="N381" s="11" t="str">
        <f>VLOOKUP(D381,'Liste Gründe'!A:D,2,FALSE)</f>
        <v>keinen Verwendungszweck</v>
      </c>
      <c r="O381" s="13" t="str">
        <f>IF(ISBLANK(F381),VLOOKUP(Tabelle3[[#This Row],[Grund Ziffer]],'Liste Gründe'!A:D,3,FALSE),F381)</f>
        <v>keinen Verwendungszweck</v>
      </c>
      <c r="P381" s="11" t="str">
        <f>IF(ISBLANK(Tabelle111[[#This Row],[noch genauer]]),"-",Tabelle111[[#This Row],[noch genauer]])</f>
        <v>-</v>
      </c>
      <c r="Q381" s="14">
        <f t="shared" si="36"/>
        <v>43</v>
      </c>
      <c r="R381" s="11" t="str">
        <f t="shared" si="37"/>
        <v>Produkte</v>
      </c>
      <c r="S381" s="11" t="str">
        <f t="shared" si="38"/>
        <v>BUs</v>
      </c>
      <c r="T381" s="11" t="str">
        <f t="shared" si="39"/>
        <v>Symptome</v>
      </c>
      <c r="U381" s="11">
        <f>IFERROR(VLOOKUP(Tabelle3[[#This Row],[Artikelnr.]],Kennzahlen!S:U,3,FALSE)*Tabelle3[[#This Row],[Menge]],"0")</f>
        <v>8</v>
      </c>
      <c r="V381" s="14" t="str">
        <f>IF(ISBLANK(A381),VLOOKUP(Tabelle3[[#This Row],[Artikelnr.]],'Linien - BU'!R:S,2,FALSE),A381)</f>
        <v>bu4</v>
      </c>
      <c r="W381" s="16">
        <f t="shared" si="40"/>
        <v>29501020</v>
      </c>
      <c r="X381" s="15">
        <f t="shared" si="41"/>
        <v>61</v>
      </c>
      <c r="Y381" s="51"/>
      <c r="AC381" s="51"/>
      <c r="AF381" s="51"/>
      <c r="AG381" s="51"/>
      <c r="AH381" s="51"/>
    </row>
    <row r="382" spans="1:34" ht="30" customHeight="1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IFERROR(VLOOKUP(Tabelle111[[#This Row],[Artikelnr. (wenn vorhanden)]],Artikel!A:C,3,FALSE),Tabelle111[[#This Row],[Artikelnr. (wenn vorhanden)]])</f>
        <v>VOS URW NATUR AMM CO RE</v>
      </c>
      <c r="I382" s="11" t="str">
        <f>VLOOKUP(V382,'Linien - BU'!A:B,2,FALSE)</f>
        <v>BU1</v>
      </c>
      <c r="J382" s="12">
        <f t="shared" si="35"/>
        <v>19.399999999999999</v>
      </c>
      <c r="K382" s="13">
        <f>Tabelle111[[#This Row],[Datum '[Tag']]]</f>
        <v>44427</v>
      </c>
      <c r="L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2" s="14" t="str">
        <f>IFERROR(VLOOKUP(Tabelle3[[#This Row],[Artikelnr.]],Artikel!A:C,3,FALSE),Tabelle3[[#This Row],[Artikelnr.]])</f>
        <v>VOS URW NATUR AMM CO RE</v>
      </c>
      <c r="N382" s="11" t="str">
        <f>VLOOKUP(D382,'Liste Gründe'!A:D,2,FALSE)</f>
        <v>Schimmel</v>
      </c>
      <c r="O382" s="13" t="str">
        <f>IF(ISBLANK(F382),VLOOKUP(Tabelle3[[#This Row],[Grund Ziffer]],'Liste Gründe'!A:D,3,FALSE),F382)</f>
        <v>keine Verarbeitung</v>
      </c>
      <c r="P382" s="11" t="str">
        <f>IF(ISBLANK(Tabelle111[[#This Row],[noch genauer]]),"-",Tabelle111[[#This Row],[noch genauer]])</f>
        <v>Aufgrund Konsistenz nicht genommen. Zu wenig VOS verarbeitet. Vom Warmen ins Kalte -&gt; Schimmel</v>
      </c>
      <c r="Q382" s="14">
        <f t="shared" si="36"/>
        <v>33</v>
      </c>
      <c r="R382" s="11" t="str">
        <f t="shared" si="37"/>
        <v>Produkte</v>
      </c>
      <c r="S382" s="11" t="str">
        <f t="shared" si="38"/>
        <v>BUs</v>
      </c>
      <c r="T382" s="11" t="str">
        <f t="shared" si="39"/>
        <v>Symptome</v>
      </c>
      <c r="U382" s="11">
        <f>IFERROR(VLOOKUP(Tabelle3[[#This Row],[Artikelnr.]],Kennzahlen!S:U,3,FALSE)*Tabelle3[[#This Row],[Menge]],"0")</f>
        <v>9.6999999999999993</v>
      </c>
      <c r="V382" s="14" t="str">
        <f>IF(ISBLANK(A382),VLOOKUP(Tabelle3[[#This Row],[Artikelnr.]],'Linien - BU'!R:S,2,FALSE),A382)</f>
        <v>Schmelze</v>
      </c>
      <c r="W382" s="16">
        <f t="shared" si="40"/>
        <v>29501021</v>
      </c>
      <c r="X382" s="15">
        <f t="shared" si="41"/>
        <v>12</v>
      </c>
      <c r="Y382" s="51"/>
      <c r="AC382" s="51"/>
      <c r="AF382" s="51"/>
      <c r="AG382" s="51"/>
      <c r="AH382" s="51"/>
    </row>
    <row r="383" spans="1:34" ht="30" customHeight="1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IFERROR(VLOOKUP(Tabelle111[[#This Row],[Artikelnr. (wenn vorhanden)]],Artikel!A:C,3,FALSE),Tabelle111[[#This Row],[Artikelnr. (wenn vorhanden)]])</f>
        <v>VOS URW NATUR AMM CO RE</v>
      </c>
      <c r="I383" s="11" t="str">
        <f>VLOOKUP(V383,'Linien - BU'!A:B,2,FALSE)</f>
        <v>BU1</v>
      </c>
      <c r="J383" s="12">
        <f t="shared" si="35"/>
        <v>25</v>
      </c>
      <c r="K383" s="13">
        <f>Tabelle111[[#This Row],[Datum '[Tag']]]</f>
        <v>44453</v>
      </c>
      <c r="L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3" s="14" t="str">
        <f>IFERROR(VLOOKUP(Tabelle3[[#This Row],[Artikelnr.]],Artikel!A:C,3,FALSE),Tabelle3[[#This Row],[Artikelnr.]])</f>
        <v>VOS URW NATUR AMM CO RE</v>
      </c>
      <c r="N383" s="11" t="str">
        <f>VLOOKUP(D383,'Liste Gründe'!A:D,2,FALSE)</f>
        <v>Schimmel</v>
      </c>
      <c r="O383" s="13" t="str">
        <f>IF(ISBLANK(F383),VLOOKUP(Tabelle3[[#This Row],[Grund Ziffer]],'Liste Gründe'!A:D,3,FALSE),F383)</f>
        <v>keine Verarbeitung</v>
      </c>
      <c r="P383" s="11" t="str">
        <f>IF(ISBLANK(Tabelle111[[#This Row],[noch genauer]]),"-",Tabelle111[[#This Row],[noch genauer]])</f>
        <v>Aufgrund Konsistenz nicht genommen. Zu wenig VOS verarbeitet. Vom Warmen ins Kalte -&gt; Schimmel</v>
      </c>
      <c r="Q383" s="14">
        <f t="shared" si="36"/>
        <v>37</v>
      </c>
      <c r="R383" s="11" t="str">
        <f t="shared" si="37"/>
        <v>Produkte</v>
      </c>
      <c r="S383" s="11" t="str">
        <f t="shared" si="38"/>
        <v>BUs</v>
      </c>
      <c r="T383" s="11" t="str">
        <f t="shared" si="39"/>
        <v>Symptome</v>
      </c>
      <c r="U383" s="11">
        <f>IFERROR(VLOOKUP(Tabelle3[[#This Row],[Artikelnr.]],Kennzahlen!S:U,3,FALSE)*Tabelle3[[#This Row],[Menge]],"0")</f>
        <v>12.5</v>
      </c>
      <c r="V383" s="14" t="str">
        <f>IF(ISBLANK(A383),VLOOKUP(Tabelle3[[#This Row],[Artikelnr.]],'Linien - BU'!R:S,2,FALSE),A383)</f>
        <v>Schmelze</v>
      </c>
      <c r="W383" s="16">
        <f t="shared" si="40"/>
        <v>29501021</v>
      </c>
      <c r="X383" s="15">
        <f t="shared" si="41"/>
        <v>12</v>
      </c>
      <c r="Y383" s="51"/>
      <c r="AC383" s="51"/>
      <c r="AF383" s="51"/>
      <c r="AG383" s="51"/>
      <c r="AH383" s="51"/>
    </row>
    <row r="384" spans="1:34" ht="30" customHeight="1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15146</v>
      </c>
      <c r="G384" s="25" t="s">
        <v>95</v>
      </c>
      <c r="H384" s="25" t="str">
        <f>IFERROR(VLOOKUP(Tabelle111[[#This Row],[Artikelnr. (wenn vorhanden)]],Artikel!A:C,3,FALSE),Tabelle111[[#This Row],[Artikelnr. (wenn vorhanden)]])</f>
        <v>VOS URW NATUR AMM CO RE</v>
      </c>
      <c r="I384" s="11" t="str">
        <f>VLOOKUP(V384,'Linien - BU'!A:B,2,FALSE)</f>
        <v>BU1</v>
      </c>
      <c r="J384" s="12">
        <f t="shared" si="35"/>
        <v>25</v>
      </c>
      <c r="K384" s="13">
        <f>Tabelle111[[#This Row],[Datum '[Tag']]]</f>
        <v>44469</v>
      </c>
      <c r="L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4" s="14" t="str">
        <f>IFERROR(VLOOKUP(Tabelle3[[#This Row],[Artikelnr.]],Artikel!A:C,3,FALSE),Tabelle3[[#This Row],[Artikelnr.]])</f>
        <v>VOS URW NATUR AMM CO RE</v>
      </c>
      <c r="N384" s="11" t="str">
        <f>VLOOKUP(D384,'Liste Gründe'!A:D,2,FALSE)</f>
        <v>Schimmel</v>
      </c>
      <c r="O384" s="13" t="str">
        <f>IF(ISBLANK(F384),VLOOKUP(Tabelle3[[#This Row],[Grund Ziffer]],'Liste Gründe'!A:D,3,FALSE),F384)</f>
        <v>VOS &gt; Einsatz</v>
      </c>
      <c r="P384" s="11" t="str">
        <f>IF(ISBLANK(Tabelle111[[#This Row],[noch genauer]]),"-",Tabelle111[[#This Row],[noch genauer]])</f>
        <v>MHD abgelaufen</v>
      </c>
      <c r="Q384" s="14">
        <f t="shared" si="36"/>
        <v>39</v>
      </c>
      <c r="R384" s="11" t="str">
        <f t="shared" si="37"/>
        <v>Produkte</v>
      </c>
      <c r="S384" s="11" t="str">
        <f t="shared" si="38"/>
        <v>BUs</v>
      </c>
      <c r="T384" s="11" t="str">
        <f t="shared" si="39"/>
        <v>Symptome</v>
      </c>
      <c r="U384" s="11">
        <f>IFERROR(VLOOKUP(Tabelle3[[#This Row],[Artikelnr.]],Kennzahlen!S:U,3,FALSE)*Tabelle3[[#This Row],[Menge]],"0")</f>
        <v>12.5</v>
      </c>
      <c r="V384" s="14" t="str">
        <f>IF(ISBLANK(A384),VLOOKUP(Tabelle3[[#This Row],[Artikelnr.]],'Linien - BU'!R:S,2,FALSE),A384)</f>
        <v>RWV</v>
      </c>
      <c r="W384" s="16">
        <f t="shared" si="40"/>
        <v>29501021</v>
      </c>
      <c r="X384" s="15">
        <f t="shared" si="41"/>
        <v>12</v>
      </c>
      <c r="Y384" s="51"/>
      <c r="AC384" s="51"/>
      <c r="AF384" s="51"/>
      <c r="AG384" s="51"/>
      <c r="AH384" s="51"/>
    </row>
    <row r="385" spans="1:34" ht="30" customHeight="1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15146</v>
      </c>
      <c r="G385" s="25"/>
      <c r="H385" s="25" t="str">
        <f>IFERROR(VLOOKUP(Tabelle111[[#This Row],[Artikelnr. (wenn vorhanden)]],Artikel!A:C,3,FALSE),Tabelle111[[#This Row],[Artikelnr. (wenn vorhanden)]])</f>
        <v>VOS URW NATUR AMM CO RE</v>
      </c>
      <c r="I385" s="11" t="str">
        <f>VLOOKUP(V385,'Linien - BU'!A:B,2,FALSE)</f>
        <v>BU1</v>
      </c>
      <c r="J385" s="12">
        <f t="shared" si="35"/>
        <v>25</v>
      </c>
      <c r="K385" s="13">
        <f>Tabelle111[[#This Row],[Datum '[Tag']]]</f>
        <v>44483</v>
      </c>
      <c r="L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5" s="14" t="str">
        <f>IFERROR(VLOOKUP(Tabelle3[[#This Row],[Artikelnr.]],Artikel!A:C,3,FALSE),Tabelle3[[#This Row],[Artikelnr.]])</f>
        <v>VOS URW NATUR AMM CO RE</v>
      </c>
      <c r="N385" s="11" t="str">
        <f>VLOOKUP(D385,'Liste Gründe'!A:D,2,FALSE)</f>
        <v>Schimmel</v>
      </c>
      <c r="O385" s="13" t="str">
        <f>IF(ISBLANK(F385),VLOOKUP(Tabelle3[[#This Row],[Grund Ziffer]],'Liste Gründe'!A:D,3,FALSE),F385)</f>
        <v>VOS &gt; Einsatz</v>
      </c>
      <c r="P385" s="11" t="str">
        <f>IF(ISBLANK(Tabelle111[[#This Row],[noch genauer]]),"-",Tabelle111[[#This Row],[noch genauer]])</f>
        <v>-</v>
      </c>
      <c r="Q385" s="14">
        <f t="shared" si="36"/>
        <v>41</v>
      </c>
      <c r="R385" s="11" t="str">
        <f t="shared" si="37"/>
        <v>Produkte</v>
      </c>
      <c r="S385" s="11" t="str">
        <f t="shared" si="38"/>
        <v>BUs</v>
      </c>
      <c r="T385" s="11" t="str">
        <f t="shared" si="39"/>
        <v>Symptome</v>
      </c>
      <c r="U385" s="11">
        <f>IFERROR(VLOOKUP(Tabelle3[[#This Row],[Artikelnr.]],Kennzahlen!S:U,3,FALSE)*Tabelle3[[#This Row],[Menge]],"0")</f>
        <v>12.5</v>
      </c>
      <c r="V385" s="14" t="str">
        <f>IF(ISBLANK(A385),VLOOKUP(Tabelle3[[#This Row],[Artikelnr.]],'Linien - BU'!R:S,2,FALSE),A385)</f>
        <v>RWV</v>
      </c>
      <c r="W385" s="16">
        <f t="shared" si="40"/>
        <v>29501021</v>
      </c>
      <c r="X385" s="15">
        <f t="shared" si="41"/>
        <v>12</v>
      </c>
      <c r="Y385" s="51"/>
      <c r="AC385" s="51"/>
      <c r="AF385" s="51"/>
      <c r="AG385" s="51"/>
      <c r="AH385" s="51"/>
    </row>
    <row r="386" spans="1:34" ht="30" customHeight="1" x14ac:dyDescent="0.25">
      <c r="A386" s="25" t="s">
        <v>15153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15150</v>
      </c>
      <c r="G386" s="55" t="s">
        <v>87</v>
      </c>
      <c r="H386" s="25" t="str">
        <f>IFERROR(VLOOKUP(Tabelle111[[#This Row],[Artikelnr. (wenn vorhanden)]],Artikel!A:C,3,FALSE),Tabelle111[[#This Row],[Artikelnr. (wenn vorhanden)]])</f>
        <v>VOS RW NATUR AMM CO REZ</v>
      </c>
      <c r="I386" s="11" t="str">
        <f>VLOOKUP(V386,'Linien - BU'!A:B,2,FALSE)</f>
        <v>Verkauf</v>
      </c>
      <c r="J386" s="12">
        <f t="shared" ref="J386:J449" si="42">C386</f>
        <v>90</v>
      </c>
      <c r="K386" s="13">
        <f>Tabelle111[[#This Row],[Datum '[Tag']]]</f>
        <v>44431</v>
      </c>
      <c r="L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6" s="14" t="str">
        <f>IFERROR(VLOOKUP(Tabelle3[[#This Row],[Artikelnr.]],Artikel!A:C,3,FALSE),Tabelle3[[#This Row],[Artikelnr.]])</f>
        <v>VOS RW NATUR AMM CO REZ</v>
      </c>
      <c r="N386" s="11" t="str">
        <f>VLOOKUP(D386,'Liste Gründe'!A:D,2,FALSE)</f>
        <v>Schimmel</v>
      </c>
      <c r="O386" s="13" t="str">
        <f>IF(ISBLANK(F386),VLOOKUP(Tabelle3[[#This Row],[Grund Ziffer]],'Liste Gründe'!A:D,3,FALSE),F386)</f>
        <v>keinen Abnehmer/kein Schälpersonal</v>
      </c>
      <c r="P386" s="11" t="str">
        <f>IF(ISBLANK(Tabelle111[[#This Row],[noch genauer]]),"-",Tabelle111[[#This Row],[noch genauer]])</f>
        <v>keinen Abnehmer/Schälen</v>
      </c>
      <c r="Q386" s="14">
        <f t="shared" ref="Q386:Q449" si="43">_xlfn.ISOWEEKNUM(K386)</f>
        <v>34</v>
      </c>
      <c r="R386" s="11" t="str">
        <f t="shared" ref="R386:R449" si="44">"Produkte"</f>
        <v>Produkte</v>
      </c>
      <c r="S386" s="11" t="str">
        <f t="shared" ref="S386:S449" si="45">"BUs"</f>
        <v>BUs</v>
      </c>
      <c r="T386" s="11" t="str">
        <f t="shared" ref="T386:T449" si="46">"Symptome"</f>
        <v>Symptome</v>
      </c>
      <c r="U386" s="11">
        <f>IFERROR(VLOOKUP(Tabelle3[[#This Row],[Artikelnr.]],Kennzahlen!S:U,3,FALSE)*Tabelle3[[#This Row],[Menge]],"0")</f>
        <v>45</v>
      </c>
      <c r="V386" s="14" t="str">
        <f>IF(ISBLANK(A386),VLOOKUP(Tabelle3[[#This Row],[Artikelnr.]],'Linien - BU'!R:S,2,FALSE),A386)</f>
        <v>Verkauf</v>
      </c>
      <c r="W386" s="16">
        <f t="shared" ref="V386:W449" si="47">B386</f>
        <v>29501022</v>
      </c>
      <c r="X386" s="15">
        <f t="shared" ref="X386:X449" si="48">D386</f>
        <v>12</v>
      </c>
      <c r="Y386" s="51"/>
      <c r="AC386" s="51"/>
      <c r="AF386" s="51"/>
      <c r="AG386" s="51"/>
      <c r="AH386" s="51"/>
    </row>
    <row r="387" spans="1:34" ht="30" customHeight="1" x14ac:dyDescent="0.25">
      <c r="A387" s="25" t="s">
        <v>15153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15150</v>
      </c>
      <c r="G387" s="55" t="s">
        <v>87</v>
      </c>
      <c r="H387" s="25" t="str">
        <f>IFERROR(VLOOKUP(Tabelle111[[#This Row],[Artikelnr. (wenn vorhanden)]],Artikel!A:C,3,FALSE),Tabelle111[[#This Row],[Artikelnr. (wenn vorhanden)]])</f>
        <v>VOS RW NATUR AMM CO REZ</v>
      </c>
      <c r="I387" s="11" t="str">
        <f>VLOOKUP(V387,'Linien - BU'!A:B,2,FALSE)</f>
        <v>Verkauf</v>
      </c>
      <c r="J387" s="12">
        <f t="shared" si="42"/>
        <v>870</v>
      </c>
      <c r="K387" s="13">
        <f>Tabelle111[[#This Row],[Datum '[Tag']]]</f>
        <v>44431</v>
      </c>
      <c r="L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7" s="14" t="str">
        <f>IFERROR(VLOOKUP(Tabelle3[[#This Row],[Artikelnr.]],Artikel!A:C,3,FALSE),Tabelle3[[#This Row],[Artikelnr.]])</f>
        <v>VOS RW NATUR AMM CO REZ</v>
      </c>
      <c r="N387" s="11" t="str">
        <f>VLOOKUP(D387,'Liste Gründe'!A:D,2,FALSE)</f>
        <v>Schimmel</v>
      </c>
      <c r="O387" s="13" t="str">
        <f>IF(ISBLANK(F387),VLOOKUP(Tabelle3[[#This Row],[Grund Ziffer]],'Liste Gründe'!A:D,3,FALSE),F387)</f>
        <v>keinen Abnehmer/kein Schälpersonal</v>
      </c>
      <c r="P387" s="11" t="str">
        <f>IF(ISBLANK(Tabelle111[[#This Row],[noch genauer]]),"-",Tabelle111[[#This Row],[noch genauer]])</f>
        <v>keinen Abnehmer/Schälen</v>
      </c>
      <c r="Q387" s="14">
        <f t="shared" si="43"/>
        <v>34</v>
      </c>
      <c r="R387" s="11" t="str">
        <f t="shared" si="44"/>
        <v>Produkte</v>
      </c>
      <c r="S387" s="11" t="str">
        <f t="shared" si="45"/>
        <v>BUs</v>
      </c>
      <c r="T387" s="11" t="str">
        <f t="shared" si="46"/>
        <v>Symptome</v>
      </c>
      <c r="U387" s="11">
        <f>IFERROR(VLOOKUP(Tabelle3[[#This Row],[Artikelnr.]],Kennzahlen!S:U,3,FALSE)*Tabelle3[[#This Row],[Menge]],"0")</f>
        <v>435</v>
      </c>
      <c r="V387" s="14" t="str">
        <f>IF(ISBLANK(A387),VLOOKUP(Tabelle3[[#This Row],[Artikelnr.]],'Linien - BU'!R:S,2,FALSE),A387)</f>
        <v>Verkauf</v>
      </c>
      <c r="W387" s="16">
        <f t="shared" si="47"/>
        <v>29501022</v>
      </c>
      <c r="X387" s="15">
        <f t="shared" si="48"/>
        <v>12</v>
      </c>
      <c r="Y387" s="51"/>
      <c r="AC387" s="51"/>
      <c r="AF387" s="51"/>
      <c r="AG387" s="51"/>
      <c r="AH387" s="51"/>
    </row>
    <row r="388" spans="1:34" ht="30" customHeight="1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IFERROR(VLOOKUP(Tabelle111[[#This Row],[Artikelnr. (wenn vorhanden)]],Artikel!A:C,3,FALSE),Tabelle111[[#This Row],[Artikelnr. (wenn vorhanden)]])</f>
        <v>VOS RW NATUR AMM CO REZ</v>
      </c>
      <c r="I388" s="11" t="str">
        <f>VLOOKUP(V388,'Linien - BU'!A:B,2,FALSE)</f>
        <v>BU3</v>
      </c>
      <c r="J388" s="12">
        <f t="shared" si="42"/>
        <v>547</v>
      </c>
      <c r="K388" s="13">
        <f>Tabelle111[[#This Row],[Datum '[Tag']]]</f>
        <v>44432</v>
      </c>
      <c r="L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8" s="14" t="str">
        <f>IFERROR(VLOOKUP(Tabelle3[[#This Row],[Artikelnr.]],Artikel!A:C,3,FALSE),Tabelle3[[#This Row],[Artikelnr.]])</f>
        <v>VOS RW NATUR AMM CO REZ</v>
      </c>
      <c r="N388" s="11" t="str">
        <f>VLOOKUP(D388,'Liste Gründe'!A:D,2,FALSE)</f>
        <v>Rest</v>
      </c>
      <c r="O388" s="13" t="str">
        <f>IF(ISBLANK(F388),VLOOKUP(Tabelle3[[#This Row],[Grund Ziffer]],'Liste Gründe'!A:D,3,FALSE),F388)</f>
        <v>Retoure</v>
      </c>
      <c r="P388" s="11" t="str">
        <f>IF(ISBLANK(Tabelle111[[#This Row],[noch genauer]]),"-",Tabelle111[[#This Row],[noch genauer]])</f>
        <v>Rückrufaktion</v>
      </c>
      <c r="Q388" s="14">
        <f t="shared" si="43"/>
        <v>34</v>
      </c>
      <c r="R388" s="11" t="str">
        <f t="shared" si="44"/>
        <v>Produkte</v>
      </c>
      <c r="S388" s="11" t="str">
        <f t="shared" si="45"/>
        <v>BUs</v>
      </c>
      <c r="T388" s="11" t="str">
        <f t="shared" si="46"/>
        <v>Symptome</v>
      </c>
      <c r="U388" s="11">
        <f>IFERROR(VLOOKUP(Tabelle3[[#This Row],[Artikelnr.]],Kennzahlen!S:U,3,FALSE)*Tabelle3[[#This Row],[Menge]],"0")</f>
        <v>273.5</v>
      </c>
      <c r="V388" s="14" t="str">
        <f>IF(ISBLANK(A388),VLOOKUP(Tabelle3[[#This Row],[Artikelnr.]],'Linien - BU'!R:S,2,FALSE),A388)</f>
        <v>WVP</v>
      </c>
      <c r="W388" s="16">
        <f t="shared" si="47"/>
        <v>29501022</v>
      </c>
      <c r="X388" s="15">
        <f t="shared" si="48"/>
        <v>22</v>
      </c>
      <c r="Y388" s="51"/>
      <c r="AC388" s="51"/>
      <c r="AF388" s="51"/>
      <c r="AG388" s="51"/>
      <c r="AH388" s="51"/>
    </row>
    <row r="389" spans="1:34" ht="30" customHeight="1" x14ac:dyDescent="0.25">
      <c r="A389" s="25" t="s">
        <v>15153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15150</v>
      </c>
      <c r="G389" s="55" t="s">
        <v>87</v>
      </c>
      <c r="H389" s="25" t="str">
        <f>IFERROR(VLOOKUP(Tabelle111[[#This Row],[Artikelnr. (wenn vorhanden)]],Artikel!A:C,3,FALSE),Tabelle111[[#This Row],[Artikelnr. (wenn vorhanden)]])</f>
        <v>VOS RW NATUR AMM CO REZ</v>
      </c>
      <c r="I389" s="11" t="str">
        <f>VLOOKUP(V389,'Linien - BU'!A:B,2,FALSE)</f>
        <v>Verkauf</v>
      </c>
      <c r="J389" s="12">
        <f t="shared" si="42"/>
        <v>1029</v>
      </c>
      <c r="K389" s="13">
        <f>Tabelle111[[#This Row],[Datum '[Tag']]]</f>
        <v>44439</v>
      </c>
      <c r="L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9" s="14" t="str">
        <f>IFERROR(VLOOKUP(Tabelle3[[#This Row],[Artikelnr.]],Artikel!A:C,3,FALSE),Tabelle3[[#This Row],[Artikelnr.]])</f>
        <v>VOS RW NATUR AMM CO REZ</v>
      </c>
      <c r="N389" s="11" t="str">
        <f>VLOOKUP(D389,'Liste Gründe'!A:D,2,FALSE)</f>
        <v>Schimmel</v>
      </c>
      <c r="O389" s="13" t="str">
        <f>IF(ISBLANK(F389),VLOOKUP(Tabelle3[[#This Row],[Grund Ziffer]],'Liste Gründe'!A:D,3,FALSE),F389)</f>
        <v>keinen Abnehmer/kein Schälpersonal</v>
      </c>
      <c r="P389" s="11" t="str">
        <f>IF(ISBLANK(Tabelle111[[#This Row],[noch genauer]]),"-",Tabelle111[[#This Row],[noch genauer]])</f>
        <v>keinen Abnehmer/Schälen</v>
      </c>
      <c r="Q389" s="14">
        <f t="shared" si="43"/>
        <v>35</v>
      </c>
      <c r="R389" s="11" t="str">
        <f t="shared" si="44"/>
        <v>Produkte</v>
      </c>
      <c r="S389" s="11" t="str">
        <f t="shared" si="45"/>
        <v>BUs</v>
      </c>
      <c r="T389" s="11" t="str">
        <f t="shared" si="46"/>
        <v>Symptome</v>
      </c>
      <c r="U389" s="11">
        <f>IFERROR(VLOOKUP(Tabelle3[[#This Row],[Artikelnr.]],Kennzahlen!S:U,3,FALSE)*Tabelle3[[#This Row],[Menge]],"0")</f>
        <v>514.5</v>
      </c>
      <c r="V389" s="14" t="str">
        <f>IF(ISBLANK(A389),VLOOKUP(Tabelle3[[#This Row],[Artikelnr.]],'Linien - BU'!R:S,2,FALSE),A389)</f>
        <v>Verkauf</v>
      </c>
      <c r="W389" s="16">
        <f t="shared" si="47"/>
        <v>29501022</v>
      </c>
      <c r="X389" s="15">
        <f t="shared" si="48"/>
        <v>12</v>
      </c>
      <c r="Y389" s="51"/>
      <c r="AC389" s="51"/>
      <c r="AF389" s="51"/>
      <c r="AG389" s="51"/>
      <c r="AH389" s="51"/>
    </row>
    <row r="390" spans="1:34" ht="30" customHeight="1" x14ac:dyDescent="0.25">
      <c r="A390" s="25" t="s">
        <v>15153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15150</v>
      </c>
      <c r="G390" s="55" t="s">
        <v>87</v>
      </c>
      <c r="H390" s="25" t="str">
        <f>IFERROR(VLOOKUP(Tabelle111[[#This Row],[Artikelnr. (wenn vorhanden)]],Artikel!A:C,3,FALSE),Tabelle111[[#This Row],[Artikelnr. (wenn vorhanden)]])</f>
        <v>VOS RW NATUR AMM CO REZ</v>
      </c>
      <c r="I390" s="11" t="str">
        <f>VLOOKUP(V390,'Linien - BU'!A:B,2,FALSE)</f>
        <v>Verkauf</v>
      </c>
      <c r="J390" s="12">
        <f t="shared" si="42"/>
        <v>565</v>
      </c>
      <c r="K390" s="13">
        <f>Tabelle111[[#This Row],[Datum '[Tag']]]</f>
        <v>44447</v>
      </c>
      <c r="L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0" s="14" t="str">
        <f>IFERROR(VLOOKUP(Tabelle3[[#This Row],[Artikelnr.]],Artikel!A:C,3,FALSE),Tabelle3[[#This Row],[Artikelnr.]])</f>
        <v>VOS RW NATUR AMM CO REZ</v>
      </c>
      <c r="N390" s="11" t="str">
        <f>VLOOKUP(D390,'Liste Gründe'!A:D,2,FALSE)</f>
        <v>Schimmel</v>
      </c>
      <c r="O390" s="13" t="str">
        <f>IF(ISBLANK(F390),VLOOKUP(Tabelle3[[#This Row],[Grund Ziffer]],'Liste Gründe'!A:D,3,FALSE),F390)</f>
        <v>keinen Abnehmer/kein Schälpersonal</v>
      </c>
      <c r="P390" s="11" t="str">
        <f>IF(ISBLANK(Tabelle111[[#This Row],[noch genauer]]),"-",Tabelle111[[#This Row],[noch genauer]])</f>
        <v>keinen Abnehmer/Schälen</v>
      </c>
      <c r="Q390" s="14">
        <f t="shared" si="43"/>
        <v>36</v>
      </c>
      <c r="R390" s="11" t="str">
        <f t="shared" si="44"/>
        <v>Produkte</v>
      </c>
      <c r="S390" s="11" t="str">
        <f t="shared" si="45"/>
        <v>BUs</v>
      </c>
      <c r="T390" s="11" t="str">
        <f t="shared" si="46"/>
        <v>Symptome</v>
      </c>
      <c r="U390" s="11">
        <f>IFERROR(VLOOKUP(Tabelle3[[#This Row],[Artikelnr.]],Kennzahlen!S:U,3,FALSE)*Tabelle3[[#This Row],[Menge]],"0")</f>
        <v>282.5</v>
      </c>
      <c r="V390" s="14" t="str">
        <f>IF(ISBLANK(A390),VLOOKUP(Tabelle3[[#This Row],[Artikelnr.]],'Linien - BU'!R:S,2,FALSE),A390)</f>
        <v>Verkauf</v>
      </c>
      <c r="W390" s="16">
        <f t="shared" si="47"/>
        <v>29501022</v>
      </c>
      <c r="X390" s="15">
        <f t="shared" si="48"/>
        <v>12</v>
      </c>
      <c r="Y390" s="51"/>
      <c r="AC390" s="51"/>
      <c r="AF390" s="51"/>
      <c r="AG390" s="51"/>
      <c r="AH390" s="51"/>
    </row>
    <row r="391" spans="1:34" ht="30" customHeight="1" x14ac:dyDescent="0.25">
      <c r="A391" s="25" t="s">
        <v>15153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15150</v>
      </c>
      <c r="G391" s="55" t="s">
        <v>87</v>
      </c>
      <c r="H391" s="25" t="str">
        <f>IFERROR(VLOOKUP(Tabelle111[[#This Row],[Artikelnr. (wenn vorhanden)]],Artikel!A:C,3,FALSE),Tabelle111[[#This Row],[Artikelnr. (wenn vorhanden)]])</f>
        <v>VOS RW NATUR AMM CO REZ</v>
      </c>
      <c r="I391" s="11" t="str">
        <f>VLOOKUP(V391,'Linien - BU'!A:B,2,FALSE)</f>
        <v>Verkauf</v>
      </c>
      <c r="J391" s="12">
        <f t="shared" si="42"/>
        <v>1148</v>
      </c>
      <c r="K391" s="13">
        <f>Tabelle111[[#This Row],[Datum '[Tag']]]</f>
        <v>44447</v>
      </c>
      <c r="L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1" s="14" t="str">
        <f>IFERROR(VLOOKUP(Tabelle3[[#This Row],[Artikelnr.]],Artikel!A:C,3,FALSE),Tabelle3[[#This Row],[Artikelnr.]])</f>
        <v>VOS RW NATUR AMM CO REZ</v>
      </c>
      <c r="N391" s="11" t="str">
        <f>VLOOKUP(D391,'Liste Gründe'!A:D,2,FALSE)</f>
        <v>Schimmel</v>
      </c>
      <c r="O391" s="13" t="str">
        <f>IF(ISBLANK(F391),VLOOKUP(Tabelle3[[#This Row],[Grund Ziffer]],'Liste Gründe'!A:D,3,FALSE),F391)</f>
        <v>keinen Abnehmer/kein Schälpersonal</v>
      </c>
      <c r="P391" s="11" t="str">
        <f>IF(ISBLANK(Tabelle111[[#This Row],[noch genauer]]),"-",Tabelle111[[#This Row],[noch genauer]])</f>
        <v>keinen Abnehmer/Schälen</v>
      </c>
      <c r="Q391" s="14">
        <f t="shared" si="43"/>
        <v>36</v>
      </c>
      <c r="R391" s="11" t="str">
        <f t="shared" si="44"/>
        <v>Produkte</v>
      </c>
      <c r="S391" s="11" t="str">
        <f t="shared" si="45"/>
        <v>BUs</v>
      </c>
      <c r="T391" s="11" t="str">
        <f t="shared" si="46"/>
        <v>Symptome</v>
      </c>
      <c r="U391" s="11">
        <f>IFERROR(VLOOKUP(Tabelle3[[#This Row],[Artikelnr.]],Kennzahlen!S:U,3,FALSE)*Tabelle3[[#This Row],[Menge]],"0")</f>
        <v>574</v>
      </c>
      <c r="V391" s="14" t="str">
        <f>IF(ISBLANK(A391),VLOOKUP(Tabelle3[[#This Row],[Artikelnr.]],'Linien - BU'!R:S,2,FALSE),A391)</f>
        <v>Verkauf</v>
      </c>
      <c r="W391" s="16">
        <f t="shared" si="47"/>
        <v>29501022</v>
      </c>
      <c r="X391" s="15">
        <f t="shared" si="48"/>
        <v>12</v>
      </c>
      <c r="Y391" s="51"/>
      <c r="AC391" s="51"/>
      <c r="AF391" s="51"/>
      <c r="AG391" s="51"/>
      <c r="AH391" s="51"/>
    </row>
    <row r="392" spans="1:34" ht="30" customHeight="1" x14ac:dyDescent="0.25">
      <c r="A392" s="25" t="s">
        <v>15153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15150</v>
      </c>
      <c r="G392" s="55" t="s">
        <v>87</v>
      </c>
      <c r="H392" s="25" t="str">
        <f>IFERROR(VLOOKUP(Tabelle111[[#This Row],[Artikelnr. (wenn vorhanden)]],Artikel!A:C,3,FALSE),Tabelle111[[#This Row],[Artikelnr. (wenn vorhanden)]])</f>
        <v>VOS RW NATUR AMM CO REZ</v>
      </c>
      <c r="I392" s="11" t="str">
        <f>VLOOKUP(V392,'Linien - BU'!A:B,2,FALSE)</f>
        <v>Verkauf</v>
      </c>
      <c r="J392" s="12">
        <f t="shared" si="42"/>
        <v>276</v>
      </c>
      <c r="K392" s="13">
        <f>Tabelle111[[#This Row],[Datum '[Tag']]]</f>
        <v>44452</v>
      </c>
      <c r="L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2" s="14" t="str">
        <f>IFERROR(VLOOKUP(Tabelle3[[#This Row],[Artikelnr.]],Artikel!A:C,3,FALSE),Tabelle3[[#This Row],[Artikelnr.]])</f>
        <v>VOS RW NATUR AMM CO REZ</v>
      </c>
      <c r="N392" s="11" t="str">
        <f>VLOOKUP(D392,'Liste Gründe'!A:D,2,FALSE)</f>
        <v>Schimmel</v>
      </c>
      <c r="O392" s="13" t="str">
        <f>IF(ISBLANK(F392),VLOOKUP(Tabelle3[[#This Row],[Grund Ziffer]],'Liste Gründe'!A:D,3,FALSE),F392)</f>
        <v>keinen Abnehmer/kein Schälpersonal</v>
      </c>
      <c r="P392" s="11" t="str">
        <f>IF(ISBLANK(Tabelle111[[#This Row],[noch genauer]]),"-",Tabelle111[[#This Row],[noch genauer]])</f>
        <v>keinen Abnehmer/Schälen</v>
      </c>
      <c r="Q392" s="14">
        <f t="shared" si="43"/>
        <v>37</v>
      </c>
      <c r="R392" s="11" t="str">
        <f t="shared" si="44"/>
        <v>Produkte</v>
      </c>
      <c r="S392" s="11" t="str">
        <f t="shared" si="45"/>
        <v>BUs</v>
      </c>
      <c r="T392" s="11" t="str">
        <f t="shared" si="46"/>
        <v>Symptome</v>
      </c>
      <c r="U392" s="11">
        <f>IFERROR(VLOOKUP(Tabelle3[[#This Row],[Artikelnr.]],Kennzahlen!S:U,3,FALSE)*Tabelle3[[#This Row],[Menge]],"0")</f>
        <v>138</v>
      </c>
      <c r="V392" s="14" t="str">
        <f>IF(ISBLANK(A392),VLOOKUP(Tabelle3[[#This Row],[Artikelnr.]],'Linien - BU'!R:S,2,FALSE),A392)</f>
        <v>Verkauf</v>
      </c>
      <c r="W392" s="16">
        <f t="shared" si="47"/>
        <v>29501022</v>
      </c>
      <c r="X392" s="15">
        <f t="shared" si="48"/>
        <v>12</v>
      </c>
      <c r="Y392" s="51"/>
      <c r="AC392" s="51"/>
      <c r="AF392" s="51"/>
      <c r="AG392" s="51"/>
      <c r="AH392" s="51"/>
    </row>
    <row r="393" spans="1:34" ht="30" customHeight="1" x14ac:dyDescent="0.25">
      <c r="A393" s="25" t="s">
        <v>15153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15150</v>
      </c>
      <c r="G393" s="55" t="s">
        <v>87</v>
      </c>
      <c r="H393" s="25" t="str">
        <f>IFERROR(VLOOKUP(Tabelle111[[#This Row],[Artikelnr. (wenn vorhanden)]],Artikel!A:C,3,FALSE),Tabelle111[[#This Row],[Artikelnr. (wenn vorhanden)]])</f>
        <v>VOS RW NATUR AMM CO REZ</v>
      </c>
      <c r="I393" s="11" t="str">
        <f>VLOOKUP(V393,'Linien - BU'!A:B,2,FALSE)</f>
        <v>Verkauf</v>
      </c>
      <c r="J393" s="12">
        <f t="shared" si="42"/>
        <v>525</v>
      </c>
      <c r="K393" s="13">
        <f>Tabelle111[[#This Row],[Datum '[Tag']]]</f>
        <v>44453</v>
      </c>
      <c r="L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3" s="14" t="str">
        <f>IFERROR(VLOOKUP(Tabelle3[[#This Row],[Artikelnr.]],Artikel!A:C,3,FALSE),Tabelle3[[#This Row],[Artikelnr.]])</f>
        <v>VOS RW NATUR AMM CO REZ</v>
      </c>
      <c r="N393" s="11" t="str">
        <f>VLOOKUP(D393,'Liste Gründe'!A:D,2,FALSE)</f>
        <v>Schimmel</v>
      </c>
      <c r="O393" s="13" t="str">
        <f>IF(ISBLANK(F393),VLOOKUP(Tabelle3[[#This Row],[Grund Ziffer]],'Liste Gründe'!A:D,3,FALSE),F393)</f>
        <v>keinen Abnehmer/kein Schälpersonal</v>
      </c>
      <c r="P393" s="11" t="str">
        <f>IF(ISBLANK(Tabelle111[[#This Row],[noch genauer]]),"-",Tabelle111[[#This Row],[noch genauer]])</f>
        <v>keinen Abnehmer/Schälen</v>
      </c>
      <c r="Q393" s="14">
        <f t="shared" si="43"/>
        <v>37</v>
      </c>
      <c r="R393" s="11" t="str">
        <f t="shared" si="44"/>
        <v>Produkte</v>
      </c>
      <c r="S393" s="11" t="str">
        <f t="shared" si="45"/>
        <v>BUs</v>
      </c>
      <c r="T393" s="11" t="str">
        <f t="shared" si="46"/>
        <v>Symptome</v>
      </c>
      <c r="U393" s="11">
        <f>IFERROR(VLOOKUP(Tabelle3[[#This Row],[Artikelnr.]],Kennzahlen!S:U,3,FALSE)*Tabelle3[[#This Row],[Menge]],"0")</f>
        <v>262.5</v>
      </c>
      <c r="V393" s="14" t="str">
        <f>IF(ISBLANK(A393),VLOOKUP(Tabelle3[[#This Row],[Artikelnr.]],'Linien - BU'!R:S,2,FALSE),A393)</f>
        <v>Verkauf</v>
      </c>
      <c r="W393" s="16">
        <f t="shared" si="47"/>
        <v>29501022</v>
      </c>
      <c r="X393" s="15">
        <f t="shared" si="48"/>
        <v>12</v>
      </c>
      <c r="Y393" s="51"/>
      <c r="AC393" s="51"/>
      <c r="AF393" s="51"/>
      <c r="AG393" s="51"/>
      <c r="AH393" s="51"/>
    </row>
    <row r="394" spans="1:34" ht="30" customHeight="1" x14ac:dyDescent="0.25">
      <c r="A394" s="25" t="s">
        <v>15169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IFERROR(VLOOKUP(Tabelle111[[#This Row],[Artikelnr. (wenn vorhanden)]],Artikel!A:C,3,FALSE),Tabelle111[[#This Row],[Artikelnr. (wenn vorhanden)]])</f>
        <v>ABS CAMBOZOLA</v>
      </c>
      <c r="I394" s="11" t="str">
        <f>VLOOKUP(V394,'Linien - BU'!A:B,2,FALSE)</f>
        <v>BU4</v>
      </c>
      <c r="J394" s="12">
        <f t="shared" si="42"/>
        <v>123</v>
      </c>
      <c r="K394" s="13">
        <f>Tabelle111[[#This Row],[Datum '[Tag']]]</f>
        <v>44447</v>
      </c>
      <c r="L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4" s="14" t="str">
        <f>IFERROR(VLOOKUP(Tabelle3[[#This Row],[Artikelnr.]],Artikel!A:C,3,FALSE),Tabelle3[[#This Row],[Artikelnr.]])</f>
        <v>ABS CAMBOZOLA</v>
      </c>
      <c r="N394" s="11" t="str">
        <f>VLOOKUP(D394,'Liste Gründe'!A:D,2,FALSE)</f>
        <v>keinen Verwendungszweck</v>
      </c>
      <c r="O394" s="13" t="str">
        <f>IF(ISBLANK(F394),VLOOKUP(Tabelle3[[#This Row],[Grund Ziffer]],'Liste Gründe'!A:D,3,FALSE),F394)</f>
        <v>keinen Verwendungszweck</v>
      </c>
      <c r="P394" s="11" t="str">
        <f>IF(ISBLANK(Tabelle111[[#This Row],[noch genauer]]),"-",Tabelle111[[#This Row],[noch genauer]])</f>
        <v>&lt;300kg/Monat</v>
      </c>
      <c r="Q394" s="14">
        <f t="shared" si="43"/>
        <v>36</v>
      </c>
      <c r="R394" s="11" t="str">
        <f t="shared" si="44"/>
        <v>Produkte</v>
      </c>
      <c r="S394" s="11" t="str">
        <f t="shared" si="45"/>
        <v>BUs</v>
      </c>
      <c r="T394" s="11" t="str">
        <f t="shared" si="46"/>
        <v>Symptome</v>
      </c>
      <c r="U394" s="11">
        <f>IFERROR(VLOOKUP(Tabelle3[[#This Row],[Artikelnr.]],Kennzahlen!S:U,3,FALSE)*Tabelle3[[#This Row],[Menge]],"0")</f>
        <v>1.23E-2</v>
      </c>
      <c r="V394" s="14" t="str">
        <f>IF(ISBLANK(A394),VLOOKUP(Tabelle3[[#This Row],[Artikelnr.]],'Linien - BU'!R:S,2,FALSE),A394)</f>
        <v>L20</v>
      </c>
      <c r="W394" s="16">
        <f t="shared" si="47"/>
        <v>29501023</v>
      </c>
      <c r="X394" s="15">
        <f t="shared" si="48"/>
        <v>61</v>
      </c>
      <c r="Y394" s="51"/>
      <c r="AC394" s="51"/>
      <c r="AF394" s="51"/>
      <c r="AG394" s="51"/>
      <c r="AH394" s="51"/>
    </row>
    <row r="395" spans="1:34" ht="30" customHeight="1" x14ac:dyDescent="0.25">
      <c r="A395" s="25" t="s">
        <v>15169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IFERROR(VLOOKUP(Tabelle111[[#This Row],[Artikelnr. (wenn vorhanden)]],Artikel!A:C,3,FALSE),Tabelle111[[#This Row],[Artikelnr. (wenn vorhanden)]])</f>
        <v>ABS CAMBOZOLA</v>
      </c>
      <c r="I395" s="11" t="str">
        <f>VLOOKUP(V395,'Linien - BU'!A:B,2,FALSE)</f>
        <v>BU4</v>
      </c>
      <c r="J395" s="12">
        <f t="shared" si="42"/>
        <v>57</v>
      </c>
      <c r="K395" s="13">
        <f>Tabelle111[[#This Row],[Datum '[Tag']]]</f>
        <v>44467</v>
      </c>
      <c r="L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5" s="14" t="str">
        <f>IFERROR(VLOOKUP(Tabelle3[[#This Row],[Artikelnr.]],Artikel!A:C,3,FALSE),Tabelle3[[#This Row],[Artikelnr.]])</f>
        <v>ABS CAMBOZOLA</v>
      </c>
      <c r="N395" s="11" t="str">
        <f>VLOOKUP(D395,'Liste Gründe'!A:D,2,FALSE)</f>
        <v>keinen Verwendungszweck</v>
      </c>
      <c r="O395" s="13" t="str">
        <f>IF(ISBLANK(F395),VLOOKUP(Tabelle3[[#This Row],[Grund Ziffer]],'Liste Gründe'!A:D,3,FALSE),F395)</f>
        <v>keinen Verwendungszweck</v>
      </c>
      <c r="P395" s="11" t="str">
        <f>IF(ISBLANK(Tabelle111[[#This Row],[noch genauer]]),"-",Tabelle111[[#This Row],[noch genauer]])</f>
        <v>&lt;300kg/Monat</v>
      </c>
      <c r="Q395" s="14">
        <f t="shared" si="43"/>
        <v>39</v>
      </c>
      <c r="R395" s="11" t="str">
        <f t="shared" si="44"/>
        <v>Produkte</v>
      </c>
      <c r="S395" s="11" t="str">
        <f t="shared" si="45"/>
        <v>BUs</v>
      </c>
      <c r="T395" s="11" t="str">
        <f t="shared" si="46"/>
        <v>Symptome</v>
      </c>
      <c r="U395" s="11">
        <f>IFERROR(VLOOKUP(Tabelle3[[#This Row],[Artikelnr.]],Kennzahlen!S:U,3,FALSE)*Tabelle3[[#This Row],[Menge]],"0")</f>
        <v>5.7000000000000002E-3</v>
      </c>
      <c r="V395" s="14" t="str">
        <f>IF(ISBLANK(A395),VLOOKUP(Tabelle3[[#This Row],[Artikelnr.]],'Linien - BU'!R:S,2,FALSE),A395)</f>
        <v>L20</v>
      </c>
      <c r="W395" s="16">
        <f t="shared" si="47"/>
        <v>29501023</v>
      </c>
      <c r="X395" s="15">
        <f t="shared" si="48"/>
        <v>61</v>
      </c>
      <c r="Y395" s="51"/>
      <c r="AC395" s="51"/>
      <c r="AF395" s="51"/>
      <c r="AG395" s="51"/>
      <c r="AH395" s="51"/>
    </row>
    <row r="396" spans="1:34" ht="30" customHeight="1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IFERROR(VLOOKUP(Tabelle111[[#This Row],[Artikelnr. (wenn vorhanden)]],Artikel!A:C,3,FALSE),Tabelle111[[#This Row],[Artikelnr. (wenn vorhanden)]])</f>
        <v>ABS CAMBOZOLA</v>
      </c>
      <c r="I396" s="11" t="str">
        <f>VLOOKUP(V396,'Linien - BU'!A:B,2,FALSE)</f>
        <v>BU4</v>
      </c>
      <c r="J396" s="12">
        <f t="shared" si="42"/>
        <v>432</v>
      </c>
      <c r="K396" s="13">
        <f>Tabelle111[[#This Row],[Datum '[Tag']]]</f>
        <v>44473</v>
      </c>
      <c r="L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6" s="14" t="str">
        <f>IFERROR(VLOOKUP(Tabelle3[[#This Row],[Artikelnr.]],Artikel!A:C,3,FALSE),Tabelle3[[#This Row],[Artikelnr.]])</f>
        <v>ABS CAMBOZOLA</v>
      </c>
      <c r="N396" s="11" t="str">
        <f>VLOOKUP(D396,'Liste Gründe'!A:D,2,FALSE)</f>
        <v>keinen Verwendungszweck</v>
      </c>
      <c r="O396" s="13" t="str">
        <f>IF(ISBLANK(F396),VLOOKUP(Tabelle3[[#This Row],[Grund Ziffer]],'Liste Gründe'!A:D,3,FALSE),F396)</f>
        <v>-</v>
      </c>
      <c r="P396" s="11" t="str">
        <f>IF(ISBLANK(Tabelle111[[#This Row],[noch genauer]]),"-",Tabelle111[[#This Row],[noch genauer]])</f>
        <v>-</v>
      </c>
      <c r="Q396" s="14">
        <f t="shared" si="43"/>
        <v>40</v>
      </c>
      <c r="R396" s="11" t="str">
        <f t="shared" si="44"/>
        <v>Produkte</v>
      </c>
      <c r="S396" s="11" t="str">
        <f t="shared" si="45"/>
        <v>BUs</v>
      </c>
      <c r="T396" s="11" t="str">
        <f t="shared" si="46"/>
        <v>Symptome</v>
      </c>
      <c r="U396" s="11">
        <f>IFERROR(VLOOKUP(Tabelle3[[#This Row],[Artikelnr.]],Kennzahlen!S:U,3,FALSE)*Tabelle3[[#This Row],[Menge]],"0")</f>
        <v>4.3200000000000002E-2</v>
      </c>
      <c r="V396" s="14" t="str">
        <f>IF(ISBLANK(A396),VLOOKUP(Tabelle3[[#This Row],[Artikelnr.]],'Linien - BU'!R:S,2,FALSE),A396)</f>
        <v>BU4</v>
      </c>
      <c r="W396" s="16">
        <f t="shared" si="47"/>
        <v>29501023</v>
      </c>
      <c r="X396" s="15">
        <f t="shared" si="48"/>
        <v>61</v>
      </c>
      <c r="Y396" s="51"/>
      <c r="AC396" s="51"/>
      <c r="AF396" s="51"/>
      <c r="AG396" s="51"/>
      <c r="AH396" s="51"/>
    </row>
    <row r="397" spans="1:34" ht="30" customHeight="1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F397"/>
      <c r="G397" s="25"/>
      <c r="H397" s="56" t="str">
        <f>IFERROR(VLOOKUP(Tabelle111[[#This Row],[Artikelnr. (wenn vorhanden)]],Artikel!A:C,3,FALSE),Tabelle111[[#This Row],[Artikelnr. (wenn vorhanden)]])</f>
        <v>ABS CAMBOZOLA</v>
      </c>
      <c r="I397" s="11" t="str">
        <f>VLOOKUP(V397,'Linien - BU'!A:B,2,FALSE)</f>
        <v>BU4</v>
      </c>
      <c r="J397" s="12">
        <f t="shared" si="42"/>
        <v>170</v>
      </c>
      <c r="K397" s="13">
        <f>Tabelle111[[#This Row],[Datum '[Tag']]]</f>
        <v>44488</v>
      </c>
      <c r="L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7" s="14" t="str">
        <f>IFERROR(VLOOKUP(Tabelle3[[#This Row],[Artikelnr.]],Artikel!A:C,3,FALSE),Tabelle3[[#This Row],[Artikelnr.]])</f>
        <v>ABS CAMBOZOLA</v>
      </c>
      <c r="N397" s="11" t="str">
        <f>VLOOKUP(D397,'Liste Gründe'!A:D,2,FALSE)</f>
        <v>keinen Verwendungszweck</v>
      </c>
      <c r="O397" s="13" t="str">
        <f>IF(ISBLANK(F397),VLOOKUP(Tabelle3[[#This Row],[Grund Ziffer]],'Liste Gründe'!A:D,3,FALSE),F397)</f>
        <v>keinen Verwendungszweck</v>
      </c>
      <c r="P397" s="11" t="str">
        <f>IF(ISBLANK(Tabelle111[[#This Row],[noch genauer]]),"-",Tabelle111[[#This Row],[noch genauer]])</f>
        <v>-</v>
      </c>
      <c r="Q397" s="14">
        <f t="shared" si="43"/>
        <v>42</v>
      </c>
      <c r="R397" s="11" t="str">
        <f t="shared" si="44"/>
        <v>Produkte</v>
      </c>
      <c r="S397" s="11" t="str">
        <f t="shared" si="45"/>
        <v>BUs</v>
      </c>
      <c r="T397" s="11" t="str">
        <f t="shared" si="46"/>
        <v>Symptome</v>
      </c>
      <c r="U397" s="11">
        <f>IFERROR(VLOOKUP(Tabelle3[[#This Row],[Artikelnr.]],Kennzahlen!S:U,3,FALSE)*Tabelle3[[#This Row],[Menge]],"0")</f>
        <v>1.7000000000000001E-2</v>
      </c>
      <c r="V397" s="14" t="str">
        <f>IF(ISBLANK(A397),VLOOKUP(Tabelle3[[#This Row],[Artikelnr.]],'Linien - BU'!R:S,2,FALSE),A397)</f>
        <v>BU4</v>
      </c>
      <c r="W397" s="16">
        <f t="shared" si="47"/>
        <v>29501023</v>
      </c>
      <c r="X397" s="15">
        <f t="shared" si="48"/>
        <v>61</v>
      </c>
      <c r="Y397" s="51"/>
      <c r="AC397" s="51"/>
      <c r="AF397" s="51"/>
      <c r="AG397" s="51"/>
      <c r="AH397" s="51"/>
    </row>
    <row r="398" spans="1:34" ht="30" customHeight="1" x14ac:dyDescent="0.25">
      <c r="A398" s="25" t="s">
        <v>15186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IFERROR(VLOOKUP(Tabelle111[[#This Row],[Artikelnr. (wenn vorhanden)]],Artikel!A:C,3,FALSE),Tabelle111[[#This Row],[Artikelnr. (wenn vorhanden)]])</f>
        <v>ABS KELLERGEIST</v>
      </c>
      <c r="I398" s="11" t="str">
        <f>VLOOKUP(V398,'Linien - BU'!A:B,2,FALSE)</f>
        <v>BU4</v>
      </c>
      <c r="J398" s="12">
        <f t="shared" si="42"/>
        <v>18</v>
      </c>
      <c r="K398" s="13">
        <f>Tabelle111[[#This Row],[Datum '[Tag']]]</f>
        <v>44427</v>
      </c>
      <c r="L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8" s="14" t="str">
        <f>IFERROR(VLOOKUP(Tabelle3[[#This Row],[Artikelnr.]],Artikel!A:C,3,FALSE),Tabelle3[[#This Row],[Artikelnr.]])</f>
        <v>ABS KELLERGEIST</v>
      </c>
      <c r="N398" s="11" t="str">
        <f>VLOOKUP(D398,'Liste Gründe'!A:D,2,FALSE)</f>
        <v>Rest</v>
      </c>
      <c r="O398" s="13" t="str">
        <f>IF(ISBLANK(F398),VLOOKUP(Tabelle3[[#This Row],[Grund Ziffer]],'Liste Gründe'!A:D,3,FALSE),F398)</f>
        <v>blaues Klebeband im Produkt</v>
      </c>
      <c r="P398" s="11" t="str">
        <f>IF(ISBLANK(Tabelle111[[#This Row],[noch genauer]]),"-",Tabelle111[[#This Row],[noch genauer]])</f>
        <v>Trennung vom Klebeband aus Produkt zu aufwendig</v>
      </c>
      <c r="Q398" s="14">
        <f t="shared" si="43"/>
        <v>33</v>
      </c>
      <c r="R398" s="11" t="str">
        <f t="shared" si="44"/>
        <v>Produkte</v>
      </c>
      <c r="S398" s="11" t="str">
        <f t="shared" si="45"/>
        <v>BUs</v>
      </c>
      <c r="T398" s="11" t="str">
        <f t="shared" si="46"/>
        <v>Symptome</v>
      </c>
      <c r="U398" s="11">
        <f>IFERROR(VLOOKUP(Tabelle3[[#This Row],[Artikelnr.]],Kennzahlen!S:U,3,FALSE)*Tabelle3[[#This Row],[Menge]],"0")</f>
        <v>1.8000000000000002E-3</v>
      </c>
      <c r="V398" s="14" t="str">
        <f>IF(ISBLANK(A398),VLOOKUP(Tabelle3[[#This Row],[Artikelnr.]],'Linien - BU'!R:S,2,FALSE),A398)</f>
        <v>L22</v>
      </c>
      <c r="W398" s="16">
        <f t="shared" si="47"/>
        <v>29501028</v>
      </c>
      <c r="X398" s="15">
        <f t="shared" si="48"/>
        <v>22</v>
      </c>
      <c r="Y398" s="51"/>
      <c r="AC398" s="51"/>
      <c r="AF398" s="51"/>
      <c r="AG398" s="51"/>
      <c r="AH398" s="51"/>
    </row>
    <row r="399" spans="1:34" ht="30" customHeight="1" x14ac:dyDescent="0.25">
      <c r="A399" s="25" t="s">
        <v>15186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IFERROR(VLOOKUP(Tabelle111[[#This Row],[Artikelnr. (wenn vorhanden)]],Artikel!A:C,3,FALSE),Tabelle111[[#This Row],[Artikelnr. (wenn vorhanden)]])</f>
        <v>ABS KELLERGEIST</v>
      </c>
      <c r="I399" s="11" t="str">
        <f>VLOOKUP(V399,'Linien - BU'!A:B,2,FALSE)</f>
        <v>BU4</v>
      </c>
      <c r="J399" s="12">
        <f t="shared" si="42"/>
        <v>31</v>
      </c>
      <c r="K399" s="13">
        <f>Tabelle111[[#This Row],[Datum '[Tag']]]</f>
        <v>44439</v>
      </c>
      <c r="L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9" s="14" t="str">
        <f>IFERROR(VLOOKUP(Tabelle3[[#This Row],[Artikelnr.]],Artikel!A:C,3,FALSE),Tabelle3[[#This Row],[Artikelnr.]])</f>
        <v>ABS KELLERGEIST</v>
      </c>
      <c r="N399" s="11" t="str">
        <f>VLOOKUP(D399,'Liste Gründe'!A:D,2,FALSE)</f>
        <v>keinen Verwendungszweck</v>
      </c>
      <c r="O399" s="13" t="str">
        <f>IF(ISBLANK(F399),VLOOKUP(Tabelle3[[#This Row],[Grund Ziffer]],'Liste Gründe'!A:D,3,FALSE),F399)</f>
        <v>keinen Verwendungszweck</v>
      </c>
      <c r="P399" s="11" t="str">
        <f>IF(ISBLANK(Tabelle111[[#This Row],[noch genauer]]),"-",Tabelle111[[#This Row],[noch genauer]])</f>
        <v>&lt;300kg/Monat</v>
      </c>
      <c r="Q399" s="14">
        <f t="shared" si="43"/>
        <v>35</v>
      </c>
      <c r="R399" s="11" t="str">
        <f t="shared" si="44"/>
        <v>Produkte</v>
      </c>
      <c r="S399" s="11" t="str">
        <f t="shared" si="45"/>
        <v>BUs</v>
      </c>
      <c r="T399" s="11" t="str">
        <f t="shared" si="46"/>
        <v>Symptome</v>
      </c>
      <c r="U399" s="11">
        <f>IFERROR(VLOOKUP(Tabelle3[[#This Row],[Artikelnr.]],Kennzahlen!S:U,3,FALSE)*Tabelle3[[#This Row],[Menge]],"0")</f>
        <v>3.1000000000000003E-3</v>
      </c>
      <c r="V399" s="14" t="str">
        <f>IF(ISBLANK(A399),VLOOKUP(Tabelle3[[#This Row],[Artikelnr.]],'Linien - BU'!R:S,2,FALSE),A399)</f>
        <v>L22</v>
      </c>
      <c r="W399" s="16">
        <f t="shared" si="47"/>
        <v>29501028</v>
      </c>
      <c r="X399" s="15">
        <f t="shared" si="48"/>
        <v>61</v>
      </c>
      <c r="Y399" s="51"/>
      <c r="AC399" s="51"/>
      <c r="AF399" s="51"/>
      <c r="AG399" s="51"/>
      <c r="AH399" s="51"/>
    </row>
    <row r="400" spans="1:34" ht="30" customHeight="1" x14ac:dyDescent="0.25">
      <c r="A400" s="25" t="s">
        <v>15186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IFERROR(VLOOKUP(Tabelle111[[#This Row],[Artikelnr. (wenn vorhanden)]],Artikel!A:C,3,FALSE),Tabelle111[[#This Row],[Artikelnr. (wenn vorhanden)]])</f>
        <v>ABS KELLERGEIST</v>
      </c>
      <c r="I400" s="11" t="str">
        <f>VLOOKUP(V400,'Linien - BU'!A:B,2,FALSE)</f>
        <v>BU4</v>
      </c>
      <c r="J400" s="12">
        <f t="shared" si="42"/>
        <v>8</v>
      </c>
      <c r="K400" s="13">
        <f>Tabelle111[[#This Row],[Datum '[Tag']]]</f>
        <v>44454</v>
      </c>
      <c r="L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0" s="14" t="str">
        <f>IFERROR(VLOOKUP(Tabelle3[[#This Row],[Artikelnr.]],Artikel!A:C,3,FALSE),Tabelle3[[#This Row],[Artikelnr.]])</f>
        <v>ABS KELLERGEIST</v>
      </c>
      <c r="N400" s="11" t="str">
        <f>VLOOKUP(D400,'Liste Gründe'!A:D,2,FALSE)</f>
        <v>keinen Verwendungszweck</v>
      </c>
      <c r="O400" s="13" t="str">
        <f>IF(ISBLANK(F400),VLOOKUP(Tabelle3[[#This Row],[Grund Ziffer]],'Liste Gründe'!A:D,3,FALSE),F400)</f>
        <v>keinen Verwendungszweck</v>
      </c>
      <c r="P400" s="11" t="str">
        <f>IF(ISBLANK(Tabelle111[[#This Row],[noch genauer]]),"-",Tabelle111[[#This Row],[noch genauer]])</f>
        <v>&lt;300kg/Monat</v>
      </c>
      <c r="Q400" s="14">
        <f t="shared" si="43"/>
        <v>37</v>
      </c>
      <c r="R400" s="11" t="str">
        <f t="shared" si="44"/>
        <v>Produkte</v>
      </c>
      <c r="S400" s="11" t="str">
        <f t="shared" si="45"/>
        <v>BUs</v>
      </c>
      <c r="T400" s="11" t="str">
        <f t="shared" si="46"/>
        <v>Symptome</v>
      </c>
      <c r="U400" s="11">
        <f>IFERROR(VLOOKUP(Tabelle3[[#This Row],[Artikelnr.]],Kennzahlen!S:U,3,FALSE)*Tabelle3[[#This Row],[Menge]],"0")</f>
        <v>8.0000000000000004E-4</v>
      </c>
      <c r="V400" s="14" t="str">
        <f>IF(ISBLANK(A400),VLOOKUP(Tabelle3[[#This Row],[Artikelnr.]],'Linien - BU'!R:S,2,FALSE),A400)</f>
        <v>L22</v>
      </c>
      <c r="W400" s="16">
        <f t="shared" si="47"/>
        <v>29501028</v>
      </c>
      <c r="X400" s="15">
        <f t="shared" si="48"/>
        <v>61</v>
      </c>
      <c r="Y400" s="51"/>
      <c r="AC400" s="51"/>
      <c r="AF400" s="51"/>
      <c r="AG400" s="51"/>
      <c r="AH400" s="51"/>
    </row>
    <row r="401" spans="1:34" ht="30" customHeight="1" x14ac:dyDescent="0.25">
      <c r="A401" s="25" t="s">
        <v>15186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IFERROR(VLOOKUP(Tabelle111[[#This Row],[Artikelnr. (wenn vorhanden)]],Artikel!A:C,3,FALSE),Tabelle111[[#This Row],[Artikelnr. (wenn vorhanden)]])</f>
        <v>ABS KELLERGEIST</v>
      </c>
      <c r="I401" s="11" t="str">
        <f>VLOOKUP(V401,'Linien - BU'!A:B,2,FALSE)</f>
        <v>BU4</v>
      </c>
      <c r="J401" s="12">
        <f t="shared" si="42"/>
        <v>8</v>
      </c>
      <c r="K401" s="13">
        <f>Tabelle111[[#This Row],[Datum '[Tag']]]</f>
        <v>44454</v>
      </c>
      <c r="L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1" s="14" t="str">
        <f>IFERROR(VLOOKUP(Tabelle3[[#This Row],[Artikelnr.]],Artikel!A:C,3,FALSE),Tabelle3[[#This Row],[Artikelnr.]])</f>
        <v>ABS KELLERGEIST</v>
      </c>
      <c r="N401" s="11" t="str">
        <f>VLOOKUP(D401,'Liste Gründe'!A:D,2,FALSE)</f>
        <v>keinen Verwendungszweck</v>
      </c>
      <c r="O401" s="13" t="str">
        <f>IF(ISBLANK(F401),VLOOKUP(Tabelle3[[#This Row],[Grund Ziffer]],'Liste Gründe'!A:D,3,FALSE),F401)</f>
        <v>keinen Verwendungszweck</v>
      </c>
      <c r="P401" s="11" t="str">
        <f>IF(ISBLANK(Tabelle111[[#This Row],[noch genauer]]),"-",Tabelle111[[#This Row],[noch genauer]])</f>
        <v>&lt;300kg/Monat</v>
      </c>
      <c r="Q401" s="14">
        <f t="shared" si="43"/>
        <v>37</v>
      </c>
      <c r="R401" s="11" t="str">
        <f t="shared" si="44"/>
        <v>Produkte</v>
      </c>
      <c r="S401" s="11" t="str">
        <f t="shared" si="45"/>
        <v>BUs</v>
      </c>
      <c r="T401" s="11" t="str">
        <f t="shared" si="46"/>
        <v>Symptome</v>
      </c>
      <c r="U401" s="11">
        <f>IFERROR(VLOOKUP(Tabelle3[[#This Row],[Artikelnr.]],Kennzahlen!S:U,3,FALSE)*Tabelle3[[#This Row],[Menge]],"0")</f>
        <v>8.0000000000000004E-4</v>
      </c>
      <c r="V401" s="14" t="str">
        <f>IF(ISBLANK(A401),VLOOKUP(Tabelle3[[#This Row],[Artikelnr.]],'Linien - BU'!R:S,2,FALSE),A401)</f>
        <v>L22</v>
      </c>
      <c r="W401" s="16">
        <f t="shared" si="47"/>
        <v>29501028</v>
      </c>
      <c r="X401" s="15">
        <f t="shared" si="48"/>
        <v>61</v>
      </c>
      <c r="Y401" s="51"/>
      <c r="AC401" s="51"/>
      <c r="AF401" s="51"/>
      <c r="AG401" s="51"/>
      <c r="AH401" s="51"/>
    </row>
    <row r="402" spans="1:34" ht="30" customHeight="1" x14ac:dyDescent="0.25">
      <c r="A402" s="25" t="s">
        <v>15186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IFERROR(VLOOKUP(Tabelle111[[#This Row],[Artikelnr. (wenn vorhanden)]],Artikel!A:C,3,FALSE),Tabelle111[[#This Row],[Artikelnr. (wenn vorhanden)]])</f>
        <v>ABS KELLERGEIST</v>
      </c>
      <c r="I402" s="11" t="str">
        <f>VLOOKUP(V402,'Linien - BU'!A:B,2,FALSE)</f>
        <v>BU4</v>
      </c>
      <c r="J402" s="12">
        <f t="shared" si="42"/>
        <v>25</v>
      </c>
      <c r="K402" s="13">
        <f>Tabelle111[[#This Row],[Datum '[Tag']]]</f>
        <v>44467</v>
      </c>
      <c r="L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2" s="14" t="str">
        <f>IFERROR(VLOOKUP(Tabelle3[[#This Row],[Artikelnr.]],Artikel!A:C,3,FALSE),Tabelle3[[#This Row],[Artikelnr.]])</f>
        <v>ABS KELLERGEIST</v>
      </c>
      <c r="N402" s="11" t="str">
        <f>VLOOKUP(D402,'Liste Gründe'!A:D,2,FALSE)</f>
        <v>keinen Verwendungszweck</v>
      </c>
      <c r="O402" s="13" t="str">
        <f>IF(ISBLANK(F402),VLOOKUP(Tabelle3[[#This Row],[Grund Ziffer]],'Liste Gründe'!A:D,3,FALSE),F402)</f>
        <v>keinen Verwendungszweck</v>
      </c>
      <c r="P402" s="11" t="str">
        <f>IF(ISBLANK(Tabelle111[[#This Row],[noch genauer]]),"-",Tabelle111[[#This Row],[noch genauer]])</f>
        <v>&lt;300kg/Monat</v>
      </c>
      <c r="Q402" s="14">
        <f t="shared" si="43"/>
        <v>39</v>
      </c>
      <c r="R402" s="11" t="str">
        <f t="shared" si="44"/>
        <v>Produkte</v>
      </c>
      <c r="S402" s="11" t="str">
        <f t="shared" si="45"/>
        <v>BUs</v>
      </c>
      <c r="T402" s="11" t="str">
        <f t="shared" si="46"/>
        <v>Symptome</v>
      </c>
      <c r="U402" s="11">
        <f>IFERROR(VLOOKUP(Tabelle3[[#This Row],[Artikelnr.]],Kennzahlen!S:U,3,FALSE)*Tabelle3[[#This Row],[Menge]],"0")</f>
        <v>2.5000000000000001E-3</v>
      </c>
      <c r="V402" s="14" t="str">
        <f>IF(ISBLANK(A402),VLOOKUP(Tabelle3[[#This Row],[Artikelnr.]],'Linien - BU'!R:S,2,FALSE),A402)</f>
        <v>L22</v>
      </c>
      <c r="W402" s="16">
        <f t="shared" si="47"/>
        <v>29501028</v>
      </c>
      <c r="X402" s="15">
        <f t="shared" si="48"/>
        <v>61</v>
      </c>
      <c r="Y402" s="51"/>
      <c r="AC402" s="51"/>
      <c r="AF402" s="51"/>
      <c r="AG402" s="51"/>
      <c r="AH402" s="51"/>
    </row>
    <row r="403" spans="1:34" ht="30" customHeight="1" x14ac:dyDescent="0.25">
      <c r="A403" s="25" t="s">
        <v>15186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IFERROR(VLOOKUP(Tabelle111[[#This Row],[Artikelnr. (wenn vorhanden)]],Artikel!A:C,3,FALSE),Tabelle111[[#This Row],[Artikelnr. (wenn vorhanden)]])</f>
        <v>ABS KELLERGEIST</v>
      </c>
      <c r="I403" s="11" t="str">
        <f>VLOOKUP(V403,'Linien - BU'!A:B,2,FALSE)</f>
        <v>BU4</v>
      </c>
      <c r="J403" s="12">
        <f t="shared" si="42"/>
        <v>17</v>
      </c>
      <c r="K403" s="13">
        <f>Tabelle111[[#This Row],[Datum '[Tag']]]</f>
        <v>44468</v>
      </c>
      <c r="L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3" s="14" t="str">
        <f>IFERROR(VLOOKUP(Tabelle3[[#This Row],[Artikelnr.]],Artikel!A:C,3,FALSE),Tabelle3[[#This Row],[Artikelnr.]])</f>
        <v>ABS KELLERGEIST</v>
      </c>
      <c r="N403" s="11" t="str">
        <f>VLOOKUP(D403,'Liste Gründe'!A:D,2,FALSE)</f>
        <v>keinen Verwendungszweck</v>
      </c>
      <c r="O403" s="13" t="str">
        <f>IF(ISBLANK(F403),VLOOKUP(Tabelle3[[#This Row],[Grund Ziffer]],'Liste Gründe'!A:D,3,FALSE),F403)</f>
        <v>keinen Verwendungszweck</v>
      </c>
      <c r="P403" s="11" t="str">
        <f>IF(ISBLANK(Tabelle111[[#This Row],[noch genauer]]),"-",Tabelle111[[#This Row],[noch genauer]])</f>
        <v>&lt;300kg/Monat</v>
      </c>
      <c r="Q403" s="14">
        <f t="shared" si="43"/>
        <v>39</v>
      </c>
      <c r="R403" s="11" t="str">
        <f t="shared" si="44"/>
        <v>Produkte</v>
      </c>
      <c r="S403" s="11" t="str">
        <f t="shared" si="45"/>
        <v>BUs</v>
      </c>
      <c r="T403" s="11" t="str">
        <f t="shared" si="46"/>
        <v>Symptome</v>
      </c>
      <c r="U403" s="11">
        <f>IFERROR(VLOOKUP(Tabelle3[[#This Row],[Artikelnr.]],Kennzahlen!S:U,3,FALSE)*Tabelle3[[#This Row],[Menge]],"0")</f>
        <v>1.7000000000000001E-3</v>
      </c>
      <c r="V403" s="14" t="str">
        <f>IF(ISBLANK(A403),VLOOKUP(Tabelle3[[#This Row],[Artikelnr.]],'Linien - BU'!R:S,2,FALSE),A403)</f>
        <v>L22</v>
      </c>
      <c r="W403" s="16">
        <f t="shared" si="47"/>
        <v>29501028</v>
      </c>
      <c r="X403" s="15">
        <f t="shared" si="48"/>
        <v>61</v>
      </c>
      <c r="Y403" s="51"/>
      <c r="AC403" s="51"/>
      <c r="AF403" s="51"/>
      <c r="AG403" s="51"/>
      <c r="AH403" s="51"/>
    </row>
    <row r="404" spans="1:34" ht="30" customHeight="1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IFERROR(VLOOKUP(Tabelle111[[#This Row],[Artikelnr. (wenn vorhanden)]],Artikel!A:C,3,FALSE),Tabelle111[[#This Row],[Artikelnr. (wenn vorhanden)]])</f>
        <v>ABS KELLERGEIST</v>
      </c>
      <c r="I404" s="11" t="str">
        <f>VLOOKUP(V404,'Linien - BU'!A:B,2,FALSE)</f>
        <v>BU4</v>
      </c>
      <c r="J404" s="12">
        <f t="shared" si="42"/>
        <v>6</v>
      </c>
      <c r="K404" s="13">
        <f>Tabelle111[[#This Row],[Datum '[Tag']]]</f>
        <v>44473</v>
      </c>
      <c r="L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4" s="14" t="str">
        <f>IFERROR(VLOOKUP(Tabelle3[[#This Row],[Artikelnr.]],Artikel!A:C,3,FALSE),Tabelle3[[#This Row],[Artikelnr.]])</f>
        <v>ABS KELLERGEIST</v>
      </c>
      <c r="N404" s="11" t="str">
        <f>VLOOKUP(D404,'Liste Gründe'!A:D,2,FALSE)</f>
        <v>keinen Verwendungszweck</v>
      </c>
      <c r="O404" s="13" t="str">
        <f>IF(ISBLANK(F404),VLOOKUP(Tabelle3[[#This Row],[Grund Ziffer]],'Liste Gründe'!A:D,3,FALSE),F404)</f>
        <v>-</v>
      </c>
      <c r="P404" s="11" t="str">
        <f>IF(ISBLANK(Tabelle111[[#This Row],[noch genauer]]),"-",Tabelle111[[#This Row],[noch genauer]])</f>
        <v>-</v>
      </c>
      <c r="Q404" s="14">
        <f t="shared" si="43"/>
        <v>40</v>
      </c>
      <c r="R404" s="11" t="str">
        <f t="shared" si="44"/>
        <v>Produkte</v>
      </c>
      <c r="S404" s="11" t="str">
        <f t="shared" si="45"/>
        <v>BUs</v>
      </c>
      <c r="T404" s="11" t="str">
        <f t="shared" si="46"/>
        <v>Symptome</v>
      </c>
      <c r="U404" s="11">
        <f>IFERROR(VLOOKUP(Tabelle3[[#This Row],[Artikelnr.]],Kennzahlen!S:U,3,FALSE)*Tabelle3[[#This Row],[Menge]],"0")</f>
        <v>6.0000000000000006E-4</v>
      </c>
      <c r="V404" s="14" t="str">
        <f>IF(ISBLANK(A404),VLOOKUP(Tabelle3[[#This Row],[Artikelnr.]],'Linien - BU'!R:S,2,FALSE),A404)</f>
        <v>BU4</v>
      </c>
      <c r="W404" s="16">
        <f t="shared" si="47"/>
        <v>29501028</v>
      </c>
      <c r="X404" s="15">
        <f t="shared" si="48"/>
        <v>61</v>
      </c>
      <c r="Y404" s="51"/>
      <c r="AC404" s="51"/>
      <c r="AF404" s="51"/>
      <c r="AG404" s="51"/>
      <c r="AH404" s="51"/>
    </row>
    <row r="405" spans="1:34" ht="30" customHeight="1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F405"/>
      <c r="G405" s="25"/>
      <c r="H405" s="56" t="str">
        <f>IFERROR(VLOOKUP(Tabelle111[[#This Row],[Artikelnr. (wenn vorhanden)]],Artikel!A:C,3,FALSE),Tabelle111[[#This Row],[Artikelnr. (wenn vorhanden)]])</f>
        <v>ABS KELLERGEIST</v>
      </c>
      <c r="I405" s="11" t="str">
        <f>VLOOKUP(V405,'Linien - BU'!A:B,2,FALSE)</f>
        <v>BU4</v>
      </c>
      <c r="J405" s="12">
        <f t="shared" si="42"/>
        <v>91</v>
      </c>
      <c r="K405" s="13">
        <f>Tabelle111[[#This Row],[Datum '[Tag']]]</f>
        <v>44488</v>
      </c>
      <c r="L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5" s="14" t="str">
        <f>IFERROR(VLOOKUP(Tabelle3[[#This Row],[Artikelnr.]],Artikel!A:C,3,FALSE),Tabelle3[[#This Row],[Artikelnr.]])</f>
        <v>ABS KELLERGEIST</v>
      </c>
      <c r="N405" s="11" t="str">
        <f>VLOOKUP(D405,'Liste Gründe'!A:D,2,FALSE)</f>
        <v>keinen Verwendungszweck</v>
      </c>
      <c r="O405" s="13" t="str">
        <f>IF(ISBLANK(F405),VLOOKUP(Tabelle3[[#This Row],[Grund Ziffer]],'Liste Gründe'!A:D,3,FALSE),F405)</f>
        <v>keinen Verwendungszweck</v>
      </c>
      <c r="P405" s="11" t="str">
        <f>IF(ISBLANK(Tabelle111[[#This Row],[noch genauer]]),"-",Tabelle111[[#This Row],[noch genauer]])</f>
        <v>-</v>
      </c>
      <c r="Q405" s="14">
        <f t="shared" si="43"/>
        <v>42</v>
      </c>
      <c r="R405" s="11" t="str">
        <f t="shared" si="44"/>
        <v>Produkte</v>
      </c>
      <c r="S405" s="11" t="str">
        <f t="shared" si="45"/>
        <v>BUs</v>
      </c>
      <c r="T405" s="11" t="str">
        <f t="shared" si="46"/>
        <v>Symptome</v>
      </c>
      <c r="U405" s="11">
        <f>IFERROR(VLOOKUP(Tabelle3[[#This Row],[Artikelnr.]],Kennzahlen!S:U,3,FALSE)*Tabelle3[[#This Row],[Menge]],"0")</f>
        <v>9.1000000000000004E-3</v>
      </c>
      <c r="V405" s="14" t="str">
        <f>IF(ISBLANK(A405),VLOOKUP(Tabelle3[[#This Row],[Artikelnr.]],'Linien - BU'!R:S,2,FALSE),A405)</f>
        <v>BU4</v>
      </c>
      <c r="W405" s="16">
        <f t="shared" si="47"/>
        <v>29501028</v>
      </c>
      <c r="X405" s="15">
        <f t="shared" si="48"/>
        <v>61</v>
      </c>
      <c r="Y405" s="51"/>
      <c r="AC405" s="51"/>
      <c r="AF405" s="51"/>
      <c r="AG405" s="51"/>
      <c r="AH405" s="51"/>
    </row>
    <row r="406" spans="1:34" ht="30" customHeight="1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F406"/>
      <c r="G406" s="25"/>
      <c r="H406" s="56" t="str">
        <f>IFERROR(VLOOKUP(Tabelle111[[#This Row],[Artikelnr. (wenn vorhanden)]],Artikel!A:C,3,FALSE),Tabelle111[[#This Row],[Artikelnr. (wenn vorhanden)]])</f>
        <v>ABS KELLERGEIST</v>
      </c>
      <c r="I406" s="11" t="str">
        <f>VLOOKUP(V406,'Linien - BU'!A:B,2,FALSE)</f>
        <v>BU4</v>
      </c>
      <c r="J406" s="12">
        <f t="shared" si="42"/>
        <v>17</v>
      </c>
      <c r="K406" s="13">
        <f>Tabelle111[[#This Row],[Datum '[Tag']]]</f>
        <v>44494</v>
      </c>
      <c r="L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6" s="14" t="str">
        <f>IFERROR(VLOOKUP(Tabelle3[[#This Row],[Artikelnr.]],Artikel!A:C,3,FALSE),Tabelle3[[#This Row],[Artikelnr.]])</f>
        <v>ABS KELLERGEIST</v>
      </c>
      <c r="N406" s="11" t="str">
        <f>VLOOKUP(D406,'Liste Gründe'!A:D,2,FALSE)</f>
        <v>keinen Verwendungszweck</v>
      </c>
      <c r="O406" s="13" t="str">
        <f>IF(ISBLANK(F406),VLOOKUP(Tabelle3[[#This Row],[Grund Ziffer]],'Liste Gründe'!A:D,3,FALSE),F406)</f>
        <v>keinen Verwendungszweck</v>
      </c>
      <c r="P406" s="11" t="str">
        <f>IF(ISBLANK(Tabelle111[[#This Row],[noch genauer]]),"-",Tabelle111[[#This Row],[noch genauer]])</f>
        <v>-</v>
      </c>
      <c r="Q406" s="14">
        <f t="shared" si="43"/>
        <v>43</v>
      </c>
      <c r="R406" s="11" t="str">
        <f t="shared" si="44"/>
        <v>Produkte</v>
      </c>
      <c r="S406" s="11" t="str">
        <f t="shared" si="45"/>
        <v>BUs</v>
      </c>
      <c r="T406" s="11" t="str">
        <f t="shared" si="46"/>
        <v>Symptome</v>
      </c>
      <c r="U406" s="11">
        <f>IFERROR(VLOOKUP(Tabelle3[[#This Row],[Artikelnr.]],Kennzahlen!S:U,3,FALSE)*Tabelle3[[#This Row],[Menge]],"0")</f>
        <v>1.7000000000000001E-3</v>
      </c>
      <c r="V406" s="14" t="str">
        <f>IF(ISBLANK(A406),VLOOKUP(Tabelle3[[#This Row],[Artikelnr.]],'Linien - BU'!R:S,2,FALSE),A406)</f>
        <v>BU4</v>
      </c>
      <c r="W406" s="16">
        <f t="shared" si="47"/>
        <v>29501028</v>
      </c>
      <c r="X406" s="15">
        <f t="shared" si="48"/>
        <v>61</v>
      </c>
      <c r="Y406" s="51"/>
      <c r="AC406" s="51"/>
      <c r="AF406" s="51"/>
      <c r="AG406" s="51"/>
      <c r="AH406" s="51"/>
    </row>
    <row r="407" spans="1:34" ht="30" customHeight="1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F407"/>
      <c r="G407" s="25"/>
      <c r="H407" s="56" t="str">
        <f>IFERROR(VLOOKUP(Tabelle111[[#This Row],[Artikelnr. (wenn vorhanden)]],Artikel!A:C,3,FALSE),Tabelle111[[#This Row],[Artikelnr. (wenn vorhanden)]])</f>
        <v>ABS KELLERGEIST</v>
      </c>
      <c r="I407" s="11" t="str">
        <f>VLOOKUP(V407,'Linien - BU'!A:B,2,FALSE)</f>
        <v>BU4</v>
      </c>
      <c r="J407" s="12">
        <f t="shared" si="42"/>
        <v>20</v>
      </c>
      <c r="K407" s="13">
        <f>Tabelle111[[#This Row],[Datum '[Tag']]]</f>
        <v>44494</v>
      </c>
      <c r="L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7" s="14" t="str">
        <f>IFERROR(VLOOKUP(Tabelle3[[#This Row],[Artikelnr.]],Artikel!A:C,3,FALSE),Tabelle3[[#This Row],[Artikelnr.]])</f>
        <v>ABS KELLERGEIST</v>
      </c>
      <c r="N407" s="11" t="str">
        <f>VLOOKUP(D407,'Liste Gründe'!A:D,2,FALSE)</f>
        <v>keinen Verwendungszweck</v>
      </c>
      <c r="O407" s="13" t="str">
        <f>IF(ISBLANK(F407),VLOOKUP(Tabelle3[[#This Row],[Grund Ziffer]],'Liste Gründe'!A:D,3,FALSE),F407)</f>
        <v>keinen Verwendungszweck</v>
      </c>
      <c r="P407" s="11" t="str">
        <f>IF(ISBLANK(Tabelle111[[#This Row],[noch genauer]]),"-",Tabelle111[[#This Row],[noch genauer]])</f>
        <v>-</v>
      </c>
      <c r="Q407" s="14">
        <f t="shared" si="43"/>
        <v>43</v>
      </c>
      <c r="R407" s="11" t="str">
        <f t="shared" si="44"/>
        <v>Produkte</v>
      </c>
      <c r="S407" s="11" t="str">
        <f t="shared" si="45"/>
        <v>BUs</v>
      </c>
      <c r="T407" s="11" t="str">
        <f t="shared" si="46"/>
        <v>Symptome</v>
      </c>
      <c r="U407" s="11">
        <f>IFERROR(VLOOKUP(Tabelle3[[#This Row],[Artikelnr.]],Kennzahlen!S:U,3,FALSE)*Tabelle3[[#This Row],[Menge]],"0")</f>
        <v>2E-3</v>
      </c>
      <c r="V407" s="14" t="str">
        <f>IF(ISBLANK(A407),VLOOKUP(Tabelle3[[#This Row],[Artikelnr.]],'Linien - BU'!R:S,2,FALSE),A407)</f>
        <v>BU4</v>
      </c>
      <c r="W407" s="16">
        <f t="shared" si="47"/>
        <v>29501028</v>
      </c>
      <c r="X407" s="15">
        <f t="shared" si="48"/>
        <v>61</v>
      </c>
      <c r="Y407" s="51"/>
      <c r="AC407" s="51"/>
      <c r="AF407" s="51"/>
      <c r="AG407" s="51"/>
      <c r="AH407" s="51"/>
    </row>
    <row r="408" spans="1:34" ht="30" customHeight="1" x14ac:dyDescent="0.25">
      <c r="A408" s="25" t="s">
        <v>15221</v>
      </c>
      <c r="B408" s="25">
        <v>29501028</v>
      </c>
      <c r="C408" s="25">
        <v>17</v>
      </c>
      <c r="D408" s="25">
        <v>61</v>
      </c>
      <c r="E408" s="37">
        <v>44496</v>
      </c>
      <c r="F408"/>
      <c r="G408" s="25"/>
      <c r="H408" s="56" t="str">
        <f>IFERROR(VLOOKUP(Tabelle111[[#This Row],[Artikelnr. (wenn vorhanden)]],Artikel!A:C,3,FALSE),Tabelle111[[#This Row],[Artikelnr. (wenn vorhanden)]])</f>
        <v>ABS KELLERGEIST</v>
      </c>
      <c r="I408" s="11" t="str">
        <f>VLOOKUP(V408,'Linien - BU'!A:B,2,FALSE)</f>
        <v>BU4</v>
      </c>
      <c r="J408" s="12">
        <f t="shared" si="42"/>
        <v>17</v>
      </c>
      <c r="K408" s="13">
        <f>Tabelle111[[#This Row],[Datum '[Tag']]]</f>
        <v>44496</v>
      </c>
      <c r="L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8" s="14" t="str">
        <f>IFERROR(VLOOKUP(Tabelle3[[#This Row],[Artikelnr.]],Artikel!A:C,3,FALSE),Tabelle3[[#This Row],[Artikelnr.]])</f>
        <v>ABS KELLERGEIST</v>
      </c>
      <c r="N408" s="11" t="str">
        <f>VLOOKUP(D408,'Liste Gründe'!A:D,2,FALSE)</f>
        <v>keinen Verwendungszweck</v>
      </c>
      <c r="O408" s="13" t="str">
        <f>IF(ISBLANK(F408),VLOOKUP(Tabelle3[[#This Row],[Grund Ziffer]],'Liste Gründe'!A:D,3,FALSE),F408)</f>
        <v>keinen Verwendungszweck</v>
      </c>
      <c r="P408" s="11" t="str">
        <f>IF(ISBLANK(Tabelle111[[#This Row],[noch genauer]]),"-",Tabelle111[[#This Row],[noch genauer]])</f>
        <v>-</v>
      </c>
      <c r="Q408" s="14">
        <f t="shared" si="43"/>
        <v>43</v>
      </c>
      <c r="R408" s="11" t="str">
        <f t="shared" si="44"/>
        <v>Produkte</v>
      </c>
      <c r="S408" s="11" t="str">
        <f t="shared" si="45"/>
        <v>BUs</v>
      </c>
      <c r="T408" s="11" t="str">
        <f t="shared" si="46"/>
        <v>Symptome</v>
      </c>
      <c r="U408" s="11">
        <f>IFERROR(VLOOKUP(Tabelle3[[#This Row],[Artikelnr.]],Kennzahlen!S:U,3,FALSE)*Tabelle3[[#This Row],[Menge]],"0")</f>
        <v>1.7000000000000001E-3</v>
      </c>
      <c r="V408" s="14" t="str">
        <f>IF(ISBLANK(A408),VLOOKUP(Tabelle3[[#This Row],[Artikelnr.]],'Linien - BU'!R:S,2,FALSE),A408)</f>
        <v>bu4</v>
      </c>
      <c r="W408" s="16">
        <f t="shared" si="47"/>
        <v>29501028</v>
      </c>
      <c r="X408" s="15">
        <f t="shared" si="48"/>
        <v>61</v>
      </c>
      <c r="Y408" s="51"/>
      <c r="AC408" s="51"/>
      <c r="AF408" s="51"/>
      <c r="AG408" s="51"/>
      <c r="AH408" s="51"/>
    </row>
    <row r="409" spans="1:34" ht="30" customHeight="1" x14ac:dyDescent="0.25">
      <c r="A409" s="25" t="s">
        <v>15221</v>
      </c>
      <c r="B409" s="25">
        <v>29501028</v>
      </c>
      <c r="C409" s="25">
        <v>20</v>
      </c>
      <c r="D409" s="25">
        <v>61</v>
      </c>
      <c r="E409" s="37">
        <v>44496</v>
      </c>
      <c r="F409"/>
      <c r="G409" s="25"/>
      <c r="H409" s="56" t="str">
        <f>IFERROR(VLOOKUP(Tabelle111[[#This Row],[Artikelnr. (wenn vorhanden)]],Artikel!A:C,3,FALSE),Tabelle111[[#This Row],[Artikelnr. (wenn vorhanden)]])</f>
        <v>ABS KELLERGEIST</v>
      </c>
      <c r="I409" s="11" t="str">
        <f>VLOOKUP(V409,'Linien - BU'!A:B,2,FALSE)</f>
        <v>BU4</v>
      </c>
      <c r="J409" s="12">
        <f t="shared" si="42"/>
        <v>20</v>
      </c>
      <c r="K409" s="13">
        <f>Tabelle111[[#This Row],[Datum '[Tag']]]</f>
        <v>44496</v>
      </c>
      <c r="L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9" s="14" t="str">
        <f>IFERROR(VLOOKUP(Tabelle3[[#This Row],[Artikelnr.]],Artikel!A:C,3,FALSE),Tabelle3[[#This Row],[Artikelnr.]])</f>
        <v>ABS KELLERGEIST</v>
      </c>
      <c r="N409" s="11" t="str">
        <f>VLOOKUP(D409,'Liste Gründe'!A:D,2,FALSE)</f>
        <v>keinen Verwendungszweck</v>
      </c>
      <c r="O409" s="13" t="str">
        <f>IF(ISBLANK(F409),VLOOKUP(Tabelle3[[#This Row],[Grund Ziffer]],'Liste Gründe'!A:D,3,FALSE),F409)</f>
        <v>keinen Verwendungszweck</v>
      </c>
      <c r="P409" s="11" t="str">
        <f>IF(ISBLANK(Tabelle111[[#This Row],[noch genauer]]),"-",Tabelle111[[#This Row],[noch genauer]])</f>
        <v>-</v>
      </c>
      <c r="Q409" s="14">
        <f t="shared" si="43"/>
        <v>43</v>
      </c>
      <c r="R409" s="11" t="str">
        <f t="shared" si="44"/>
        <v>Produkte</v>
      </c>
      <c r="S409" s="11" t="str">
        <f t="shared" si="45"/>
        <v>BUs</v>
      </c>
      <c r="T409" s="11" t="str">
        <f t="shared" si="46"/>
        <v>Symptome</v>
      </c>
      <c r="U409" s="11">
        <f>IFERROR(VLOOKUP(Tabelle3[[#This Row],[Artikelnr.]],Kennzahlen!S:U,3,FALSE)*Tabelle3[[#This Row],[Menge]],"0")</f>
        <v>2E-3</v>
      </c>
      <c r="V409" s="14" t="str">
        <f>IF(ISBLANK(A409),VLOOKUP(Tabelle3[[#This Row],[Artikelnr.]],'Linien - BU'!R:S,2,FALSE),A409)</f>
        <v>bu4</v>
      </c>
      <c r="W409" s="16">
        <f t="shared" si="47"/>
        <v>29501028</v>
      </c>
      <c r="X409" s="15">
        <f t="shared" si="48"/>
        <v>61</v>
      </c>
      <c r="Y409" s="51"/>
      <c r="AC409" s="51"/>
      <c r="AF409" s="51"/>
      <c r="AG409" s="51"/>
      <c r="AH409" s="51"/>
    </row>
    <row r="410" spans="1:34" ht="30" customHeight="1" x14ac:dyDescent="0.25">
      <c r="A410" s="25" t="s">
        <v>15196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IFERROR(VLOOKUP(Tabelle111[[#This Row],[Artikelnr. (wenn vorhanden)]],Artikel!A:C,3,FALSE),Tabelle111[[#This Row],[Artikelnr. (wenn vorhanden)]])</f>
        <v>ABS BRUSCHETTA</v>
      </c>
      <c r="I410" s="11" t="str">
        <f>VLOOKUP(V410,'Linien - BU'!A:B,2,FALSE)</f>
        <v>BU4</v>
      </c>
      <c r="J410" s="12">
        <f t="shared" si="42"/>
        <v>64</v>
      </c>
      <c r="K410" s="13">
        <f>Tabelle111[[#This Row],[Datum '[Tag']]]</f>
        <v>44439</v>
      </c>
      <c r="L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0" s="14" t="str">
        <f>IFERROR(VLOOKUP(Tabelle3[[#This Row],[Artikelnr.]],Artikel!A:C,3,FALSE),Tabelle3[[#This Row],[Artikelnr.]])</f>
        <v>ABS BRUSCHETTA</v>
      </c>
      <c r="N410" s="11" t="str">
        <f>VLOOKUP(D410,'Liste Gründe'!A:D,2,FALSE)</f>
        <v>keinen Verwendungszweck</v>
      </c>
      <c r="O410" s="13" t="str">
        <f>IF(ISBLANK(F410),VLOOKUP(Tabelle3[[#This Row],[Grund Ziffer]],'Liste Gründe'!A:D,3,FALSE),F410)</f>
        <v>keinen Verwendungszweck</v>
      </c>
      <c r="P410" s="11" t="str">
        <f>IF(ISBLANK(Tabelle111[[#This Row],[noch genauer]]),"-",Tabelle111[[#This Row],[noch genauer]])</f>
        <v>&lt;300kg/Monat</v>
      </c>
      <c r="Q410" s="14">
        <f t="shared" si="43"/>
        <v>35</v>
      </c>
      <c r="R410" s="11" t="str">
        <f t="shared" si="44"/>
        <v>Produkte</v>
      </c>
      <c r="S410" s="11" t="str">
        <f t="shared" si="45"/>
        <v>BUs</v>
      </c>
      <c r="T410" s="11" t="str">
        <f t="shared" si="46"/>
        <v>Symptome</v>
      </c>
      <c r="U410" s="11">
        <f>IFERROR(VLOOKUP(Tabelle3[[#This Row],[Artikelnr.]],Kennzahlen!S:U,3,FALSE)*Tabelle3[[#This Row],[Menge]],"0")</f>
        <v>96</v>
      </c>
      <c r="V410" s="14" t="str">
        <f>IF(ISBLANK(A410),VLOOKUP(Tabelle3[[#This Row],[Artikelnr.]],'Linien - BU'!R:S,2,FALSE),A410)</f>
        <v>L21</v>
      </c>
      <c r="W410" s="16">
        <f t="shared" si="47"/>
        <v>29501029</v>
      </c>
      <c r="X410" s="15">
        <f t="shared" si="48"/>
        <v>61</v>
      </c>
      <c r="Y410" s="51"/>
      <c r="AC410" s="51"/>
      <c r="AF410" s="51"/>
      <c r="AG410" s="51"/>
      <c r="AH410" s="51"/>
    </row>
    <row r="411" spans="1:34" ht="30" customHeight="1" x14ac:dyDescent="0.25">
      <c r="A411" s="25" t="s">
        <v>15196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IFERROR(VLOOKUP(Tabelle111[[#This Row],[Artikelnr. (wenn vorhanden)]],Artikel!A:C,3,FALSE),Tabelle111[[#This Row],[Artikelnr. (wenn vorhanden)]])</f>
        <v>ABS BRUSCHETTA</v>
      </c>
      <c r="I411" s="11" t="str">
        <f>VLOOKUP(V411,'Linien - BU'!A:B,2,FALSE)</f>
        <v>BU4</v>
      </c>
      <c r="J411" s="12">
        <f t="shared" si="42"/>
        <v>21</v>
      </c>
      <c r="K411" s="13">
        <f>Tabelle111[[#This Row],[Datum '[Tag']]]</f>
        <v>44441</v>
      </c>
      <c r="L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1" s="14" t="str">
        <f>IFERROR(VLOOKUP(Tabelle3[[#This Row],[Artikelnr.]],Artikel!A:C,3,FALSE),Tabelle3[[#This Row],[Artikelnr.]])</f>
        <v>ABS BRUSCHETTA</v>
      </c>
      <c r="N411" s="11" t="str">
        <f>VLOOKUP(D411,'Liste Gründe'!A:D,2,FALSE)</f>
        <v>Rest</v>
      </c>
      <c r="O411" s="13" t="str">
        <f>IF(ISBLANK(F411),VLOOKUP(Tabelle3[[#This Row],[Grund Ziffer]],'Liste Gründe'!A:D,3,FALSE),F411)</f>
        <v>blaues Klebeband im Produkt</v>
      </c>
      <c r="P411" s="11" t="str">
        <f>IF(ISBLANK(Tabelle111[[#This Row],[noch genauer]]),"-",Tabelle111[[#This Row],[noch genauer]])</f>
        <v>Trennung vom Klebeband aus Produkt zu aufwendig</v>
      </c>
      <c r="Q411" s="14">
        <f t="shared" si="43"/>
        <v>35</v>
      </c>
      <c r="R411" s="11" t="str">
        <f t="shared" si="44"/>
        <v>Produkte</v>
      </c>
      <c r="S411" s="11" t="str">
        <f t="shared" si="45"/>
        <v>BUs</v>
      </c>
      <c r="T411" s="11" t="str">
        <f t="shared" si="46"/>
        <v>Symptome</v>
      </c>
      <c r="U411" s="11">
        <f>IFERROR(VLOOKUP(Tabelle3[[#This Row],[Artikelnr.]],Kennzahlen!S:U,3,FALSE)*Tabelle3[[#This Row],[Menge]],"0")</f>
        <v>31.5</v>
      </c>
      <c r="V411" s="14" t="str">
        <f>IF(ISBLANK(A411),VLOOKUP(Tabelle3[[#This Row],[Artikelnr.]],'Linien - BU'!R:S,2,FALSE),A411)</f>
        <v>L21</v>
      </c>
      <c r="W411" s="16">
        <f t="shared" si="47"/>
        <v>29501029</v>
      </c>
      <c r="X411" s="15">
        <f t="shared" si="48"/>
        <v>22</v>
      </c>
      <c r="Y411" s="51"/>
      <c r="AC411" s="51"/>
      <c r="AF411" s="51"/>
      <c r="AG411" s="51"/>
      <c r="AH411" s="51"/>
    </row>
    <row r="412" spans="1:34" ht="30" customHeight="1" x14ac:dyDescent="0.25">
      <c r="A412" s="25" t="s">
        <v>15196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IFERROR(VLOOKUP(Tabelle111[[#This Row],[Artikelnr. (wenn vorhanden)]],Artikel!A:C,3,FALSE),Tabelle111[[#This Row],[Artikelnr. (wenn vorhanden)]])</f>
        <v>ABS BRUSCHETTA</v>
      </c>
      <c r="I412" s="11" t="str">
        <f>VLOOKUP(V412,'Linien - BU'!A:B,2,FALSE)</f>
        <v>BU4</v>
      </c>
      <c r="J412" s="12">
        <f t="shared" si="42"/>
        <v>32</v>
      </c>
      <c r="K412" s="13">
        <f>Tabelle111[[#This Row],[Datum '[Tag']]]</f>
        <v>44446</v>
      </c>
      <c r="L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2" s="14" t="str">
        <f>IFERROR(VLOOKUP(Tabelle3[[#This Row],[Artikelnr.]],Artikel!A:C,3,FALSE),Tabelle3[[#This Row],[Artikelnr.]])</f>
        <v>ABS BRUSCHETTA</v>
      </c>
      <c r="N412" s="11" t="str">
        <f>VLOOKUP(D412,'Liste Gründe'!A:D,2,FALSE)</f>
        <v>keinen Verwendungszweck</v>
      </c>
      <c r="O412" s="13" t="str">
        <f>IF(ISBLANK(F412),VLOOKUP(Tabelle3[[#This Row],[Grund Ziffer]],'Liste Gründe'!A:D,3,FALSE),F412)</f>
        <v>keinen Verwendungszweck</v>
      </c>
      <c r="P412" s="11" t="str">
        <f>IF(ISBLANK(Tabelle111[[#This Row],[noch genauer]]),"-",Tabelle111[[#This Row],[noch genauer]])</f>
        <v>&lt;300kg/Monat</v>
      </c>
      <c r="Q412" s="14">
        <f t="shared" si="43"/>
        <v>36</v>
      </c>
      <c r="R412" s="11" t="str">
        <f t="shared" si="44"/>
        <v>Produkte</v>
      </c>
      <c r="S412" s="11" t="str">
        <f t="shared" si="45"/>
        <v>BUs</v>
      </c>
      <c r="T412" s="11" t="str">
        <f t="shared" si="46"/>
        <v>Symptome</v>
      </c>
      <c r="U412" s="11">
        <f>IFERROR(VLOOKUP(Tabelle3[[#This Row],[Artikelnr.]],Kennzahlen!S:U,3,FALSE)*Tabelle3[[#This Row],[Menge]],"0")</f>
        <v>48</v>
      </c>
      <c r="V412" s="14" t="str">
        <f>IF(ISBLANK(A412),VLOOKUP(Tabelle3[[#This Row],[Artikelnr.]],'Linien - BU'!R:S,2,FALSE),A412)</f>
        <v>L21</v>
      </c>
      <c r="W412" s="16">
        <f t="shared" si="47"/>
        <v>29501029</v>
      </c>
      <c r="X412" s="15">
        <f t="shared" si="48"/>
        <v>61</v>
      </c>
      <c r="Y412" s="51"/>
      <c r="AC412" s="51"/>
      <c r="AF412" s="51"/>
      <c r="AG412" s="51"/>
      <c r="AH412" s="51"/>
    </row>
    <row r="413" spans="1:34" ht="30" customHeight="1" x14ac:dyDescent="0.25">
      <c r="A413" s="25" t="s">
        <v>15196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IFERROR(VLOOKUP(Tabelle111[[#This Row],[Artikelnr. (wenn vorhanden)]],Artikel!A:C,3,FALSE),Tabelle111[[#This Row],[Artikelnr. (wenn vorhanden)]])</f>
        <v>ABS BRUSCHETTA</v>
      </c>
      <c r="I413" s="11" t="str">
        <f>VLOOKUP(V413,'Linien - BU'!A:B,2,FALSE)</f>
        <v>BU4</v>
      </c>
      <c r="J413" s="12">
        <f t="shared" si="42"/>
        <v>14</v>
      </c>
      <c r="K413" s="13">
        <f>Tabelle111[[#This Row],[Datum '[Tag']]]</f>
        <v>44453</v>
      </c>
      <c r="L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3" s="14" t="str">
        <f>IFERROR(VLOOKUP(Tabelle3[[#This Row],[Artikelnr.]],Artikel!A:C,3,FALSE),Tabelle3[[#This Row],[Artikelnr.]])</f>
        <v>ABS BRUSCHETTA</v>
      </c>
      <c r="N413" s="11" t="str">
        <f>VLOOKUP(D413,'Liste Gründe'!A:D,2,FALSE)</f>
        <v>keinen Verwendungszweck</v>
      </c>
      <c r="O413" s="13" t="str">
        <f>IF(ISBLANK(F413),VLOOKUP(Tabelle3[[#This Row],[Grund Ziffer]],'Liste Gründe'!A:D,3,FALSE),F413)</f>
        <v>keinen Verwendungszweck</v>
      </c>
      <c r="P413" s="11" t="str">
        <f>IF(ISBLANK(Tabelle111[[#This Row],[noch genauer]]),"-",Tabelle111[[#This Row],[noch genauer]])</f>
        <v>&lt;300kg/Monat</v>
      </c>
      <c r="Q413" s="14">
        <f t="shared" si="43"/>
        <v>37</v>
      </c>
      <c r="R413" s="11" t="str">
        <f t="shared" si="44"/>
        <v>Produkte</v>
      </c>
      <c r="S413" s="11" t="str">
        <f t="shared" si="45"/>
        <v>BUs</v>
      </c>
      <c r="T413" s="11" t="str">
        <f t="shared" si="46"/>
        <v>Symptome</v>
      </c>
      <c r="U413" s="11">
        <f>IFERROR(VLOOKUP(Tabelle3[[#This Row],[Artikelnr.]],Kennzahlen!S:U,3,FALSE)*Tabelle3[[#This Row],[Menge]],"0")</f>
        <v>21</v>
      </c>
      <c r="V413" s="14" t="str">
        <f>IF(ISBLANK(A413),VLOOKUP(Tabelle3[[#This Row],[Artikelnr.]],'Linien - BU'!R:S,2,FALSE),A413)</f>
        <v>L21</v>
      </c>
      <c r="W413" s="16">
        <f t="shared" si="47"/>
        <v>29501029</v>
      </c>
      <c r="X413" s="15">
        <f t="shared" si="48"/>
        <v>61</v>
      </c>
      <c r="Y413" s="51"/>
      <c r="AC413" s="51"/>
      <c r="AF413" s="51"/>
      <c r="AG413" s="51"/>
      <c r="AH413" s="51"/>
    </row>
    <row r="414" spans="1:34" ht="30" customHeight="1" x14ac:dyDescent="0.25">
      <c r="A414" s="25" t="s">
        <v>15196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IFERROR(VLOOKUP(Tabelle111[[#This Row],[Artikelnr. (wenn vorhanden)]],Artikel!A:C,3,FALSE),Tabelle111[[#This Row],[Artikelnr. (wenn vorhanden)]])</f>
        <v>ABS BRUSCHETTA</v>
      </c>
      <c r="I414" s="11" t="str">
        <f>VLOOKUP(V414,'Linien - BU'!A:B,2,FALSE)</f>
        <v>BU4</v>
      </c>
      <c r="J414" s="12">
        <f t="shared" si="42"/>
        <v>18</v>
      </c>
      <c r="K414" s="13">
        <f>Tabelle111[[#This Row],[Datum '[Tag']]]</f>
        <v>44454</v>
      </c>
      <c r="L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4" s="14" t="str">
        <f>IFERROR(VLOOKUP(Tabelle3[[#This Row],[Artikelnr.]],Artikel!A:C,3,FALSE),Tabelle3[[#This Row],[Artikelnr.]])</f>
        <v>ABS BRUSCHETTA</v>
      </c>
      <c r="N414" s="11" t="str">
        <f>VLOOKUP(D414,'Liste Gründe'!A:D,2,FALSE)</f>
        <v>keinen Verwendungszweck</v>
      </c>
      <c r="O414" s="13" t="str">
        <f>IF(ISBLANK(F414),VLOOKUP(Tabelle3[[#This Row],[Grund Ziffer]],'Liste Gründe'!A:D,3,FALSE),F414)</f>
        <v>keinen Verwendungszweck</v>
      </c>
      <c r="P414" s="11" t="str">
        <f>IF(ISBLANK(Tabelle111[[#This Row],[noch genauer]]),"-",Tabelle111[[#This Row],[noch genauer]])</f>
        <v>&lt;300kg/Monat</v>
      </c>
      <c r="Q414" s="14">
        <f t="shared" si="43"/>
        <v>37</v>
      </c>
      <c r="R414" s="11" t="str">
        <f t="shared" si="44"/>
        <v>Produkte</v>
      </c>
      <c r="S414" s="11" t="str">
        <f t="shared" si="45"/>
        <v>BUs</v>
      </c>
      <c r="T414" s="11" t="str">
        <f t="shared" si="46"/>
        <v>Symptome</v>
      </c>
      <c r="U414" s="11">
        <f>IFERROR(VLOOKUP(Tabelle3[[#This Row],[Artikelnr.]],Kennzahlen!S:U,3,FALSE)*Tabelle3[[#This Row],[Menge]],"0")</f>
        <v>27</v>
      </c>
      <c r="V414" s="14" t="str">
        <f>IF(ISBLANK(A414),VLOOKUP(Tabelle3[[#This Row],[Artikelnr.]],'Linien - BU'!R:S,2,FALSE),A414)</f>
        <v>L21</v>
      </c>
      <c r="W414" s="16">
        <f t="shared" si="47"/>
        <v>29501029</v>
      </c>
      <c r="X414" s="15">
        <f t="shared" si="48"/>
        <v>61</v>
      </c>
      <c r="Y414" s="51"/>
      <c r="AC414" s="51"/>
      <c r="AF414" s="51"/>
      <c r="AG414" s="51"/>
      <c r="AH414" s="51"/>
    </row>
    <row r="415" spans="1:34" ht="30" customHeight="1" x14ac:dyDescent="0.25">
      <c r="A415" s="25" t="s">
        <v>15196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IFERROR(VLOOKUP(Tabelle111[[#This Row],[Artikelnr. (wenn vorhanden)]],Artikel!A:C,3,FALSE),Tabelle111[[#This Row],[Artikelnr. (wenn vorhanden)]])</f>
        <v>ABS BRUSCHETTA</v>
      </c>
      <c r="I415" s="11" t="str">
        <f>VLOOKUP(V415,'Linien - BU'!A:B,2,FALSE)</f>
        <v>BU4</v>
      </c>
      <c r="J415" s="12">
        <f t="shared" si="42"/>
        <v>25</v>
      </c>
      <c r="K415" s="13">
        <f>Tabelle111[[#This Row],[Datum '[Tag']]]</f>
        <v>44459</v>
      </c>
      <c r="L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5" s="14" t="str">
        <f>IFERROR(VLOOKUP(Tabelle3[[#This Row],[Artikelnr.]],Artikel!A:C,3,FALSE),Tabelle3[[#This Row],[Artikelnr.]])</f>
        <v>ABS BRUSCHETTA</v>
      </c>
      <c r="N415" s="11" t="str">
        <f>VLOOKUP(D415,'Liste Gründe'!A:D,2,FALSE)</f>
        <v>keinen Verwendungszweck</v>
      </c>
      <c r="O415" s="13" t="str">
        <f>IF(ISBLANK(F415),VLOOKUP(Tabelle3[[#This Row],[Grund Ziffer]],'Liste Gründe'!A:D,3,FALSE),F415)</f>
        <v>keinen Verwendungszweck</v>
      </c>
      <c r="P415" s="11" t="str">
        <f>IF(ISBLANK(Tabelle111[[#This Row],[noch genauer]]),"-",Tabelle111[[#This Row],[noch genauer]])</f>
        <v>&lt;300kg/Monat</v>
      </c>
      <c r="Q415" s="14">
        <f t="shared" si="43"/>
        <v>38</v>
      </c>
      <c r="R415" s="11" t="str">
        <f t="shared" si="44"/>
        <v>Produkte</v>
      </c>
      <c r="S415" s="11" t="str">
        <f t="shared" si="45"/>
        <v>BUs</v>
      </c>
      <c r="T415" s="11" t="str">
        <f t="shared" si="46"/>
        <v>Symptome</v>
      </c>
      <c r="U415" s="11">
        <f>IFERROR(VLOOKUP(Tabelle3[[#This Row],[Artikelnr.]],Kennzahlen!S:U,3,FALSE)*Tabelle3[[#This Row],[Menge]],"0")</f>
        <v>37.5</v>
      </c>
      <c r="V415" s="14" t="str">
        <f>IF(ISBLANK(A415),VLOOKUP(Tabelle3[[#This Row],[Artikelnr.]],'Linien - BU'!R:S,2,FALSE),A415)</f>
        <v>L21</v>
      </c>
      <c r="W415" s="16">
        <f t="shared" si="47"/>
        <v>29501029</v>
      </c>
      <c r="X415" s="15">
        <f t="shared" si="48"/>
        <v>61</v>
      </c>
      <c r="Y415" s="51"/>
      <c r="AC415" s="51"/>
      <c r="AF415" s="51"/>
      <c r="AG415" s="51"/>
      <c r="AH415" s="51"/>
    </row>
    <row r="416" spans="1:34" ht="30" customHeight="1" x14ac:dyDescent="0.25">
      <c r="A416" s="25" t="s">
        <v>15196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IFERROR(VLOOKUP(Tabelle111[[#This Row],[Artikelnr. (wenn vorhanden)]],Artikel!A:C,3,FALSE),Tabelle111[[#This Row],[Artikelnr. (wenn vorhanden)]])</f>
        <v>ABS BRUSCHETTA</v>
      </c>
      <c r="I416" s="11" t="str">
        <f>VLOOKUP(V416,'Linien - BU'!A:B,2,FALSE)</f>
        <v>BU4</v>
      </c>
      <c r="J416" s="12">
        <f t="shared" si="42"/>
        <v>18</v>
      </c>
      <c r="K416" s="13">
        <f>Tabelle111[[#This Row],[Datum '[Tag']]]</f>
        <v>44460</v>
      </c>
      <c r="L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6" s="14" t="str">
        <f>IFERROR(VLOOKUP(Tabelle3[[#This Row],[Artikelnr.]],Artikel!A:C,3,FALSE),Tabelle3[[#This Row],[Artikelnr.]])</f>
        <v>ABS BRUSCHETTA</v>
      </c>
      <c r="N416" s="11" t="str">
        <f>VLOOKUP(D416,'Liste Gründe'!A:D,2,FALSE)</f>
        <v>keinen Verwendungszweck</v>
      </c>
      <c r="O416" s="13" t="str">
        <f>IF(ISBLANK(F416),VLOOKUP(Tabelle3[[#This Row],[Grund Ziffer]],'Liste Gründe'!A:D,3,FALSE),F416)</f>
        <v>keinen Verwendungszweck</v>
      </c>
      <c r="P416" s="11" t="str">
        <f>IF(ISBLANK(Tabelle111[[#This Row],[noch genauer]]),"-",Tabelle111[[#This Row],[noch genauer]])</f>
        <v>&lt;300kg/Monat</v>
      </c>
      <c r="Q416" s="14">
        <f t="shared" si="43"/>
        <v>38</v>
      </c>
      <c r="R416" s="11" t="str">
        <f t="shared" si="44"/>
        <v>Produkte</v>
      </c>
      <c r="S416" s="11" t="str">
        <f t="shared" si="45"/>
        <v>BUs</v>
      </c>
      <c r="T416" s="11" t="str">
        <f t="shared" si="46"/>
        <v>Symptome</v>
      </c>
      <c r="U416" s="11">
        <f>IFERROR(VLOOKUP(Tabelle3[[#This Row],[Artikelnr.]],Kennzahlen!S:U,3,FALSE)*Tabelle3[[#This Row],[Menge]],"0")</f>
        <v>27</v>
      </c>
      <c r="V416" s="14" t="str">
        <f>IF(ISBLANK(A416),VLOOKUP(Tabelle3[[#This Row],[Artikelnr.]],'Linien - BU'!R:S,2,FALSE),A416)</f>
        <v>L21</v>
      </c>
      <c r="W416" s="16">
        <f t="shared" si="47"/>
        <v>29501029</v>
      </c>
      <c r="X416" s="15">
        <f t="shared" si="48"/>
        <v>61</v>
      </c>
      <c r="Y416" s="51"/>
      <c r="AC416" s="51"/>
      <c r="AF416" s="51"/>
      <c r="AG416" s="51"/>
      <c r="AH416" s="51"/>
    </row>
    <row r="417" spans="1:34" ht="30" customHeight="1" x14ac:dyDescent="0.25">
      <c r="A417" s="25" t="s">
        <v>15196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IFERROR(VLOOKUP(Tabelle111[[#This Row],[Artikelnr. (wenn vorhanden)]],Artikel!A:C,3,FALSE),Tabelle111[[#This Row],[Artikelnr. (wenn vorhanden)]])</f>
        <v>ABS BRUSCHETTA</v>
      </c>
      <c r="I417" s="11" t="str">
        <f>VLOOKUP(V417,'Linien - BU'!A:B,2,FALSE)</f>
        <v>BU4</v>
      </c>
      <c r="J417" s="12">
        <f t="shared" si="42"/>
        <v>36</v>
      </c>
      <c r="K417" s="13">
        <f>Tabelle111[[#This Row],[Datum '[Tag']]]</f>
        <v>44462</v>
      </c>
      <c r="L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7" s="14" t="str">
        <f>IFERROR(VLOOKUP(Tabelle3[[#This Row],[Artikelnr.]],Artikel!A:C,3,FALSE),Tabelle3[[#This Row],[Artikelnr.]])</f>
        <v>ABS BRUSCHETTA</v>
      </c>
      <c r="N417" s="11" t="str">
        <f>VLOOKUP(D417,'Liste Gründe'!A:D,2,FALSE)</f>
        <v>keinen Verwendungszweck</v>
      </c>
      <c r="O417" s="13" t="str">
        <f>IF(ISBLANK(F417),VLOOKUP(Tabelle3[[#This Row],[Grund Ziffer]],'Liste Gründe'!A:D,3,FALSE),F417)</f>
        <v>keinen Verwendungszweck</v>
      </c>
      <c r="P417" s="11" t="str">
        <f>IF(ISBLANK(Tabelle111[[#This Row],[noch genauer]]),"-",Tabelle111[[#This Row],[noch genauer]])</f>
        <v>&lt;300kg/Monat</v>
      </c>
      <c r="Q417" s="14">
        <f t="shared" si="43"/>
        <v>38</v>
      </c>
      <c r="R417" s="11" t="str">
        <f t="shared" si="44"/>
        <v>Produkte</v>
      </c>
      <c r="S417" s="11" t="str">
        <f t="shared" si="45"/>
        <v>BUs</v>
      </c>
      <c r="T417" s="11" t="str">
        <f t="shared" si="46"/>
        <v>Symptome</v>
      </c>
      <c r="U417" s="11">
        <f>IFERROR(VLOOKUP(Tabelle3[[#This Row],[Artikelnr.]],Kennzahlen!S:U,3,FALSE)*Tabelle3[[#This Row],[Menge]],"0")</f>
        <v>54</v>
      </c>
      <c r="V417" s="14" t="str">
        <f>IF(ISBLANK(A417),VLOOKUP(Tabelle3[[#This Row],[Artikelnr.]],'Linien - BU'!R:S,2,FALSE),A417)</f>
        <v>L21</v>
      </c>
      <c r="W417" s="16">
        <f t="shared" si="47"/>
        <v>29501029</v>
      </c>
      <c r="X417" s="15">
        <f t="shared" si="48"/>
        <v>61</v>
      </c>
      <c r="Y417" s="51"/>
      <c r="AC417" s="51"/>
      <c r="AF417" s="51"/>
      <c r="AG417" s="51"/>
      <c r="AH417" s="51"/>
    </row>
    <row r="418" spans="1:34" ht="30" customHeight="1" x14ac:dyDescent="0.25">
      <c r="A418" s="25" t="s">
        <v>15196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IFERROR(VLOOKUP(Tabelle111[[#This Row],[Artikelnr. (wenn vorhanden)]],Artikel!A:C,3,FALSE),Tabelle111[[#This Row],[Artikelnr. (wenn vorhanden)]])</f>
        <v>ABS BRUSCHETTA</v>
      </c>
      <c r="I418" s="11" t="str">
        <f>VLOOKUP(V418,'Linien - BU'!A:B,2,FALSE)</f>
        <v>BU4</v>
      </c>
      <c r="J418" s="12">
        <f t="shared" si="42"/>
        <v>20</v>
      </c>
      <c r="K418" s="13">
        <f>Tabelle111[[#This Row],[Datum '[Tag']]]</f>
        <v>44467</v>
      </c>
      <c r="L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8" s="14" t="str">
        <f>IFERROR(VLOOKUP(Tabelle3[[#This Row],[Artikelnr.]],Artikel!A:C,3,FALSE),Tabelle3[[#This Row],[Artikelnr.]])</f>
        <v>ABS BRUSCHETTA</v>
      </c>
      <c r="N418" s="11" t="str">
        <f>VLOOKUP(D418,'Liste Gründe'!A:D,2,FALSE)</f>
        <v>keinen Verwendungszweck</v>
      </c>
      <c r="O418" s="13" t="str">
        <f>IF(ISBLANK(F418),VLOOKUP(Tabelle3[[#This Row],[Grund Ziffer]],'Liste Gründe'!A:D,3,FALSE),F418)</f>
        <v>keinen Verwendungszweck</v>
      </c>
      <c r="P418" s="11" t="str">
        <f>IF(ISBLANK(Tabelle111[[#This Row],[noch genauer]]),"-",Tabelle111[[#This Row],[noch genauer]])</f>
        <v>&lt;300kg/Monat</v>
      </c>
      <c r="Q418" s="14">
        <f t="shared" si="43"/>
        <v>39</v>
      </c>
      <c r="R418" s="11" t="str">
        <f t="shared" si="44"/>
        <v>Produkte</v>
      </c>
      <c r="S418" s="11" t="str">
        <f t="shared" si="45"/>
        <v>BUs</v>
      </c>
      <c r="T418" s="11" t="str">
        <f t="shared" si="46"/>
        <v>Symptome</v>
      </c>
      <c r="U418" s="11">
        <f>IFERROR(VLOOKUP(Tabelle3[[#This Row],[Artikelnr.]],Kennzahlen!S:U,3,FALSE)*Tabelle3[[#This Row],[Menge]],"0")</f>
        <v>30</v>
      </c>
      <c r="V418" s="14" t="str">
        <f>IF(ISBLANK(A418),VLOOKUP(Tabelle3[[#This Row],[Artikelnr.]],'Linien - BU'!R:S,2,FALSE),A418)</f>
        <v>L21</v>
      </c>
      <c r="W418" s="16">
        <f t="shared" si="47"/>
        <v>29501029</v>
      </c>
      <c r="X418" s="15">
        <f t="shared" si="48"/>
        <v>61</v>
      </c>
      <c r="Y418" s="51"/>
      <c r="AC418" s="51"/>
      <c r="AF418" s="51"/>
      <c r="AG418" s="51"/>
      <c r="AH418" s="51"/>
    </row>
    <row r="419" spans="1:34" ht="30" customHeight="1" x14ac:dyDescent="0.25">
      <c r="A419" s="25" t="s">
        <v>15196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IFERROR(VLOOKUP(Tabelle111[[#This Row],[Artikelnr. (wenn vorhanden)]],Artikel!A:C,3,FALSE),Tabelle111[[#This Row],[Artikelnr. (wenn vorhanden)]])</f>
        <v>ABS BRUSCHETTA</v>
      </c>
      <c r="I419" s="11" t="str">
        <f>VLOOKUP(V419,'Linien - BU'!A:B,2,FALSE)</f>
        <v>BU4</v>
      </c>
      <c r="J419" s="12">
        <f t="shared" si="42"/>
        <v>7</v>
      </c>
      <c r="K419" s="13">
        <f>Tabelle111[[#This Row],[Datum '[Tag']]]</f>
        <v>44467</v>
      </c>
      <c r="L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9" s="14" t="str">
        <f>IFERROR(VLOOKUP(Tabelle3[[#This Row],[Artikelnr.]],Artikel!A:C,3,FALSE),Tabelle3[[#This Row],[Artikelnr.]])</f>
        <v>ABS BRUSCHETTA</v>
      </c>
      <c r="N419" s="11" t="str">
        <f>VLOOKUP(D419,'Liste Gründe'!A:D,2,FALSE)</f>
        <v>keinen Verwendungszweck</v>
      </c>
      <c r="O419" s="13" t="str">
        <f>IF(ISBLANK(F419),VLOOKUP(Tabelle3[[#This Row],[Grund Ziffer]],'Liste Gründe'!A:D,3,FALSE),F419)</f>
        <v>keinen Verwendungszweck</v>
      </c>
      <c r="P419" s="11" t="str">
        <f>IF(ISBLANK(Tabelle111[[#This Row],[noch genauer]]),"-",Tabelle111[[#This Row],[noch genauer]])</f>
        <v>&lt;300kg/Monat</v>
      </c>
      <c r="Q419" s="14">
        <f t="shared" si="43"/>
        <v>39</v>
      </c>
      <c r="R419" s="11" t="str">
        <f t="shared" si="44"/>
        <v>Produkte</v>
      </c>
      <c r="S419" s="11" t="str">
        <f t="shared" si="45"/>
        <v>BUs</v>
      </c>
      <c r="T419" s="11" t="str">
        <f t="shared" si="46"/>
        <v>Symptome</v>
      </c>
      <c r="U419" s="11">
        <f>IFERROR(VLOOKUP(Tabelle3[[#This Row],[Artikelnr.]],Kennzahlen!S:U,3,FALSE)*Tabelle3[[#This Row],[Menge]],"0")</f>
        <v>10.5</v>
      </c>
      <c r="V419" s="14" t="str">
        <f>IF(ISBLANK(A419),VLOOKUP(Tabelle3[[#This Row],[Artikelnr.]],'Linien - BU'!R:S,2,FALSE),A419)</f>
        <v>L21</v>
      </c>
      <c r="W419" s="16">
        <f t="shared" si="47"/>
        <v>29501029</v>
      </c>
      <c r="X419" s="15">
        <f t="shared" si="48"/>
        <v>61</v>
      </c>
      <c r="Y419" s="51"/>
      <c r="AC419" s="51"/>
      <c r="AF419" s="51"/>
      <c r="AG419" s="51"/>
      <c r="AH419" s="51"/>
    </row>
    <row r="420" spans="1:34" ht="30" customHeight="1" x14ac:dyDescent="0.25">
      <c r="A420" s="25" t="s">
        <v>15196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IFERROR(VLOOKUP(Tabelle111[[#This Row],[Artikelnr. (wenn vorhanden)]],Artikel!A:C,3,FALSE),Tabelle111[[#This Row],[Artikelnr. (wenn vorhanden)]])</f>
        <v>ABS BRUSCHETTA</v>
      </c>
      <c r="I420" s="11" t="str">
        <f>VLOOKUP(V420,'Linien - BU'!A:B,2,FALSE)</f>
        <v>BU4</v>
      </c>
      <c r="J420" s="12">
        <f t="shared" si="42"/>
        <v>9</v>
      </c>
      <c r="K420" s="13">
        <f>Tabelle111[[#This Row],[Datum '[Tag']]]</f>
        <v>44469</v>
      </c>
      <c r="L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0" s="14" t="str">
        <f>IFERROR(VLOOKUP(Tabelle3[[#This Row],[Artikelnr.]],Artikel!A:C,3,FALSE),Tabelle3[[#This Row],[Artikelnr.]])</f>
        <v>ABS BRUSCHETTA</v>
      </c>
      <c r="N420" s="11" t="str">
        <f>VLOOKUP(D420,'Liste Gründe'!A:D,2,FALSE)</f>
        <v>keinen Verwendungszweck</v>
      </c>
      <c r="O420" s="13" t="str">
        <f>IF(ISBLANK(F420),VLOOKUP(Tabelle3[[#This Row],[Grund Ziffer]],'Liste Gründe'!A:D,3,FALSE),F420)</f>
        <v>keinen Verwendungszweck</v>
      </c>
      <c r="P420" s="11" t="str">
        <f>IF(ISBLANK(Tabelle111[[#This Row],[noch genauer]]),"-",Tabelle111[[#This Row],[noch genauer]])</f>
        <v>&lt;300kg/Monat</v>
      </c>
      <c r="Q420" s="14">
        <f t="shared" si="43"/>
        <v>39</v>
      </c>
      <c r="R420" s="11" t="str">
        <f t="shared" si="44"/>
        <v>Produkte</v>
      </c>
      <c r="S420" s="11" t="str">
        <f t="shared" si="45"/>
        <v>BUs</v>
      </c>
      <c r="T420" s="11" t="str">
        <f t="shared" si="46"/>
        <v>Symptome</v>
      </c>
      <c r="U420" s="11">
        <f>IFERROR(VLOOKUP(Tabelle3[[#This Row],[Artikelnr.]],Kennzahlen!S:U,3,FALSE)*Tabelle3[[#This Row],[Menge]],"0")</f>
        <v>13.5</v>
      </c>
      <c r="V420" s="14" t="str">
        <f>IF(ISBLANK(A420),VLOOKUP(Tabelle3[[#This Row],[Artikelnr.]],'Linien - BU'!R:S,2,FALSE),A420)</f>
        <v>L21</v>
      </c>
      <c r="W420" s="16">
        <f t="shared" si="47"/>
        <v>29501029</v>
      </c>
      <c r="X420" s="15">
        <f t="shared" si="48"/>
        <v>61</v>
      </c>
      <c r="Y420" s="51"/>
      <c r="AC420" s="51"/>
      <c r="AF420" s="51"/>
      <c r="AG420" s="51"/>
      <c r="AH420" s="51"/>
    </row>
    <row r="421" spans="1:34" ht="30" customHeight="1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IFERROR(VLOOKUP(Tabelle111[[#This Row],[Artikelnr. (wenn vorhanden)]],Artikel!A:C,3,FALSE),Tabelle111[[#This Row],[Artikelnr. (wenn vorhanden)]])</f>
        <v>ABS BRUSCHETTA</v>
      </c>
      <c r="I421" s="11" t="str">
        <f>VLOOKUP(V421,'Linien - BU'!A:B,2,FALSE)</f>
        <v>BU4</v>
      </c>
      <c r="J421" s="12">
        <f t="shared" si="42"/>
        <v>1</v>
      </c>
      <c r="K421" s="13">
        <f>Tabelle111[[#This Row],[Datum '[Tag']]]</f>
        <v>44475</v>
      </c>
      <c r="L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1" s="14" t="str">
        <f>IFERROR(VLOOKUP(Tabelle3[[#This Row],[Artikelnr.]],Artikel!A:C,3,FALSE),Tabelle3[[#This Row],[Artikelnr.]])</f>
        <v>ABS BRUSCHETTA</v>
      </c>
      <c r="N421" s="11" t="str">
        <f>VLOOKUP(D421,'Liste Gründe'!A:D,2,FALSE)</f>
        <v>keinen Verwendungszweck</v>
      </c>
      <c r="O421" s="13" t="str">
        <f>IF(ISBLANK(F421),VLOOKUP(Tabelle3[[#This Row],[Grund Ziffer]],'Liste Gründe'!A:D,3,FALSE),F421)</f>
        <v>-</v>
      </c>
      <c r="P421" s="11" t="str">
        <f>IF(ISBLANK(Tabelle111[[#This Row],[noch genauer]]),"-",Tabelle111[[#This Row],[noch genauer]])</f>
        <v>-</v>
      </c>
      <c r="Q421" s="14">
        <f t="shared" si="43"/>
        <v>40</v>
      </c>
      <c r="R421" s="11" t="str">
        <f t="shared" si="44"/>
        <v>Produkte</v>
      </c>
      <c r="S421" s="11" t="str">
        <f t="shared" si="45"/>
        <v>BUs</v>
      </c>
      <c r="T421" s="11" t="str">
        <f t="shared" si="46"/>
        <v>Symptome</v>
      </c>
      <c r="U421" s="11">
        <f>IFERROR(VLOOKUP(Tabelle3[[#This Row],[Artikelnr.]],Kennzahlen!S:U,3,FALSE)*Tabelle3[[#This Row],[Menge]],"0")</f>
        <v>1.5</v>
      </c>
      <c r="V421" s="14" t="str">
        <f>IF(ISBLANK(A421),VLOOKUP(Tabelle3[[#This Row],[Artikelnr.]],'Linien - BU'!R:S,2,FALSE),A421)</f>
        <v>BU4</v>
      </c>
      <c r="W421" s="16">
        <f t="shared" si="47"/>
        <v>29501029</v>
      </c>
      <c r="X421" s="15">
        <f t="shared" si="48"/>
        <v>61</v>
      </c>
      <c r="Y421" s="51"/>
      <c r="AC421" s="51"/>
      <c r="AF421" s="51"/>
      <c r="AG421" s="51"/>
      <c r="AH421" s="51"/>
    </row>
    <row r="422" spans="1:34" ht="30" customHeight="1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F422"/>
      <c r="G422" s="25"/>
      <c r="H422" s="25" t="str">
        <f>IFERROR(VLOOKUP(Tabelle111[[#This Row],[Artikelnr. (wenn vorhanden)]],Artikel!A:C,3,FALSE),Tabelle111[[#This Row],[Artikelnr. (wenn vorhanden)]])</f>
        <v>ABS BRUSCHETTA</v>
      </c>
      <c r="I422" s="11" t="str">
        <f>VLOOKUP(V422,'Linien - BU'!A:B,2,FALSE)</f>
        <v>BU4</v>
      </c>
      <c r="J422" s="12">
        <f t="shared" si="42"/>
        <v>39</v>
      </c>
      <c r="K422" s="13">
        <f>Tabelle111[[#This Row],[Datum '[Tag']]]</f>
        <v>44483</v>
      </c>
      <c r="L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2" s="14" t="str">
        <f>IFERROR(VLOOKUP(Tabelle3[[#This Row],[Artikelnr.]],Artikel!A:C,3,FALSE),Tabelle3[[#This Row],[Artikelnr.]])</f>
        <v>ABS BRUSCHETTA</v>
      </c>
      <c r="N422" s="11" t="str">
        <f>VLOOKUP(D422,'Liste Gründe'!A:D,2,FALSE)</f>
        <v>keinen Verwendungszweck</v>
      </c>
      <c r="O422" s="13" t="str">
        <f>IF(ISBLANK(F422),VLOOKUP(Tabelle3[[#This Row],[Grund Ziffer]],'Liste Gründe'!A:D,3,FALSE),F422)</f>
        <v>keinen Verwendungszweck</v>
      </c>
      <c r="P422" s="11" t="str">
        <f>IF(ISBLANK(Tabelle111[[#This Row],[noch genauer]]),"-",Tabelle111[[#This Row],[noch genauer]])</f>
        <v>-</v>
      </c>
      <c r="Q422" s="14">
        <f t="shared" si="43"/>
        <v>41</v>
      </c>
      <c r="R422" s="11" t="str">
        <f t="shared" si="44"/>
        <v>Produkte</v>
      </c>
      <c r="S422" s="11" t="str">
        <f t="shared" si="45"/>
        <v>BUs</v>
      </c>
      <c r="T422" s="11" t="str">
        <f t="shared" si="46"/>
        <v>Symptome</v>
      </c>
      <c r="U422" s="11">
        <f>IFERROR(VLOOKUP(Tabelle3[[#This Row],[Artikelnr.]],Kennzahlen!S:U,3,FALSE)*Tabelle3[[#This Row],[Menge]],"0")</f>
        <v>58.5</v>
      </c>
      <c r="V422" s="14" t="str">
        <f>IF(ISBLANK(A422),VLOOKUP(Tabelle3[[#This Row],[Artikelnr.]],'Linien - BU'!R:S,2,FALSE),A422)</f>
        <v>Bu4</v>
      </c>
      <c r="W422" s="16">
        <f t="shared" si="47"/>
        <v>29501029</v>
      </c>
      <c r="X422" s="15">
        <f t="shared" si="48"/>
        <v>61</v>
      </c>
      <c r="Y422" s="51"/>
      <c r="AC422" s="51"/>
      <c r="AF422" s="51"/>
      <c r="AG422" s="51"/>
      <c r="AH422" s="51"/>
    </row>
    <row r="423" spans="1:34" ht="30" customHeight="1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F423"/>
      <c r="G423" s="25"/>
      <c r="H423" s="56" t="str">
        <f>IFERROR(VLOOKUP(Tabelle111[[#This Row],[Artikelnr. (wenn vorhanden)]],Artikel!A:C,3,FALSE),Tabelle111[[#This Row],[Artikelnr. (wenn vorhanden)]])</f>
        <v>ABS BRUSCHETTA</v>
      </c>
      <c r="I423" s="11" t="str">
        <f>VLOOKUP(V423,'Linien - BU'!A:B,2,FALSE)</f>
        <v>BU4</v>
      </c>
      <c r="J423" s="12">
        <f t="shared" si="42"/>
        <v>11</v>
      </c>
      <c r="K423" s="13">
        <f>Tabelle111[[#This Row],[Datum '[Tag']]]</f>
        <v>44488</v>
      </c>
      <c r="L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3" s="14" t="str">
        <f>IFERROR(VLOOKUP(Tabelle3[[#This Row],[Artikelnr.]],Artikel!A:C,3,FALSE),Tabelle3[[#This Row],[Artikelnr.]])</f>
        <v>ABS BRUSCHETTA</v>
      </c>
      <c r="N423" s="11" t="str">
        <f>VLOOKUP(D423,'Liste Gründe'!A:D,2,FALSE)</f>
        <v>keinen Verwendungszweck</v>
      </c>
      <c r="O423" s="13" t="str">
        <f>IF(ISBLANK(F423),VLOOKUP(Tabelle3[[#This Row],[Grund Ziffer]],'Liste Gründe'!A:D,3,FALSE),F423)</f>
        <v>keinen Verwendungszweck</v>
      </c>
      <c r="P423" s="11" t="str">
        <f>IF(ISBLANK(Tabelle111[[#This Row],[noch genauer]]),"-",Tabelle111[[#This Row],[noch genauer]])</f>
        <v>-</v>
      </c>
      <c r="Q423" s="14">
        <f t="shared" si="43"/>
        <v>42</v>
      </c>
      <c r="R423" s="11" t="str">
        <f t="shared" si="44"/>
        <v>Produkte</v>
      </c>
      <c r="S423" s="11" t="str">
        <f t="shared" si="45"/>
        <v>BUs</v>
      </c>
      <c r="T423" s="11" t="str">
        <f t="shared" si="46"/>
        <v>Symptome</v>
      </c>
      <c r="U423" s="11">
        <f>IFERROR(VLOOKUP(Tabelle3[[#This Row],[Artikelnr.]],Kennzahlen!S:U,3,FALSE)*Tabelle3[[#This Row],[Menge]],"0")</f>
        <v>16.5</v>
      </c>
      <c r="V423" s="14" t="str">
        <f>IF(ISBLANK(A423),VLOOKUP(Tabelle3[[#This Row],[Artikelnr.]],'Linien - BU'!R:S,2,FALSE),A423)</f>
        <v>BU4</v>
      </c>
      <c r="W423" s="16">
        <f t="shared" si="47"/>
        <v>29501029</v>
      </c>
      <c r="X423" s="15">
        <f t="shared" si="48"/>
        <v>61</v>
      </c>
      <c r="Y423" s="51"/>
      <c r="AC423" s="51"/>
      <c r="AF423" s="51"/>
      <c r="AG423" s="51"/>
      <c r="AH423" s="51"/>
    </row>
    <row r="424" spans="1:34" ht="30" customHeight="1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F424"/>
      <c r="G424" s="25"/>
      <c r="H424" s="56" t="str">
        <f>IFERROR(VLOOKUP(Tabelle111[[#This Row],[Artikelnr. (wenn vorhanden)]],Artikel!A:C,3,FALSE),Tabelle111[[#This Row],[Artikelnr. (wenn vorhanden)]])</f>
        <v>ABS BRUSCHETTA</v>
      </c>
      <c r="I424" s="11" t="str">
        <f>VLOOKUP(V424,'Linien - BU'!A:B,2,FALSE)</f>
        <v>BU4</v>
      </c>
      <c r="J424" s="12">
        <f t="shared" si="42"/>
        <v>132</v>
      </c>
      <c r="K424" s="13">
        <f>Tabelle111[[#This Row],[Datum '[Tag']]]</f>
        <v>44488</v>
      </c>
      <c r="L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4" s="14" t="str">
        <f>IFERROR(VLOOKUP(Tabelle3[[#This Row],[Artikelnr.]],Artikel!A:C,3,FALSE),Tabelle3[[#This Row],[Artikelnr.]])</f>
        <v>ABS BRUSCHETTA</v>
      </c>
      <c r="N424" s="11" t="str">
        <f>VLOOKUP(D424,'Liste Gründe'!A:D,2,FALSE)</f>
        <v>keinen Verwendungszweck</v>
      </c>
      <c r="O424" s="13" t="str">
        <f>IF(ISBLANK(F424),VLOOKUP(Tabelle3[[#This Row],[Grund Ziffer]],'Liste Gründe'!A:D,3,FALSE),F424)</f>
        <v>keinen Verwendungszweck</v>
      </c>
      <c r="P424" s="11" t="str">
        <f>IF(ISBLANK(Tabelle111[[#This Row],[noch genauer]]),"-",Tabelle111[[#This Row],[noch genauer]])</f>
        <v>-</v>
      </c>
      <c r="Q424" s="14">
        <f t="shared" si="43"/>
        <v>42</v>
      </c>
      <c r="R424" s="11" t="str">
        <f t="shared" si="44"/>
        <v>Produkte</v>
      </c>
      <c r="S424" s="11" t="str">
        <f t="shared" si="45"/>
        <v>BUs</v>
      </c>
      <c r="T424" s="11" t="str">
        <f t="shared" si="46"/>
        <v>Symptome</v>
      </c>
      <c r="U424" s="11">
        <f>IFERROR(VLOOKUP(Tabelle3[[#This Row],[Artikelnr.]],Kennzahlen!S:U,3,FALSE)*Tabelle3[[#This Row],[Menge]],"0")</f>
        <v>198</v>
      </c>
      <c r="V424" s="14" t="str">
        <f>IF(ISBLANK(A424),VLOOKUP(Tabelle3[[#This Row],[Artikelnr.]],'Linien - BU'!R:S,2,FALSE),A424)</f>
        <v>BU4</v>
      </c>
      <c r="W424" s="16">
        <f t="shared" si="47"/>
        <v>29501029</v>
      </c>
      <c r="X424" s="15">
        <f t="shared" si="48"/>
        <v>61</v>
      </c>
      <c r="Y424" s="51"/>
      <c r="AC424" s="51"/>
      <c r="AF424" s="51"/>
      <c r="AG424" s="51"/>
      <c r="AH424" s="51"/>
    </row>
    <row r="425" spans="1:34" ht="30" customHeight="1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F425"/>
      <c r="G425" s="25"/>
      <c r="H425" s="56" t="str">
        <f>IFERROR(VLOOKUP(Tabelle111[[#This Row],[Artikelnr. (wenn vorhanden)]],Artikel!A:C,3,FALSE),Tabelle111[[#This Row],[Artikelnr. (wenn vorhanden)]])</f>
        <v>ABS BRUSCHETTA</v>
      </c>
      <c r="I425" s="11" t="str">
        <f>VLOOKUP(V425,'Linien - BU'!A:B,2,FALSE)</f>
        <v>BU4</v>
      </c>
      <c r="J425" s="12">
        <f t="shared" si="42"/>
        <v>12</v>
      </c>
      <c r="K425" s="13">
        <f>Tabelle111[[#This Row],[Datum '[Tag']]]</f>
        <v>44494</v>
      </c>
      <c r="L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5" s="14" t="str">
        <f>IFERROR(VLOOKUP(Tabelle3[[#This Row],[Artikelnr.]],Artikel!A:C,3,FALSE),Tabelle3[[#This Row],[Artikelnr.]])</f>
        <v>ABS BRUSCHETTA</v>
      </c>
      <c r="N425" s="11" t="str">
        <f>VLOOKUP(D425,'Liste Gründe'!A:D,2,FALSE)</f>
        <v>keinen Verwendungszweck</v>
      </c>
      <c r="O425" s="13" t="str">
        <f>IF(ISBLANK(F425),VLOOKUP(Tabelle3[[#This Row],[Grund Ziffer]],'Liste Gründe'!A:D,3,FALSE),F425)</f>
        <v>keinen Verwendungszweck</v>
      </c>
      <c r="P425" s="11" t="str">
        <f>IF(ISBLANK(Tabelle111[[#This Row],[noch genauer]]),"-",Tabelle111[[#This Row],[noch genauer]])</f>
        <v>-</v>
      </c>
      <c r="Q425" s="14">
        <f t="shared" si="43"/>
        <v>43</v>
      </c>
      <c r="R425" s="11" t="str">
        <f t="shared" si="44"/>
        <v>Produkte</v>
      </c>
      <c r="S425" s="11" t="str">
        <f t="shared" si="45"/>
        <v>BUs</v>
      </c>
      <c r="T425" s="11" t="str">
        <f t="shared" si="46"/>
        <v>Symptome</v>
      </c>
      <c r="U425" s="11">
        <f>IFERROR(VLOOKUP(Tabelle3[[#This Row],[Artikelnr.]],Kennzahlen!S:U,3,FALSE)*Tabelle3[[#This Row],[Menge]],"0")</f>
        <v>18</v>
      </c>
      <c r="V425" s="14" t="str">
        <f>IF(ISBLANK(A425),VLOOKUP(Tabelle3[[#This Row],[Artikelnr.]],'Linien - BU'!R:S,2,FALSE),A425)</f>
        <v>BU4</v>
      </c>
      <c r="W425" s="16">
        <f t="shared" si="47"/>
        <v>29501029</v>
      </c>
      <c r="X425" s="15">
        <f t="shared" si="48"/>
        <v>61</v>
      </c>
      <c r="Y425" s="51"/>
      <c r="AC425" s="51"/>
      <c r="AF425" s="51"/>
      <c r="AG425" s="51"/>
      <c r="AH425" s="51"/>
    </row>
    <row r="426" spans="1:34" ht="30" customHeight="1" x14ac:dyDescent="0.25">
      <c r="A426" s="25" t="s">
        <v>15221</v>
      </c>
      <c r="B426" s="25">
        <v>29501029</v>
      </c>
      <c r="C426" s="25">
        <v>12</v>
      </c>
      <c r="D426" s="25">
        <v>61</v>
      </c>
      <c r="E426" s="37">
        <v>44496</v>
      </c>
      <c r="F426"/>
      <c r="G426" s="25"/>
      <c r="H426" s="56" t="str">
        <f>IFERROR(VLOOKUP(Tabelle111[[#This Row],[Artikelnr. (wenn vorhanden)]],Artikel!A:C,3,FALSE),Tabelle111[[#This Row],[Artikelnr. (wenn vorhanden)]])</f>
        <v>ABS BRUSCHETTA</v>
      </c>
      <c r="I426" s="11" t="str">
        <f>VLOOKUP(V426,'Linien - BU'!A:B,2,FALSE)</f>
        <v>BU4</v>
      </c>
      <c r="J426" s="12">
        <f t="shared" si="42"/>
        <v>12</v>
      </c>
      <c r="K426" s="13">
        <f>Tabelle111[[#This Row],[Datum '[Tag']]]</f>
        <v>44496</v>
      </c>
      <c r="L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6" s="14" t="str">
        <f>IFERROR(VLOOKUP(Tabelle3[[#This Row],[Artikelnr.]],Artikel!A:C,3,FALSE),Tabelle3[[#This Row],[Artikelnr.]])</f>
        <v>ABS BRUSCHETTA</v>
      </c>
      <c r="N426" s="11" t="str">
        <f>VLOOKUP(D426,'Liste Gründe'!A:D,2,FALSE)</f>
        <v>keinen Verwendungszweck</v>
      </c>
      <c r="O426" s="13" t="str">
        <f>IF(ISBLANK(F426),VLOOKUP(Tabelle3[[#This Row],[Grund Ziffer]],'Liste Gründe'!A:D,3,FALSE),F426)</f>
        <v>keinen Verwendungszweck</v>
      </c>
      <c r="P426" s="11" t="str">
        <f>IF(ISBLANK(Tabelle111[[#This Row],[noch genauer]]),"-",Tabelle111[[#This Row],[noch genauer]])</f>
        <v>-</v>
      </c>
      <c r="Q426" s="14">
        <f t="shared" si="43"/>
        <v>43</v>
      </c>
      <c r="R426" s="11" t="str">
        <f t="shared" si="44"/>
        <v>Produkte</v>
      </c>
      <c r="S426" s="11" t="str">
        <f t="shared" si="45"/>
        <v>BUs</v>
      </c>
      <c r="T426" s="11" t="str">
        <f t="shared" si="46"/>
        <v>Symptome</v>
      </c>
      <c r="U426" s="11">
        <f>IFERROR(VLOOKUP(Tabelle3[[#This Row],[Artikelnr.]],Kennzahlen!S:U,3,FALSE)*Tabelle3[[#This Row],[Menge]],"0")</f>
        <v>18</v>
      </c>
      <c r="V426" s="14" t="str">
        <f>IF(ISBLANK(A426),VLOOKUP(Tabelle3[[#This Row],[Artikelnr.]],'Linien - BU'!R:S,2,FALSE),A426)</f>
        <v>bu4</v>
      </c>
      <c r="W426" s="16">
        <f t="shared" si="47"/>
        <v>29501029</v>
      </c>
      <c r="X426" s="15">
        <f t="shared" si="48"/>
        <v>61</v>
      </c>
      <c r="Y426" s="51"/>
      <c r="AC426" s="51"/>
      <c r="AF426" s="51"/>
      <c r="AG426" s="51"/>
      <c r="AH426" s="51"/>
    </row>
    <row r="427" spans="1:34" ht="30" customHeight="1" x14ac:dyDescent="0.25">
      <c r="A427" s="25" t="s">
        <v>15196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IFERROR(VLOOKUP(Tabelle111[[#This Row],[Artikelnr. (wenn vorhanden)]],Artikel!A:C,3,FALSE),Tabelle111[[#This Row],[Artikelnr. (wenn vorhanden)]])</f>
        <v>ABS ORANG-PESTO</v>
      </c>
      <c r="I427" s="11" t="str">
        <f>VLOOKUP(V427,'Linien - BU'!A:B,2,FALSE)</f>
        <v>BU4</v>
      </c>
      <c r="J427" s="12">
        <f t="shared" si="42"/>
        <v>53</v>
      </c>
      <c r="K427" s="13">
        <f>Tabelle111[[#This Row],[Datum '[Tag']]]</f>
        <v>44439</v>
      </c>
      <c r="L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7" s="14" t="str">
        <f>IFERROR(VLOOKUP(Tabelle3[[#This Row],[Artikelnr.]],Artikel!A:C,3,FALSE),Tabelle3[[#This Row],[Artikelnr.]])</f>
        <v>ABS ORANG-PESTO</v>
      </c>
      <c r="N427" s="11" t="str">
        <f>VLOOKUP(D427,'Liste Gründe'!A:D,2,FALSE)</f>
        <v>keinen Verwendungszweck</v>
      </c>
      <c r="O427" s="13" t="str">
        <f>IF(ISBLANK(F427),VLOOKUP(Tabelle3[[#This Row],[Grund Ziffer]],'Liste Gründe'!A:D,3,FALSE),F427)</f>
        <v>keinen Verwendungszweck</v>
      </c>
      <c r="P427" s="11" t="str">
        <f>IF(ISBLANK(Tabelle111[[#This Row],[noch genauer]]),"-",Tabelle111[[#This Row],[noch genauer]])</f>
        <v>&lt;100kg/Monat</v>
      </c>
      <c r="Q427" s="14">
        <f t="shared" si="43"/>
        <v>35</v>
      </c>
      <c r="R427" s="11" t="str">
        <f t="shared" si="44"/>
        <v>Produkte</v>
      </c>
      <c r="S427" s="11" t="str">
        <f t="shared" si="45"/>
        <v>BUs</v>
      </c>
      <c r="T427" s="11" t="str">
        <f t="shared" si="46"/>
        <v>Symptome</v>
      </c>
      <c r="U427" s="11">
        <f>IFERROR(VLOOKUP(Tabelle3[[#This Row],[Artikelnr.]],Kennzahlen!S:U,3,FALSE)*Tabelle3[[#This Row],[Menge]],"0")</f>
        <v>79.5</v>
      </c>
      <c r="V427" s="14" t="str">
        <f>IF(ISBLANK(A427),VLOOKUP(Tabelle3[[#This Row],[Artikelnr.]],'Linien - BU'!R:S,2,FALSE),A427)</f>
        <v>L21</v>
      </c>
      <c r="W427" s="16">
        <f t="shared" si="47"/>
        <v>29501030</v>
      </c>
      <c r="X427" s="15">
        <f t="shared" si="48"/>
        <v>61</v>
      </c>
      <c r="Y427" s="51"/>
      <c r="AC427" s="51"/>
      <c r="AF427" s="51"/>
      <c r="AG427" s="51"/>
      <c r="AH427" s="51"/>
    </row>
    <row r="428" spans="1:34" ht="30" customHeight="1" x14ac:dyDescent="0.25">
      <c r="A428" s="25" t="s">
        <v>15196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IFERROR(VLOOKUP(Tabelle111[[#This Row],[Artikelnr. (wenn vorhanden)]],Artikel!A:C,3,FALSE),Tabelle111[[#This Row],[Artikelnr. (wenn vorhanden)]])</f>
        <v>ABS ORANG-PESTO</v>
      </c>
      <c r="I428" s="11" t="str">
        <f>VLOOKUP(V428,'Linien - BU'!A:B,2,FALSE)</f>
        <v>BU4</v>
      </c>
      <c r="J428" s="12">
        <f t="shared" si="42"/>
        <v>3</v>
      </c>
      <c r="K428" s="13">
        <f>Tabelle111[[#This Row],[Datum '[Tag']]]</f>
        <v>44445</v>
      </c>
      <c r="L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8" s="14" t="str">
        <f>IFERROR(VLOOKUP(Tabelle3[[#This Row],[Artikelnr.]],Artikel!A:C,3,FALSE),Tabelle3[[#This Row],[Artikelnr.]])</f>
        <v>ABS ORANG-PESTO</v>
      </c>
      <c r="N428" s="11" t="str">
        <f>VLOOKUP(D428,'Liste Gründe'!A:D,2,FALSE)</f>
        <v>keinen Verwendungszweck</v>
      </c>
      <c r="O428" s="13" t="str">
        <f>IF(ISBLANK(F428),VLOOKUP(Tabelle3[[#This Row],[Grund Ziffer]],'Liste Gründe'!A:D,3,FALSE),F428)</f>
        <v>keinen Verwendungszweck</v>
      </c>
      <c r="P428" s="11" t="str">
        <f>IF(ISBLANK(Tabelle111[[#This Row],[noch genauer]]),"-",Tabelle111[[#This Row],[noch genauer]])</f>
        <v>&lt;100kg/Monat</v>
      </c>
      <c r="Q428" s="14">
        <f t="shared" si="43"/>
        <v>36</v>
      </c>
      <c r="R428" s="11" t="str">
        <f t="shared" si="44"/>
        <v>Produkte</v>
      </c>
      <c r="S428" s="11" t="str">
        <f t="shared" si="45"/>
        <v>BUs</v>
      </c>
      <c r="T428" s="11" t="str">
        <f t="shared" si="46"/>
        <v>Symptome</v>
      </c>
      <c r="U428" s="11">
        <f>IFERROR(VLOOKUP(Tabelle3[[#This Row],[Artikelnr.]],Kennzahlen!S:U,3,FALSE)*Tabelle3[[#This Row],[Menge]],"0")</f>
        <v>4.5</v>
      </c>
      <c r="V428" s="14" t="str">
        <f>IF(ISBLANK(A428),VLOOKUP(Tabelle3[[#This Row],[Artikelnr.]],'Linien - BU'!R:S,2,FALSE),A428)</f>
        <v>L21</v>
      </c>
      <c r="W428" s="16">
        <f t="shared" si="47"/>
        <v>29501030</v>
      </c>
      <c r="X428" s="15">
        <f t="shared" si="48"/>
        <v>61</v>
      </c>
      <c r="Y428" s="51"/>
      <c r="AC428" s="51"/>
      <c r="AF428" s="51"/>
      <c r="AG428" s="51"/>
      <c r="AH428" s="51"/>
    </row>
    <row r="429" spans="1:34" ht="30" customHeight="1" x14ac:dyDescent="0.25">
      <c r="A429" s="25" t="s">
        <v>15196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IFERROR(VLOOKUP(Tabelle111[[#This Row],[Artikelnr. (wenn vorhanden)]],Artikel!A:C,3,FALSE),Tabelle111[[#This Row],[Artikelnr. (wenn vorhanden)]])</f>
        <v>ABS ORANG-PESTO</v>
      </c>
      <c r="I429" s="11" t="str">
        <f>VLOOKUP(V429,'Linien - BU'!A:B,2,FALSE)</f>
        <v>BU4</v>
      </c>
      <c r="J429" s="12">
        <f t="shared" si="42"/>
        <v>5</v>
      </c>
      <c r="K429" s="13">
        <f>Tabelle111[[#This Row],[Datum '[Tag']]]</f>
        <v>44446</v>
      </c>
      <c r="L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9" s="14" t="str">
        <f>IFERROR(VLOOKUP(Tabelle3[[#This Row],[Artikelnr.]],Artikel!A:C,3,FALSE),Tabelle3[[#This Row],[Artikelnr.]])</f>
        <v>ABS ORANG-PESTO</v>
      </c>
      <c r="N429" s="11" t="str">
        <f>VLOOKUP(D429,'Liste Gründe'!A:D,2,FALSE)</f>
        <v>keinen Verwendungszweck</v>
      </c>
      <c r="O429" s="13" t="str">
        <f>IF(ISBLANK(F429),VLOOKUP(Tabelle3[[#This Row],[Grund Ziffer]],'Liste Gründe'!A:D,3,FALSE),F429)</f>
        <v>keinen Verwendungszweck</v>
      </c>
      <c r="P429" s="11" t="str">
        <f>IF(ISBLANK(Tabelle111[[#This Row],[noch genauer]]),"-",Tabelle111[[#This Row],[noch genauer]])</f>
        <v>&lt;100kg/Monat</v>
      </c>
      <c r="Q429" s="14">
        <f t="shared" si="43"/>
        <v>36</v>
      </c>
      <c r="R429" s="11" t="str">
        <f t="shared" si="44"/>
        <v>Produkte</v>
      </c>
      <c r="S429" s="11" t="str">
        <f t="shared" si="45"/>
        <v>BUs</v>
      </c>
      <c r="T429" s="11" t="str">
        <f t="shared" si="46"/>
        <v>Symptome</v>
      </c>
      <c r="U429" s="11">
        <f>IFERROR(VLOOKUP(Tabelle3[[#This Row],[Artikelnr.]],Kennzahlen!S:U,3,FALSE)*Tabelle3[[#This Row],[Menge]],"0")</f>
        <v>7.5</v>
      </c>
      <c r="V429" s="14" t="str">
        <f>IF(ISBLANK(A429),VLOOKUP(Tabelle3[[#This Row],[Artikelnr.]],'Linien - BU'!R:S,2,FALSE),A429)</f>
        <v>L21</v>
      </c>
      <c r="W429" s="16">
        <f t="shared" si="47"/>
        <v>29501030</v>
      </c>
      <c r="X429" s="15">
        <f t="shared" si="48"/>
        <v>61</v>
      </c>
      <c r="Y429" s="51"/>
      <c r="AC429" s="51"/>
      <c r="AF429" s="51"/>
      <c r="AG429" s="51"/>
      <c r="AH429" s="51"/>
    </row>
    <row r="430" spans="1:34" ht="30" customHeight="1" x14ac:dyDescent="0.25">
      <c r="A430" s="25" t="s">
        <v>15196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IFERROR(VLOOKUP(Tabelle111[[#This Row],[Artikelnr. (wenn vorhanden)]],Artikel!A:C,3,FALSE),Tabelle111[[#This Row],[Artikelnr. (wenn vorhanden)]])</f>
        <v>ABS ORANG-PESTO</v>
      </c>
      <c r="I430" s="11" t="str">
        <f>VLOOKUP(V430,'Linien - BU'!A:B,2,FALSE)</f>
        <v>BU4</v>
      </c>
      <c r="J430" s="12">
        <f t="shared" si="42"/>
        <v>8</v>
      </c>
      <c r="K430" s="13">
        <f>Tabelle111[[#This Row],[Datum '[Tag']]]</f>
        <v>44453</v>
      </c>
      <c r="L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0" s="14" t="str">
        <f>IFERROR(VLOOKUP(Tabelle3[[#This Row],[Artikelnr.]],Artikel!A:C,3,FALSE),Tabelle3[[#This Row],[Artikelnr.]])</f>
        <v>ABS ORANG-PESTO</v>
      </c>
      <c r="N430" s="11" t="str">
        <f>VLOOKUP(D430,'Liste Gründe'!A:D,2,FALSE)</f>
        <v>keinen Verwendungszweck</v>
      </c>
      <c r="O430" s="13" t="str">
        <f>IF(ISBLANK(F430),VLOOKUP(Tabelle3[[#This Row],[Grund Ziffer]],'Liste Gründe'!A:D,3,FALSE),F430)</f>
        <v>keinen Verwendungszweck</v>
      </c>
      <c r="P430" s="11" t="str">
        <f>IF(ISBLANK(Tabelle111[[#This Row],[noch genauer]]),"-",Tabelle111[[#This Row],[noch genauer]])</f>
        <v>&lt;100kg/Monat</v>
      </c>
      <c r="Q430" s="14">
        <f t="shared" si="43"/>
        <v>37</v>
      </c>
      <c r="R430" s="11" t="str">
        <f t="shared" si="44"/>
        <v>Produkte</v>
      </c>
      <c r="S430" s="11" t="str">
        <f t="shared" si="45"/>
        <v>BUs</v>
      </c>
      <c r="T430" s="11" t="str">
        <f t="shared" si="46"/>
        <v>Symptome</v>
      </c>
      <c r="U430" s="11">
        <f>IFERROR(VLOOKUP(Tabelle3[[#This Row],[Artikelnr.]],Kennzahlen!S:U,3,FALSE)*Tabelle3[[#This Row],[Menge]],"0")</f>
        <v>12</v>
      </c>
      <c r="V430" s="14" t="str">
        <f>IF(ISBLANK(A430),VLOOKUP(Tabelle3[[#This Row],[Artikelnr.]],'Linien - BU'!R:S,2,FALSE),A430)</f>
        <v>L21</v>
      </c>
      <c r="W430" s="16">
        <f t="shared" si="47"/>
        <v>29501030</v>
      </c>
      <c r="X430" s="15">
        <f t="shared" si="48"/>
        <v>61</v>
      </c>
      <c r="Y430" s="51"/>
      <c r="AC430" s="51"/>
      <c r="AF430" s="51"/>
      <c r="AG430" s="51"/>
      <c r="AH430" s="51"/>
    </row>
    <row r="431" spans="1:34" ht="30" customHeight="1" x14ac:dyDescent="0.25">
      <c r="A431" s="25" t="s">
        <v>15196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IFERROR(VLOOKUP(Tabelle111[[#This Row],[Artikelnr. (wenn vorhanden)]],Artikel!A:C,3,FALSE),Tabelle111[[#This Row],[Artikelnr. (wenn vorhanden)]])</f>
        <v>ABS ORANG-PESTO</v>
      </c>
      <c r="I431" s="11" t="str">
        <f>VLOOKUP(V431,'Linien - BU'!A:B,2,FALSE)</f>
        <v>BU4</v>
      </c>
      <c r="J431" s="12">
        <f t="shared" si="42"/>
        <v>7</v>
      </c>
      <c r="K431" s="13">
        <f>Tabelle111[[#This Row],[Datum '[Tag']]]</f>
        <v>44453</v>
      </c>
      <c r="L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1" s="14" t="str">
        <f>IFERROR(VLOOKUP(Tabelle3[[#This Row],[Artikelnr.]],Artikel!A:C,3,FALSE),Tabelle3[[#This Row],[Artikelnr.]])</f>
        <v>ABS ORANG-PESTO</v>
      </c>
      <c r="N431" s="11" t="str">
        <f>VLOOKUP(D431,'Liste Gründe'!A:D,2,FALSE)</f>
        <v>keinen Verwendungszweck</v>
      </c>
      <c r="O431" s="13" t="str">
        <f>IF(ISBLANK(F431),VLOOKUP(Tabelle3[[#This Row],[Grund Ziffer]],'Liste Gründe'!A:D,3,FALSE),F431)</f>
        <v>keinen Verwendungszweck</v>
      </c>
      <c r="P431" s="11" t="str">
        <f>IF(ISBLANK(Tabelle111[[#This Row],[noch genauer]]),"-",Tabelle111[[#This Row],[noch genauer]])</f>
        <v>&lt;100kg/Monat</v>
      </c>
      <c r="Q431" s="14">
        <f t="shared" si="43"/>
        <v>37</v>
      </c>
      <c r="R431" s="11" t="str">
        <f t="shared" si="44"/>
        <v>Produkte</v>
      </c>
      <c r="S431" s="11" t="str">
        <f t="shared" si="45"/>
        <v>BUs</v>
      </c>
      <c r="T431" s="11" t="str">
        <f t="shared" si="46"/>
        <v>Symptome</v>
      </c>
      <c r="U431" s="11">
        <f>IFERROR(VLOOKUP(Tabelle3[[#This Row],[Artikelnr.]],Kennzahlen!S:U,3,FALSE)*Tabelle3[[#This Row],[Menge]],"0")</f>
        <v>10.5</v>
      </c>
      <c r="V431" s="14" t="str">
        <f>IF(ISBLANK(A431),VLOOKUP(Tabelle3[[#This Row],[Artikelnr.]],'Linien - BU'!R:S,2,FALSE),A431)</f>
        <v>L21</v>
      </c>
      <c r="W431" s="16">
        <f t="shared" si="47"/>
        <v>29501030</v>
      </c>
      <c r="X431" s="15">
        <f t="shared" si="48"/>
        <v>61</v>
      </c>
      <c r="Y431" s="51"/>
      <c r="AC431" s="51"/>
      <c r="AF431" s="51"/>
      <c r="AG431" s="51"/>
      <c r="AH431" s="51"/>
    </row>
    <row r="432" spans="1:34" ht="30" customHeight="1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IFERROR(VLOOKUP(Tabelle111[[#This Row],[Artikelnr. (wenn vorhanden)]],Artikel!A:C,3,FALSE),Tabelle111[[#This Row],[Artikelnr. (wenn vorhanden)]])</f>
        <v>ABS ORANG-PESTO</v>
      </c>
      <c r="I432" s="11" t="str">
        <f>VLOOKUP(V432,'Linien - BU'!A:B,2,FALSE)</f>
        <v>BU4</v>
      </c>
      <c r="J432" s="12">
        <f t="shared" si="42"/>
        <v>6</v>
      </c>
      <c r="K432" s="13">
        <f>Tabelle111[[#This Row],[Datum '[Tag']]]</f>
        <v>44453</v>
      </c>
      <c r="L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2" s="14" t="str">
        <f>IFERROR(VLOOKUP(Tabelle3[[#This Row],[Artikelnr.]],Artikel!A:C,3,FALSE),Tabelle3[[#This Row],[Artikelnr.]])</f>
        <v>ABS ORANG-PESTO</v>
      </c>
      <c r="N432" s="11" t="str">
        <f>VLOOKUP(D432,'Liste Gründe'!A:D,2,FALSE)</f>
        <v>keinen Verwendungszweck</v>
      </c>
      <c r="O432" s="13" t="str">
        <f>IF(ISBLANK(F432),VLOOKUP(Tabelle3[[#This Row],[Grund Ziffer]],'Liste Gründe'!A:D,3,FALSE),F432)</f>
        <v>keinen Verwendungszweck</v>
      </c>
      <c r="P432" s="11" t="str">
        <f>IF(ISBLANK(Tabelle111[[#This Row],[noch genauer]]),"-",Tabelle111[[#This Row],[noch genauer]])</f>
        <v>&lt;100kg/Monat</v>
      </c>
      <c r="Q432" s="14">
        <f t="shared" si="43"/>
        <v>37</v>
      </c>
      <c r="R432" s="11" t="str">
        <f t="shared" si="44"/>
        <v>Produkte</v>
      </c>
      <c r="S432" s="11" t="str">
        <f t="shared" si="45"/>
        <v>BUs</v>
      </c>
      <c r="T432" s="11" t="str">
        <f t="shared" si="46"/>
        <v>Symptome</v>
      </c>
      <c r="U432" s="11">
        <f>IFERROR(VLOOKUP(Tabelle3[[#This Row],[Artikelnr.]],Kennzahlen!S:U,3,FALSE)*Tabelle3[[#This Row],[Menge]],"0")</f>
        <v>9</v>
      </c>
      <c r="V432" s="14" t="str">
        <f>IF(ISBLANK(A432),VLOOKUP(Tabelle3[[#This Row],[Artikelnr.]],'Linien - BU'!R:S,2,FALSE),A432)</f>
        <v>Bu4</v>
      </c>
      <c r="W432" s="16">
        <f t="shared" si="47"/>
        <v>29501030</v>
      </c>
      <c r="X432" s="15">
        <f t="shared" si="48"/>
        <v>61</v>
      </c>
      <c r="Y432" s="51"/>
      <c r="AC432" s="51"/>
      <c r="AF432" s="51"/>
      <c r="AG432" s="51"/>
      <c r="AH432" s="51"/>
    </row>
    <row r="433" spans="1:34" ht="30" customHeight="1" x14ac:dyDescent="0.25">
      <c r="A433" s="25" t="s">
        <v>15196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IFERROR(VLOOKUP(Tabelle111[[#This Row],[Artikelnr. (wenn vorhanden)]],Artikel!A:C,3,FALSE),Tabelle111[[#This Row],[Artikelnr. (wenn vorhanden)]])</f>
        <v>ABS ORANG-PESTO</v>
      </c>
      <c r="I433" s="11" t="str">
        <f>VLOOKUP(V433,'Linien - BU'!A:B,2,FALSE)</f>
        <v>BU4</v>
      </c>
      <c r="J433" s="12">
        <f t="shared" si="42"/>
        <v>15</v>
      </c>
      <c r="K433" s="13">
        <f>Tabelle111[[#This Row],[Datum '[Tag']]]</f>
        <v>44454</v>
      </c>
      <c r="L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3" s="14" t="str">
        <f>IFERROR(VLOOKUP(Tabelle3[[#This Row],[Artikelnr.]],Artikel!A:C,3,FALSE),Tabelle3[[#This Row],[Artikelnr.]])</f>
        <v>ABS ORANG-PESTO</v>
      </c>
      <c r="N433" s="11" t="str">
        <f>VLOOKUP(D433,'Liste Gründe'!A:D,2,FALSE)</f>
        <v>keinen Verwendungszweck</v>
      </c>
      <c r="O433" s="13" t="str">
        <f>IF(ISBLANK(F433),VLOOKUP(Tabelle3[[#This Row],[Grund Ziffer]],'Liste Gründe'!A:D,3,FALSE),F433)</f>
        <v>keinen Verwendungszweck</v>
      </c>
      <c r="P433" s="11" t="str">
        <f>IF(ISBLANK(Tabelle111[[#This Row],[noch genauer]]),"-",Tabelle111[[#This Row],[noch genauer]])</f>
        <v>&lt;100kg/Monat</v>
      </c>
      <c r="Q433" s="14">
        <f t="shared" si="43"/>
        <v>37</v>
      </c>
      <c r="R433" s="11" t="str">
        <f t="shared" si="44"/>
        <v>Produkte</v>
      </c>
      <c r="S433" s="11" t="str">
        <f t="shared" si="45"/>
        <v>BUs</v>
      </c>
      <c r="T433" s="11" t="str">
        <f t="shared" si="46"/>
        <v>Symptome</v>
      </c>
      <c r="U433" s="11">
        <f>IFERROR(VLOOKUP(Tabelle3[[#This Row],[Artikelnr.]],Kennzahlen!S:U,3,FALSE)*Tabelle3[[#This Row],[Menge]],"0")</f>
        <v>22.5</v>
      </c>
      <c r="V433" s="14" t="str">
        <f>IF(ISBLANK(A433),VLOOKUP(Tabelle3[[#This Row],[Artikelnr.]],'Linien - BU'!R:S,2,FALSE),A433)</f>
        <v>L21</v>
      </c>
      <c r="W433" s="16">
        <f t="shared" si="47"/>
        <v>29501030</v>
      </c>
      <c r="X433" s="15">
        <f t="shared" si="48"/>
        <v>61</v>
      </c>
      <c r="Y433" s="51"/>
      <c r="AC433" s="51"/>
      <c r="AF433" s="51"/>
      <c r="AG433" s="51"/>
      <c r="AH433" s="51"/>
    </row>
    <row r="434" spans="1:34" ht="30" customHeight="1" x14ac:dyDescent="0.25">
      <c r="A434" s="25" t="s">
        <v>15196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IFERROR(VLOOKUP(Tabelle111[[#This Row],[Artikelnr. (wenn vorhanden)]],Artikel!A:C,3,FALSE),Tabelle111[[#This Row],[Artikelnr. (wenn vorhanden)]])</f>
        <v>ABS ORANG-PESTO</v>
      </c>
      <c r="I434" s="11" t="str">
        <f>VLOOKUP(V434,'Linien - BU'!A:B,2,FALSE)</f>
        <v>BU4</v>
      </c>
      <c r="J434" s="12">
        <f t="shared" si="42"/>
        <v>2</v>
      </c>
      <c r="K434" s="13">
        <f>Tabelle111[[#This Row],[Datum '[Tag']]]</f>
        <v>44467</v>
      </c>
      <c r="L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4" s="14" t="str">
        <f>IFERROR(VLOOKUP(Tabelle3[[#This Row],[Artikelnr.]],Artikel!A:C,3,FALSE),Tabelle3[[#This Row],[Artikelnr.]])</f>
        <v>ABS ORANG-PESTO</v>
      </c>
      <c r="N434" s="11" t="str">
        <f>VLOOKUP(D434,'Liste Gründe'!A:D,2,FALSE)</f>
        <v>keinen Verwendungszweck</v>
      </c>
      <c r="O434" s="13" t="str">
        <f>IF(ISBLANK(F434),VLOOKUP(Tabelle3[[#This Row],[Grund Ziffer]],'Liste Gründe'!A:D,3,FALSE),F434)</f>
        <v>keinen Verwendungszweck</v>
      </c>
      <c r="P434" s="11" t="str">
        <f>IF(ISBLANK(Tabelle111[[#This Row],[noch genauer]]),"-",Tabelle111[[#This Row],[noch genauer]])</f>
        <v>&lt;100kg/Monat</v>
      </c>
      <c r="Q434" s="14">
        <f t="shared" si="43"/>
        <v>39</v>
      </c>
      <c r="R434" s="11" t="str">
        <f t="shared" si="44"/>
        <v>Produkte</v>
      </c>
      <c r="S434" s="11" t="str">
        <f t="shared" si="45"/>
        <v>BUs</v>
      </c>
      <c r="T434" s="11" t="str">
        <f t="shared" si="46"/>
        <v>Symptome</v>
      </c>
      <c r="U434" s="11">
        <f>IFERROR(VLOOKUP(Tabelle3[[#This Row],[Artikelnr.]],Kennzahlen!S:U,3,FALSE)*Tabelle3[[#This Row],[Menge]],"0")</f>
        <v>3</v>
      </c>
      <c r="V434" s="14" t="str">
        <f>IF(ISBLANK(A434),VLOOKUP(Tabelle3[[#This Row],[Artikelnr.]],'Linien - BU'!R:S,2,FALSE),A434)</f>
        <v>L21</v>
      </c>
      <c r="W434" s="16">
        <f t="shared" si="47"/>
        <v>29501030</v>
      </c>
      <c r="X434" s="15">
        <f t="shared" si="48"/>
        <v>61</v>
      </c>
      <c r="Y434" s="51"/>
      <c r="AC434" s="51"/>
      <c r="AF434" s="51"/>
      <c r="AG434" s="51"/>
      <c r="AH434" s="51"/>
    </row>
    <row r="435" spans="1:34" ht="30" customHeight="1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IFERROR(VLOOKUP(Tabelle111[[#This Row],[Artikelnr. (wenn vorhanden)]],Artikel!A:C,3,FALSE),Tabelle111[[#This Row],[Artikelnr. (wenn vorhanden)]])</f>
        <v>ABS ORANG-PESTO</v>
      </c>
      <c r="I435" s="11" t="str">
        <f>VLOOKUP(V435,'Linien - BU'!A:B,2,FALSE)</f>
        <v>BU4</v>
      </c>
      <c r="J435" s="12">
        <f t="shared" si="42"/>
        <v>3</v>
      </c>
      <c r="K435" s="13">
        <f>Tabelle111[[#This Row],[Datum '[Tag']]]</f>
        <v>44475</v>
      </c>
      <c r="L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5" s="14" t="str">
        <f>IFERROR(VLOOKUP(Tabelle3[[#This Row],[Artikelnr.]],Artikel!A:C,3,FALSE),Tabelle3[[#This Row],[Artikelnr.]])</f>
        <v>ABS ORANG-PESTO</v>
      </c>
      <c r="N435" s="11" t="str">
        <f>VLOOKUP(D435,'Liste Gründe'!A:D,2,FALSE)</f>
        <v>keinen Verwendungszweck</v>
      </c>
      <c r="O435" s="13" t="str">
        <f>IF(ISBLANK(F435),VLOOKUP(Tabelle3[[#This Row],[Grund Ziffer]],'Liste Gründe'!A:D,3,FALSE),F435)</f>
        <v>-</v>
      </c>
      <c r="P435" s="11" t="str">
        <f>IF(ISBLANK(Tabelle111[[#This Row],[noch genauer]]),"-",Tabelle111[[#This Row],[noch genauer]])</f>
        <v>-</v>
      </c>
      <c r="Q435" s="14">
        <f t="shared" si="43"/>
        <v>40</v>
      </c>
      <c r="R435" s="11" t="str">
        <f t="shared" si="44"/>
        <v>Produkte</v>
      </c>
      <c r="S435" s="11" t="str">
        <f t="shared" si="45"/>
        <v>BUs</v>
      </c>
      <c r="T435" s="11" t="str">
        <f t="shared" si="46"/>
        <v>Symptome</v>
      </c>
      <c r="U435" s="11">
        <f>IFERROR(VLOOKUP(Tabelle3[[#This Row],[Artikelnr.]],Kennzahlen!S:U,3,FALSE)*Tabelle3[[#This Row],[Menge]],"0")</f>
        <v>4.5</v>
      </c>
      <c r="V435" s="14" t="str">
        <f>IF(ISBLANK(A435),VLOOKUP(Tabelle3[[#This Row],[Artikelnr.]],'Linien - BU'!R:S,2,FALSE),A435)</f>
        <v>BU4</v>
      </c>
      <c r="W435" s="16">
        <f t="shared" si="47"/>
        <v>29501030</v>
      </c>
      <c r="X435" s="15">
        <f t="shared" si="48"/>
        <v>61</v>
      </c>
      <c r="Y435" s="51"/>
      <c r="AC435" s="51"/>
      <c r="AF435" s="51"/>
      <c r="AG435" s="51"/>
      <c r="AH435" s="51"/>
    </row>
    <row r="436" spans="1:34" ht="30" customHeight="1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IFERROR(VLOOKUP(Tabelle111[[#This Row],[Artikelnr. (wenn vorhanden)]],Artikel!A:C,3,FALSE),Tabelle111[[#This Row],[Artikelnr. (wenn vorhanden)]])</f>
        <v>ABS CHED-ROT MIT ß-CARO</v>
      </c>
      <c r="I436" s="11" t="str">
        <f>VLOOKUP(V436,'Linien - BU'!A:B,2,FALSE)</f>
        <v>BU3</v>
      </c>
      <c r="J436" s="12">
        <f t="shared" si="42"/>
        <v>28</v>
      </c>
      <c r="K436" s="13">
        <f>Tabelle111[[#This Row],[Datum '[Tag']]]</f>
        <v>44428</v>
      </c>
      <c r="L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6" s="14" t="str">
        <f>IFERROR(VLOOKUP(Tabelle3[[#This Row],[Artikelnr.]],Artikel!A:C,3,FALSE),Tabelle3[[#This Row],[Artikelnr.]])</f>
        <v>ABS CHED-ROT MIT ß-CARO</v>
      </c>
      <c r="N436" s="11" t="str">
        <f>VLOOKUP(D436,'Liste Gründe'!A:D,2,FALSE)</f>
        <v>Rest</v>
      </c>
      <c r="O436" s="13" t="str">
        <f>IF(ISBLANK(F436),VLOOKUP(Tabelle3[[#This Row],[Grund Ziffer]],'Liste Gründe'!A:D,3,FALSE),F436)</f>
        <v>Fremdkörper</v>
      </c>
      <c r="P436" s="11" t="str">
        <f>IF(ISBLANK(Tabelle111[[#This Row],[noch genauer]]),"-",Tabelle111[[#This Row],[noch genauer]])</f>
        <v>Schmutz</v>
      </c>
      <c r="Q436" s="14">
        <f t="shared" si="43"/>
        <v>33</v>
      </c>
      <c r="R436" s="11" t="str">
        <f t="shared" si="44"/>
        <v>Produkte</v>
      </c>
      <c r="S436" s="11" t="str">
        <f t="shared" si="45"/>
        <v>BUs</v>
      </c>
      <c r="T436" s="11" t="str">
        <f t="shared" si="46"/>
        <v>Symptome</v>
      </c>
      <c r="U436" s="11">
        <f>IFERROR(VLOOKUP(Tabelle3[[#This Row],[Artikelnr.]],Kennzahlen!S:U,3,FALSE)*Tabelle3[[#This Row],[Menge]],"0")</f>
        <v>28</v>
      </c>
      <c r="V436" s="14" t="str">
        <f>IF(ISBLANK(A436),VLOOKUP(Tabelle3[[#This Row],[Artikelnr.]],'Linien - BU'!R:S,2,FALSE),A436)</f>
        <v>L33</v>
      </c>
      <c r="W436" s="16">
        <f t="shared" si="47"/>
        <v>29501032</v>
      </c>
      <c r="X436" s="15">
        <f t="shared" si="48"/>
        <v>22</v>
      </c>
      <c r="Y436" s="51"/>
      <c r="AC436" s="51"/>
      <c r="AF436" s="51"/>
      <c r="AG436" s="51"/>
      <c r="AH436" s="51"/>
    </row>
    <row r="437" spans="1:34" ht="30" customHeight="1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IFERROR(VLOOKUP(Tabelle111[[#This Row],[Artikelnr. (wenn vorhanden)]],Artikel!A:C,3,FALSE),Tabelle111[[#This Row],[Artikelnr. (wenn vorhanden)]])</f>
        <v>ABS CHED-ROT MIT ß-CARO</v>
      </c>
      <c r="I437" s="11" t="str">
        <f>VLOOKUP(V437,'Linien - BU'!A:B,2,FALSE)</f>
        <v>BU3</v>
      </c>
      <c r="J437" s="12">
        <f t="shared" si="42"/>
        <v>60</v>
      </c>
      <c r="K437" s="13">
        <f>Tabelle111[[#This Row],[Datum '[Tag']]]</f>
        <v>44431</v>
      </c>
      <c r="L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7" s="14" t="str">
        <f>IFERROR(VLOOKUP(Tabelle3[[#This Row],[Artikelnr.]],Artikel!A:C,3,FALSE),Tabelle3[[#This Row],[Artikelnr.]])</f>
        <v>ABS CHED-ROT MIT ß-CARO</v>
      </c>
      <c r="N437" s="11" t="str">
        <f>VLOOKUP(D437,'Liste Gründe'!A:D,2,FALSE)</f>
        <v>Rest</v>
      </c>
      <c r="O437" s="13" t="str">
        <f>IF(ISBLANK(F437),VLOOKUP(Tabelle3[[#This Row],[Grund Ziffer]],'Liste Gründe'!A:D,3,FALSE),F437)</f>
        <v>Fremdkörper</v>
      </c>
      <c r="P437" s="11" t="str">
        <f>IF(ISBLANK(Tabelle111[[#This Row],[noch genauer]]),"-",Tabelle111[[#This Row],[noch genauer]])</f>
        <v>Schmutz</v>
      </c>
      <c r="Q437" s="14">
        <f t="shared" si="43"/>
        <v>34</v>
      </c>
      <c r="R437" s="11" t="str">
        <f t="shared" si="44"/>
        <v>Produkte</v>
      </c>
      <c r="S437" s="11" t="str">
        <f t="shared" si="45"/>
        <v>BUs</v>
      </c>
      <c r="T437" s="11" t="str">
        <f t="shared" si="46"/>
        <v>Symptome</v>
      </c>
      <c r="U437" s="11">
        <f>IFERROR(VLOOKUP(Tabelle3[[#This Row],[Artikelnr.]],Kennzahlen!S:U,3,FALSE)*Tabelle3[[#This Row],[Menge]],"0")</f>
        <v>60</v>
      </c>
      <c r="V437" s="14" t="str">
        <f>IF(ISBLANK(A437),VLOOKUP(Tabelle3[[#This Row],[Artikelnr.]],'Linien - BU'!R:S,2,FALSE),A437)</f>
        <v>L33</v>
      </c>
      <c r="W437" s="16">
        <f t="shared" si="47"/>
        <v>29501032</v>
      </c>
      <c r="X437" s="15">
        <f t="shared" si="48"/>
        <v>22</v>
      </c>
      <c r="Y437" s="51"/>
      <c r="AC437" s="51"/>
      <c r="AF437" s="51"/>
      <c r="AG437" s="51"/>
      <c r="AH437" s="51"/>
    </row>
    <row r="438" spans="1:34" ht="30" customHeight="1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IFERROR(VLOOKUP(Tabelle111[[#This Row],[Artikelnr. (wenn vorhanden)]],Artikel!A:C,3,FALSE),Tabelle111[[#This Row],[Artikelnr. (wenn vorhanden)]])</f>
        <v>ABS CHED-ROT MIT ß-CARO</v>
      </c>
      <c r="I438" s="11" t="str">
        <f>VLOOKUP(V438,'Linien - BU'!A:B,2,FALSE)</f>
        <v>BU3</v>
      </c>
      <c r="J438" s="12">
        <f t="shared" si="42"/>
        <v>30</v>
      </c>
      <c r="K438" s="13">
        <f>Tabelle111[[#This Row],[Datum '[Tag']]]</f>
        <v>44442</v>
      </c>
      <c r="L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8" s="14" t="str">
        <f>IFERROR(VLOOKUP(Tabelle3[[#This Row],[Artikelnr.]],Artikel!A:C,3,FALSE),Tabelle3[[#This Row],[Artikelnr.]])</f>
        <v>ABS CHED-ROT MIT ß-CARO</v>
      </c>
      <c r="N438" s="11" t="str">
        <f>VLOOKUP(D438,'Liste Gründe'!A:D,2,FALSE)</f>
        <v>Rest</v>
      </c>
      <c r="O438" s="13" t="str">
        <f>IF(ISBLANK(F438),VLOOKUP(Tabelle3[[#This Row],[Grund Ziffer]],'Liste Gründe'!A:D,3,FALSE),F438)</f>
        <v>Fremdkörper</v>
      </c>
      <c r="P438" s="11" t="str">
        <f>IF(ISBLANK(Tabelle111[[#This Row],[noch genauer]]),"-",Tabelle111[[#This Row],[noch genauer]])</f>
        <v>Schmutz</v>
      </c>
      <c r="Q438" s="14">
        <f t="shared" si="43"/>
        <v>35</v>
      </c>
      <c r="R438" s="11" t="str">
        <f t="shared" si="44"/>
        <v>Produkte</v>
      </c>
      <c r="S438" s="11" t="str">
        <f t="shared" si="45"/>
        <v>BUs</v>
      </c>
      <c r="T438" s="11" t="str">
        <f t="shared" si="46"/>
        <v>Symptome</v>
      </c>
      <c r="U438" s="11">
        <f>IFERROR(VLOOKUP(Tabelle3[[#This Row],[Artikelnr.]],Kennzahlen!S:U,3,FALSE)*Tabelle3[[#This Row],[Menge]],"0")</f>
        <v>30</v>
      </c>
      <c r="V438" s="14" t="str">
        <f>IF(ISBLANK(A438),VLOOKUP(Tabelle3[[#This Row],[Artikelnr.]],'Linien - BU'!R:S,2,FALSE),A438)</f>
        <v>L33</v>
      </c>
      <c r="W438" s="16">
        <f t="shared" si="47"/>
        <v>29501032</v>
      </c>
      <c r="X438" s="15">
        <f t="shared" si="48"/>
        <v>22</v>
      </c>
      <c r="Y438" s="51"/>
      <c r="AC438" s="51"/>
      <c r="AF438" s="51"/>
      <c r="AG438" s="51"/>
      <c r="AH438" s="51"/>
    </row>
    <row r="439" spans="1:34" ht="30" customHeight="1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IFERROR(VLOOKUP(Tabelle111[[#This Row],[Artikelnr. (wenn vorhanden)]],Artikel!A:C,3,FALSE),Tabelle111[[#This Row],[Artikelnr. (wenn vorhanden)]])</f>
        <v>ABS CHED-ROT MIT ß-CARO</v>
      </c>
      <c r="I439" s="11" t="str">
        <f>VLOOKUP(V439,'Linien - BU'!A:B,2,FALSE)</f>
        <v>BU3</v>
      </c>
      <c r="J439" s="12">
        <f t="shared" si="42"/>
        <v>36</v>
      </c>
      <c r="K439" s="13">
        <f>Tabelle111[[#This Row],[Datum '[Tag']]]</f>
        <v>44445</v>
      </c>
      <c r="L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9" s="14" t="str">
        <f>IFERROR(VLOOKUP(Tabelle3[[#This Row],[Artikelnr.]],Artikel!A:C,3,FALSE),Tabelle3[[#This Row],[Artikelnr.]])</f>
        <v>ABS CHED-ROT MIT ß-CARO</v>
      </c>
      <c r="N439" s="11" t="str">
        <f>VLOOKUP(D439,'Liste Gründe'!A:D,2,FALSE)</f>
        <v>Rest</v>
      </c>
      <c r="O439" s="13" t="str">
        <f>IF(ISBLANK(F439),VLOOKUP(Tabelle3[[#This Row],[Grund Ziffer]],'Liste Gründe'!A:D,3,FALSE),F439)</f>
        <v>Fremdkörper</v>
      </c>
      <c r="P439" s="11" t="str">
        <f>IF(ISBLANK(Tabelle111[[#This Row],[noch genauer]]),"-",Tabelle111[[#This Row],[noch genauer]])</f>
        <v>Schmutz</v>
      </c>
      <c r="Q439" s="14">
        <f t="shared" si="43"/>
        <v>36</v>
      </c>
      <c r="R439" s="11" t="str">
        <f t="shared" si="44"/>
        <v>Produkte</v>
      </c>
      <c r="S439" s="11" t="str">
        <f t="shared" si="45"/>
        <v>BUs</v>
      </c>
      <c r="T439" s="11" t="str">
        <f t="shared" si="46"/>
        <v>Symptome</v>
      </c>
      <c r="U439" s="11">
        <f>IFERROR(VLOOKUP(Tabelle3[[#This Row],[Artikelnr.]],Kennzahlen!S:U,3,FALSE)*Tabelle3[[#This Row],[Menge]],"0")</f>
        <v>36</v>
      </c>
      <c r="V439" s="14" t="str">
        <f>IF(ISBLANK(A439),VLOOKUP(Tabelle3[[#This Row],[Artikelnr.]],'Linien - BU'!R:S,2,FALSE),A439)</f>
        <v>L33</v>
      </c>
      <c r="W439" s="16">
        <f t="shared" si="47"/>
        <v>29501032</v>
      </c>
      <c r="X439" s="15">
        <f t="shared" si="48"/>
        <v>22</v>
      </c>
      <c r="Y439" s="51"/>
      <c r="AC439" s="51"/>
      <c r="AF439" s="51"/>
      <c r="AG439" s="51"/>
      <c r="AH439" s="51"/>
    </row>
    <row r="440" spans="1:34" ht="30" customHeight="1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IFERROR(VLOOKUP(Tabelle111[[#This Row],[Artikelnr. (wenn vorhanden)]],Artikel!A:C,3,FALSE),Tabelle111[[#This Row],[Artikelnr. (wenn vorhanden)]])</f>
        <v>ABS CHED-ROT MIT ß-CARO</v>
      </c>
      <c r="I440" s="11" t="str">
        <f>VLOOKUP(V440,'Linien - BU'!A:B,2,FALSE)</f>
        <v>BU3</v>
      </c>
      <c r="J440" s="12">
        <f t="shared" si="42"/>
        <v>36</v>
      </c>
      <c r="K440" s="13">
        <f>Tabelle111[[#This Row],[Datum '[Tag']]]</f>
        <v>44452</v>
      </c>
      <c r="L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0" s="14" t="str">
        <f>IFERROR(VLOOKUP(Tabelle3[[#This Row],[Artikelnr.]],Artikel!A:C,3,FALSE),Tabelle3[[#This Row],[Artikelnr.]])</f>
        <v>ABS CHED-ROT MIT ß-CARO</v>
      </c>
      <c r="N440" s="11" t="str">
        <f>VLOOKUP(D440,'Liste Gründe'!A:D,2,FALSE)</f>
        <v>Rest</v>
      </c>
      <c r="O440" s="13" t="str">
        <f>IF(ISBLANK(F440),VLOOKUP(Tabelle3[[#This Row],[Grund Ziffer]],'Liste Gründe'!A:D,3,FALSE),F440)</f>
        <v>Fremdkörper</v>
      </c>
      <c r="P440" s="11" t="str">
        <f>IF(ISBLANK(Tabelle111[[#This Row],[noch genauer]]),"-",Tabelle111[[#This Row],[noch genauer]])</f>
        <v>Schmutz</v>
      </c>
      <c r="Q440" s="14">
        <f t="shared" si="43"/>
        <v>37</v>
      </c>
      <c r="R440" s="11" t="str">
        <f t="shared" si="44"/>
        <v>Produkte</v>
      </c>
      <c r="S440" s="11" t="str">
        <f t="shared" si="45"/>
        <v>BUs</v>
      </c>
      <c r="T440" s="11" t="str">
        <f t="shared" si="46"/>
        <v>Symptome</v>
      </c>
      <c r="U440" s="11">
        <f>IFERROR(VLOOKUP(Tabelle3[[#This Row],[Artikelnr.]],Kennzahlen!S:U,3,FALSE)*Tabelle3[[#This Row],[Menge]],"0")</f>
        <v>36</v>
      </c>
      <c r="V440" s="14" t="str">
        <f>IF(ISBLANK(A440),VLOOKUP(Tabelle3[[#This Row],[Artikelnr.]],'Linien - BU'!R:S,2,FALSE),A440)</f>
        <v>L33</v>
      </c>
      <c r="W440" s="16">
        <f t="shared" si="47"/>
        <v>29501032</v>
      </c>
      <c r="X440" s="15">
        <f t="shared" si="48"/>
        <v>22</v>
      </c>
      <c r="Y440" s="51"/>
      <c r="AC440" s="51"/>
      <c r="AF440" s="51"/>
      <c r="AG440" s="51"/>
      <c r="AH440" s="51"/>
    </row>
    <row r="441" spans="1:34" ht="30" customHeight="1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IFERROR(VLOOKUP(Tabelle111[[#This Row],[Artikelnr. (wenn vorhanden)]],Artikel!A:C,3,FALSE),Tabelle111[[#This Row],[Artikelnr. (wenn vorhanden)]])</f>
        <v>ABS CHED-ROT MIT ß-CARO</v>
      </c>
      <c r="I441" s="11" t="str">
        <f>VLOOKUP(V441,'Linien - BU'!A:B,2,FALSE)</f>
        <v>BU3</v>
      </c>
      <c r="J441" s="12">
        <f t="shared" si="42"/>
        <v>30</v>
      </c>
      <c r="K441" s="13">
        <f>Tabelle111[[#This Row],[Datum '[Tag']]]</f>
        <v>44452</v>
      </c>
      <c r="L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1" s="14" t="str">
        <f>IFERROR(VLOOKUP(Tabelle3[[#This Row],[Artikelnr.]],Artikel!A:C,3,FALSE),Tabelle3[[#This Row],[Artikelnr.]])</f>
        <v>ABS CHED-ROT MIT ß-CARO</v>
      </c>
      <c r="N441" s="11" t="str">
        <f>VLOOKUP(D441,'Liste Gründe'!A:D,2,FALSE)</f>
        <v>Rest</v>
      </c>
      <c r="O441" s="13" t="str">
        <f>IF(ISBLANK(F441),VLOOKUP(Tabelle3[[#This Row],[Grund Ziffer]],'Liste Gründe'!A:D,3,FALSE),F441)</f>
        <v>Fremdkörper</v>
      </c>
      <c r="P441" s="11" t="str">
        <f>IF(ISBLANK(Tabelle111[[#This Row],[noch genauer]]),"-",Tabelle111[[#This Row],[noch genauer]])</f>
        <v>Schmutz</v>
      </c>
      <c r="Q441" s="14">
        <f t="shared" si="43"/>
        <v>37</v>
      </c>
      <c r="R441" s="11" t="str">
        <f t="shared" si="44"/>
        <v>Produkte</v>
      </c>
      <c r="S441" s="11" t="str">
        <f t="shared" si="45"/>
        <v>BUs</v>
      </c>
      <c r="T441" s="11" t="str">
        <f t="shared" si="46"/>
        <v>Symptome</v>
      </c>
      <c r="U441" s="11">
        <f>IFERROR(VLOOKUP(Tabelle3[[#This Row],[Artikelnr.]],Kennzahlen!S:U,3,FALSE)*Tabelle3[[#This Row],[Menge]],"0")</f>
        <v>30</v>
      </c>
      <c r="V441" s="14" t="str">
        <f>IF(ISBLANK(A441),VLOOKUP(Tabelle3[[#This Row],[Artikelnr.]],'Linien - BU'!R:S,2,FALSE),A441)</f>
        <v>L33</v>
      </c>
      <c r="W441" s="16">
        <f t="shared" si="47"/>
        <v>29501032</v>
      </c>
      <c r="X441" s="15">
        <f t="shared" si="48"/>
        <v>22</v>
      </c>
      <c r="Y441" s="51"/>
      <c r="AC441" s="51"/>
      <c r="AF441" s="51"/>
      <c r="AG441" s="51"/>
      <c r="AH441" s="51"/>
    </row>
    <row r="442" spans="1:34" ht="30" customHeight="1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IFERROR(VLOOKUP(Tabelle111[[#This Row],[Artikelnr. (wenn vorhanden)]],Artikel!A:C,3,FALSE),Tabelle111[[#This Row],[Artikelnr. (wenn vorhanden)]])</f>
        <v>ABS CHED-ROT MIT ß-CARO</v>
      </c>
      <c r="I442" s="11" t="str">
        <f>VLOOKUP(V442,'Linien - BU'!A:B,2,FALSE)</f>
        <v>BU3</v>
      </c>
      <c r="J442" s="12">
        <f t="shared" si="42"/>
        <v>30</v>
      </c>
      <c r="K442" s="13">
        <f>Tabelle111[[#This Row],[Datum '[Tag']]]</f>
        <v>44459</v>
      </c>
      <c r="L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2" s="14" t="str">
        <f>IFERROR(VLOOKUP(Tabelle3[[#This Row],[Artikelnr.]],Artikel!A:C,3,FALSE),Tabelle3[[#This Row],[Artikelnr.]])</f>
        <v>ABS CHED-ROT MIT ß-CARO</v>
      </c>
      <c r="N442" s="11" t="str">
        <f>VLOOKUP(D442,'Liste Gründe'!A:D,2,FALSE)</f>
        <v>Rest</v>
      </c>
      <c r="O442" s="13" t="str">
        <f>IF(ISBLANK(F442),VLOOKUP(Tabelle3[[#This Row],[Grund Ziffer]],'Liste Gründe'!A:D,3,FALSE),F442)</f>
        <v>Fremdkörper</v>
      </c>
      <c r="P442" s="11" t="str">
        <f>IF(ISBLANK(Tabelle111[[#This Row],[noch genauer]]),"-",Tabelle111[[#This Row],[noch genauer]])</f>
        <v>Schmutz</v>
      </c>
      <c r="Q442" s="14">
        <f t="shared" si="43"/>
        <v>38</v>
      </c>
      <c r="R442" s="11" t="str">
        <f t="shared" si="44"/>
        <v>Produkte</v>
      </c>
      <c r="S442" s="11" t="str">
        <f t="shared" si="45"/>
        <v>BUs</v>
      </c>
      <c r="T442" s="11" t="str">
        <f t="shared" si="46"/>
        <v>Symptome</v>
      </c>
      <c r="U442" s="11">
        <f>IFERROR(VLOOKUP(Tabelle3[[#This Row],[Artikelnr.]],Kennzahlen!S:U,3,FALSE)*Tabelle3[[#This Row],[Menge]],"0")</f>
        <v>30</v>
      </c>
      <c r="V442" s="14" t="str">
        <f>IF(ISBLANK(A442),VLOOKUP(Tabelle3[[#This Row],[Artikelnr.]],'Linien - BU'!R:S,2,FALSE),A442)</f>
        <v>L33</v>
      </c>
      <c r="W442" s="16">
        <f t="shared" si="47"/>
        <v>29501032</v>
      </c>
      <c r="X442" s="15">
        <f t="shared" si="48"/>
        <v>22</v>
      </c>
      <c r="Y442" s="51"/>
      <c r="AC442" s="51"/>
      <c r="AF442" s="51"/>
      <c r="AG442" s="51"/>
      <c r="AH442" s="51"/>
    </row>
    <row r="443" spans="1:34" ht="30" customHeight="1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IFERROR(VLOOKUP(Tabelle111[[#This Row],[Artikelnr. (wenn vorhanden)]],Artikel!A:C,3,FALSE),Tabelle111[[#This Row],[Artikelnr. (wenn vorhanden)]])</f>
        <v>ABS CHED-ROT MIT ß-CARO</v>
      </c>
      <c r="I443" s="11" t="str">
        <f>VLOOKUP(V443,'Linien - BU'!A:B,2,FALSE)</f>
        <v>BU3</v>
      </c>
      <c r="J443" s="12">
        <f t="shared" si="42"/>
        <v>29</v>
      </c>
      <c r="K443" s="13">
        <f>Tabelle111[[#This Row],[Datum '[Tag']]]</f>
        <v>44473</v>
      </c>
      <c r="L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3" s="14" t="str">
        <f>IFERROR(VLOOKUP(Tabelle3[[#This Row],[Artikelnr.]],Artikel!A:C,3,FALSE),Tabelle3[[#This Row],[Artikelnr.]])</f>
        <v>ABS CHED-ROT MIT ß-CARO</v>
      </c>
      <c r="N443" s="11" t="str">
        <f>VLOOKUP(D443,'Liste Gründe'!A:D,2,FALSE)</f>
        <v>Rest</v>
      </c>
      <c r="O443" s="13" t="str">
        <f>IF(ISBLANK(F443),VLOOKUP(Tabelle3[[#This Row],[Grund Ziffer]],'Liste Gründe'!A:D,3,FALSE),F443)</f>
        <v>Fremdkörper</v>
      </c>
      <c r="P443" s="11" t="str">
        <f>IF(ISBLANK(Tabelle111[[#This Row],[noch genauer]]),"-",Tabelle111[[#This Row],[noch genauer]])</f>
        <v>Schmutz</v>
      </c>
      <c r="Q443" s="14">
        <f t="shared" si="43"/>
        <v>40</v>
      </c>
      <c r="R443" s="11" t="str">
        <f t="shared" si="44"/>
        <v>Produkte</v>
      </c>
      <c r="S443" s="11" t="str">
        <f t="shared" si="45"/>
        <v>BUs</v>
      </c>
      <c r="T443" s="11" t="str">
        <f t="shared" si="46"/>
        <v>Symptome</v>
      </c>
      <c r="U443" s="11">
        <f>IFERROR(VLOOKUP(Tabelle3[[#This Row],[Artikelnr.]],Kennzahlen!S:U,3,FALSE)*Tabelle3[[#This Row],[Menge]],"0")</f>
        <v>29</v>
      </c>
      <c r="V443" s="14" t="str">
        <f>IF(ISBLANK(A443),VLOOKUP(Tabelle3[[#This Row],[Artikelnr.]],'Linien - BU'!R:S,2,FALSE),A443)</f>
        <v>L33</v>
      </c>
      <c r="W443" s="16">
        <f t="shared" si="47"/>
        <v>29501032</v>
      </c>
      <c r="X443" s="15">
        <f t="shared" si="48"/>
        <v>22</v>
      </c>
      <c r="Y443" s="51"/>
      <c r="AC443" s="51"/>
      <c r="AF443" s="51"/>
      <c r="AG443" s="51"/>
      <c r="AH443" s="51"/>
    </row>
    <row r="444" spans="1:34" ht="30" customHeight="1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IFERROR(VLOOKUP(Tabelle111[[#This Row],[Artikelnr. (wenn vorhanden)]],Artikel!A:C,3,FALSE),Tabelle111[[#This Row],[Artikelnr. (wenn vorhanden)]])</f>
        <v>ABS CHED-ROT MIT ß-CARO</v>
      </c>
      <c r="I444" s="11" t="str">
        <f>VLOOKUP(V444,'Linien - BU'!A:B,2,FALSE)</f>
        <v>BU3</v>
      </c>
      <c r="J444" s="12">
        <f t="shared" si="42"/>
        <v>55</v>
      </c>
      <c r="K444" s="13">
        <f>Tabelle111[[#This Row],[Datum '[Tag']]]</f>
        <v>44477</v>
      </c>
      <c r="L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4" s="14" t="str">
        <f>IFERROR(VLOOKUP(Tabelle3[[#This Row],[Artikelnr.]],Artikel!A:C,3,FALSE),Tabelle3[[#This Row],[Artikelnr.]])</f>
        <v>ABS CHED-ROT MIT ß-CARO</v>
      </c>
      <c r="N444" s="11" t="str">
        <f>VLOOKUP(D444,'Liste Gründe'!A:D,2,FALSE)</f>
        <v>Rest</v>
      </c>
      <c r="O444" s="13" t="str">
        <f>IF(ISBLANK(F444),VLOOKUP(Tabelle3[[#This Row],[Grund Ziffer]],'Liste Gründe'!A:D,3,FALSE),F444)</f>
        <v>Fremdkörper</v>
      </c>
      <c r="P444" s="11" t="str">
        <f>IF(ISBLANK(Tabelle111[[#This Row],[noch genauer]]),"-",Tabelle111[[#This Row],[noch genauer]])</f>
        <v>Schmutz</v>
      </c>
      <c r="Q444" s="14">
        <f t="shared" si="43"/>
        <v>40</v>
      </c>
      <c r="R444" s="11" t="str">
        <f t="shared" si="44"/>
        <v>Produkte</v>
      </c>
      <c r="S444" s="11" t="str">
        <f t="shared" si="45"/>
        <v>BUs</v>
      </c>
      <c r="T444" s="11" t="str">
        <f t="shared" si="46"/>
        <v>Symptome</v>
      </c>
      <c r="U444" s="11">
        <f>IFERROR(VLOOKUP(Tabelle3[[#This Row],[Artikelnr.]],Kennzahlen!S:U,3,FALSE)*Tabelle3[[#This Row],[Menge]],"0")</f>
        <v>55</v>
      </c>
      <c r="V444" s="14" t="str">
        <f>IF(ISBLANK(A444),VLOOKUP(Tabelle3[[#This Row],[Artikelnr.]],'Linien - BU'!R:S,2,FALSE),A444)</f>
        <v>L33</v>
      </c>
      <c r="W444" s="16">
        <f t="shared" si="47"/>
        <v>29501032</v>
      </c>
      <c r="X444" s="15">
        <f t="shared" si="48"/>
        <v>22</v>
      </c>
      <c r="Y444" s="51"/>
      <c r="AC444" s="51"/>
      <c r="AF444" s="51"/>
      <c r="AG444" s="51"/>
      <c r="AH444" s="51"/>
    </row>
    <row r="445" spans="1:34" ht="30" customHeight="1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IFERROR(VLOOKUP(Tabelle111[[#This Row],[Artikelnr. (wenn vorhanden)]],Artikel!A:C,3,FALSE),Tabelle111[[#This Row],[Artikelnr. (wenn vorhanden)]])</f>
        <v>ABS CHED-ROT MIT ß-CARO</v>
      </c>
      <c r="I445" s="11" t="str">
        <f>VLOOKUP(V445,'Linien - BU'!A:B,2,FALSE)</f>
        <v>BU3</v>
      </c>
      <c r="J445" s="12">
        <f t="shared" si="42"/>
        <v>28</v>
      </c>
      <c r="K445" s="13">
        <f>Tabelle111[[#This Row],[Datum '[Tag']]]</f>
        <v>44487</v>
      </c>
      <c r="L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5" s="14" t="str">
        <f>IFERROR(VLOOKUP(Tabelle3[[#This Row],[Artikelnr.]],Artikel!A:C,3,FALSE),Tabelle3[[#This Row],[Artikelnr.]])</f>
        <v>ABS CHED-ROT MIT ß-CARO</v>
      </c>
      <c r="N445" s="11" t="str">
        <f>VLOOKUP(D445,'Liste Gründe'!A:D,2,FALSE)</f>
        <v>Rest</v>
      </c>
      <c r="O445" s="13" t="str">
        <f>IF(ISBLANK(F445),VLOOKUP(Tabelle3[[#This Row],[Grund Ziffer]],'Liste Gründe'!A:D,3,FALSE),F445)</f>
        <v>Fremdkörper</v>
      </c>
      <c r="P445" s="11" t="str">
        <f>IF(ISBLANK(Tabelle111[[#This Row],[noch genauer]]),"-",Tabelle111[[#This Row],[noch genauer]])</f>
        <v>Schmutz</v>
      </c>
      <c r="Q445" s="14">
        <f t="shared" si="43"/>
        <v>42</v>
      </c>
      <c r="R445" s="11" t="str">
        <f t="shared" si="44"/>
        <v>Produkte</v>
      </c>
      <c r="S445" s="11" t="str">
        <f t="shared" si="45"/>
        <v>BUs</v>
      </c>
      <c r="T445" s="11" t="str">
        <f t="shared" si="46"/>
        <v>Symptome</v>
      </c>
      <c r="U445" s="11">
        <f>IFERROR(VLOOKUP(Tabelle3[[#This Row],[Artikelnr.]],Kennzahlen!S:U,3,FALSE)*Tabelle3[[#This Row],[Menge]],"0")</f>
        <v>28</v>
      </c>
      <c r="V445" s="14" t="str">
        <f>IF(ISBLANK(A445),VLOOKUP(Tabelle3[[#This Row],[Artikelnr.]],'Linien - BU'!R:S,2,FALSE),A445)</f>
        <v>L33</v>
      </c>
      <c r="W445" s="16">
        <f t="shared" si="47"/>
        <v>29501032</v>
      </c>
      <c r="X445" s="15">
        <f t="shared" si="48"/>
        <v>22</v>
      </c>
      <c r="Y445" s="51"/>
      <c r="AC445" s="51"/>
      <c r="AF445" s="51"/>
      <c r="AG445" s="51"/>
      <c r="AH445" s="51"/>
    </row>
    <row r="446" spans="1:34" ht="30" customHeight="1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IFERROR(VLOOKUP(Tabelle111[[#This Row],[Artikelnr. (wenn vorhanden)]],Artikel!A:C,3,FALSE),Tabelle111[[#This Row],[Artikelnr. (wenn vorhanden)]])</f>
        <v>ABS CHED-ROT MIT ß-CARO</v>
      </c>
      <c r="I446" s="11" t="str">
        <f>VLOOKUP(V446,'Linien - BU'!A:B,2,FALSE)</f>
        <v>BU3</v>
      </c>
      <c r="J446" s="12">
        <f t="shared" si="42"/>
        <v>32</v>
      </c>
      <c r="K446" s="13">
        <f>Tabelle111[[#This Row],[Datum '[Tag']]]</f>
        <v>44491</v>
      </c>
      <c r="L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6" s="14" t="str">
        <f>IFERROR(VLOOKUP(Tabelle3[[#This Row],[Artikelnr.]],Artikel!A:C,3,FALSE),Tabelle3[[#This Row],[Artikelnr.]])</f>
        <v>ABS CHED-ROT MIT ß-CARO</v>
      </c>
      <c r="N446" s="11" t="str">
        <f>VLOOKUP(D446,'Liste Gründe'!A:D,2,FALSE)</f>
        <v>Rest</v>
      </c>
      <c r="O446" s="13" t="str">
        <f>IF(ISBLANK(F446),VLOOKUP(Tabelle3[[#This Row],[Grund Ziffer]],'Liste Gründe'!A:D,3,FALSE),F446)</f>
        <v>Fremdkörper</v>
      </c>
      <c r="P446" s="11" t="str">
        <f>IF(ISBLANK(Tabelle111[[#This Row],[noch genauer]]),"-",Tabelle111[[#This Row],[noch genauer]])</f>
        <v>Schmutz</v>
      </c>
      <c r="Q446" s="14">
        <f t="shared" si="43"/>
        <v>42</v>
      </c>
      <c r="R446" s="11" t="str">
        <f t="shared" si="44"/>
        <v>Produkte</v>
      </c>
      <c r="S446" s="11" t="str">
        <f t="shared" si="45"/>
        <v>BUs</v>
      </c>
      <c r="T446" s="11" t="str">
        <f t="shared" si="46"/>
        <v>Symptome</v>
      </c>
      <c r="U446" s="11">
        <f>IFERROR(VLOOKUP(Tabelle3[[#This Row],[Artikelnr.]],Kennzahlen!S:U,3,FALSE)*Tabelle3[[#This Row],[Menge]],"0")</f>
        <v>32</v>
      </c>
      <c r="V446" s="14" t="str">
        <f>IF(ISBLANK(A446),VLOOKUP(Tabelle3[[#This Row],[Artikelnr.]],'Linien - BU'!R:S,2,FALSE),A446)</f>
        <v>L33</v>
      </c>
      <c r="W446" s="16">
        <f t="shared" si="47"/>
        <v>29501032</v>
      </c>
      <c r="X446" s="15">
        <f t="shared" si="48"/>
        <v>22</v>
      </c>
      <c r="Y446" s="51"/>
      <c r="AC446" s="51"/>
      <c r="AF446" s="51"/>
      <c r="AG446" s="51"/>
      <c r="AH446" s="51"/>
    </row>
    <row r="447" spans="1:34" ht="30" customHeight="1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IFERROR(VLOOKUP(Tabelle111[[#This Row],[Artikelnr. (wenn vorhanden)]],Artikel!A:C,3,FALSE),Tabelle111[[#This Row],[Artikelnr. (wenn vorhanden)]])</f>
        <v>ABS CHED-ROT MIT ß-CARO</v>
      </c>
      <c r="I447" s="11" t="str">
        <f>VLOOKUP(V447,'Linien - BU'!A:B,2,FALSE)</f>
        <v>BU3</v>
      </c>
      <c r="J447" s="12">
        <f t="shared" si="42"/>
        <v>27</v>
      </c>
      <c r="K447" s="13">
        <f>Tabelle111[[#This Row],[Datum '[Tag']]]</f>
        <v>44494</v>
      </c>
      <c r="L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7" s="14" t="str">
        <f>IFERROR(VLOOKUP(Tabelle3[[#This Row],[Artikelnr.]],Artikel!A:C,3,FALSE),Tabelle3[[#This Row],[Artikelnr.]])</f>
        <v>ABS CHED-ROT MIT ß-CARO</v>
      </c>
      <c r="N447" s="11" t="str">
        <f>VLOOKUP(D447,'Liste Gründe'!A:D,2,FALSE)</f>
        <v>Rest</v>
      </c>
      <c r="O447" s="13" t="str">
        <f>IF(ISBLANK(F447),VLOOKUP(Tabelle3[[#This Row],[Grund Ziffer]],'Liste Gründe'!A:D,3,FALSE),F447)</f>
        <v>Fremdkörper</v>
      </c>
      <c r="P447" s="11" t="str">
        <f>IF(ISBLANK(Tabelle111[[#This Row],[noch genauer]]),"-",Tabelle111[[#This Row],[noch genauer]])</f>
        <v>Schmutz</v>
      </c>
      <c r="Q447" s="14">
        <f t="shared" si="43"/>
        <v>43</v>
      </c>
      <c r="R447" s="11" t="str">
        <f t="shared" si="44"/>
        <v>Produkte</v>
      </c>
      <c r="S447" s="11" t="str">
        <f t="shared" si="45"/>
        <v>BUs</v>
      </c>
      <c r="T447" s="11" t="str">
        <f t="shared" si="46"/>
        <v>Symptome</v>
      </c>
      <c r="U447" s="11">
        <f>IFERROR(VLOOKUP(Tabelle3[[#This Row],[Artikelnr.]],Kennzahlen!S:U,3,FALSE)*Tabelle3[[#This Row],[Menge]],"0")</f>
        <v>27</v>
      </c>
      <c r="V447" s="14" t="str">
        <f>IF(ISBLANK(A447),VLOOKUP(Tabelle3[[#This Row],[Artikelnr.]],'Linien - BU'!R:S,2,FALSE),A447)</f>
        <v>L33</v>
      </c>
      <c r="W447" s="16">
        <f t="shared" si="47"/>
        <v>29501032</v>
      </c>
      <c r="X447" s="15">
        <f t="shared" si="48"/>
        <v>22</v>
      </c>
      <c r="Y447" s="51"/>
      <c r="AC447" s="51"/>
      <c r="AF447" s="51"/>
      <c r="AG447" s="51"/>
      <c r="AH447" s="51"/>
    </row>
    <row r="448" spans="1:34" ht="30" customHeight="1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IFERROR(VLOOKUP(Tabelle111[[#This Row],[Artikelnr. (wenn vorhanden)]],Artikel!A:C,3,FALSE),Tabelle111[[#This Row],[Artikelnr. (wenn vorhanden)]])</f>
        <v>ABS CHED-ROT MIT ß-CARO</v>
      </c>
      <c r="I448" s="11" t="str">
        <f>VLOOKUP(V448,'Linien - BU'!A:B,2,FALSE)</f>
        <v>BU3</v>
      </c>
      <c r="J448" s="12">
        <f t="shared" si="42"/>
        <v>27</v>
      </c>
      <c r="K448" s="13">
        <f>Tabelle111[[#This Row],[Datum '[Tag']]]</f>
        <v>44494</v>
      </c>
      <c r="L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8" s="14" t="str">
        <f>IFERROR(VLOOKUP(Tabelle3[[#This Row],[Artikelnr.]],Artikel!A:C,3,FALSE),Tabelle3[[#This Row],[Artikelnr.]])</f>
        <v>ABS CHED-ROT MIT ß-CARO</v>
      </c>
      <c r="N448" s="11" t="str">
        <f>VLOOKUP(D448,'Liste Gründe'!A:D,2,FALSE)</f>
        <v>Rest</v>
      </c>
      <c r="O448" s="13" t="str">
        <f>IF(ISBLANK(F448),VLOOKUP(Tabelle3[[#This Row],[Grund Ziffer]],'Liste Gründe'!A:D,3,FALSE),F448)</f>
        <v>Fremdkörper</v>
      </c>
      <c r="P448" s="11" t="str">
        <f>IF(ISBLANK(Tabelle111[[#This Row],[noch genauer]]),"-",Tabelle111[[#This Row],[noch genauer]])</f>
        <v>Schmutz</v>
      </c>
      <c r="Q448" s="14">
        <f t="shared" si="43"/>
        <v>43</v>
      </c>
      <c r="R448" s="11" t="str">
        <f t="shared" si="44"/>
        <v>Produkte</v>
      </c>
      <c r="S448" s="11" t="str">
        <f t="shared" si="45"/>
        <v>BUs</v>
      </c>
      <c r="T448" s="11" t="str">
        <f t="shared" si="46"/>
        <v>Symptome</v>
      </c>
      <c r="U448" s="11">
        <f>IFERROR(VLOOKUP(Tabelle3[[#This Row],[Artikelnr.]],Kennzahlen!S:U,3,FALSE)*Tabelle3[[#This Row],[Menge]],"0")</f>
        <v>27</v>
      </c>
      <c r="V448" s="14" t="str">
        <f>IF(ISBLANK(A448),VLOOKUP(Tabelle3[[#This Row],[Artikelnr.]],'Linien - BU'!R:S,2,FALSE),A448)</f>
        <v>L33</v>
      </c>
      <c r="W448" s="16">
        <f t="shared" si="47"/>
        <v>29501032</v>
      </c>
      <c r="X448" s="15">
        <f t="shared" si="48"/>
        <v>22</v>
      </c>
      <c r="Y448" s="51"/>
      <c r="AC448" s="51"/>
      <c r="AF448" s="51"/>
      <c r="AG448" s="51"/>
      <c r="AH448" s="51"/>
    </row>
    <row r="449" spans="1:34" ht="30" customHeight="1" x14ac:dyDescent="0.25">
      <c r="A449" s="25" t="s">
        <v>15169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IFERROR(VLOOKUP(Tabelle111[[#This Row],[Artikelnr. (wenn vorhanden)]],Artikel!A:C,3,FALSE),Tabelle111[[#This Row],[Artikelnr. (wenn vorhanden)]])</f>
        <v>ABS SAINT ANDRÉ</v>
      </c>
      <c r="I449" s="11" t="str">
        <f>VLOOKUP(V449,'Linien - BU'!A:B,2,FALSE)</f>
        <v>BU4</v>
      </c>
      <c r="J449" s="12">
        <f t="shared" si="42"/>
        <v>3</v>
      </c>
      <c r="K449" s="13">
        <f>Tabelle111[[#This Row],[Datum '[Tag']]]</f>
        <v>44445</v>
      </c>
      <c r="L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9" s="14" t="str">
        <f>IFERROR(VLOOKUP(Tabelle3[[#This Row],[Artikelnr.]],Artikel!A:C,3,FALSE),Tabelle3[[#This Row],[Artikelnr.]])</f>
        <v>ABS SAINT ANDRÉ</v>
      </c>
      <c r="N449" s="11" t="str">
        <f>VLOOKUP(D449,'Liste Gründe'!A:D,2,FALSE)</f>
        <v>keinen Verwendungszweck</v>
      </c>
      <c r="O449" s="13" t="str">
        <f>IF(ISBLANK(F449),VLOOKUP(Tabelle3[[#This Row],[Grund Ziffer]],'Liste Gründe'!A:D,3,FALSE),F449)</f>
        <v>keinen Verwendungszweck</v>
      </c>
      <c r="P449" s="11" t="str">
        <f>IF(ISBLANK(Tabelle111[[#This Row],[noch genauer]]),"-",Tabelle111[[#This Row],[noch genauer]])</f>
        <v>&lt;20kg/Monat</v>
      </c>
      <c r="Q449" s="14">
        <f t="shared" si="43"/>
        <v>36</v>
      </c>
      <c r="R449" s="11" t="str">
        <f t="shared" si="44"/>
        <v>Produkte</v>
      </c>
      <c r="S449" s="11" t="str">
        <f t="shared" si="45"/>
        <v>BUs</v>
      </c>
      <c r="T449" s="11" t="str">
        <f t="shared" si="46"/>
        <v>Symptome</v>
      </c>
      <c r="U449" s="11">
        <f>IFERROR(VLOOKUP(Tabelle3[[#This Row],[Artikelnr.]],Kennzahlen!S:U,3,FALSE)*Tabelle3[[#This Row],[Menge]],"0")</f>
        <v>3.0000000000000003E-4</v>
      </c>
      <c r="V449" s="14" t="str">
        <f>IF(ISBLANK(A449),VLOOKUP(Tabelle3[[#This Row],[Artikelnr.]],'Linien - BU'!R:S,2,FALSE),A449)</f>
        <v>L20</v>
      </c>
      <c r="W449" s="16">
        <f t="shared" si="47"/>
        <v>29501036</v>
      </c>
      <c r="X449" s="15">
        <f t="shared" si="48"/>
        <v>61</v>
      </c>
      <c r="Y449" s="51"/>
      <c r="AC449" s="51"/>
      <c r="AF449" s="51"/>
      <c r="AG449" s="51"/>
      <c r="AH449" s="51"/>
    </row>
    <row r="450" spans="1:34" ht="30" customHeight="1" x14ac:dyDescent="0.25">
      <c r="A450" s="25" t="s">
        <v>15169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IFERROR(VLOOKUP(Tabelle111[[#This Row],[Artikelnr. (wenn vorhanden)]],Artikel!A:C,3,FALSE),Tabelle111[[#This Row],[Artikelnr. (wenn vorhanden)]])</f>
        <v>ABS SAINT ANDRÉ</v>
      </c>
      <c r="I450" s="11" t="str">
        <f>VLOOKUP(V450,'Linien - BU'!A:B,2,FALSE)</f>
        <v>BU4</v>
      </c>
      <c r="J450" s="12">
        <f t="shared" ref="J450:J513" si="49">C450</f>
        <v>3</v>
      </c>
      <c r="K450" s="13">
        <f>Tabelle111[[#This Row],[Datum '[Tag']]]</f>
        <v>44453</v>
      </c>
      <c r="L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0" s="14" t="str">
        <f>IFERROR(VLOOKUP(Tabelle3[[#This Row],[Artikelnr.]],Artikel!A:C,3,FALSE),Tabelle3[[#This Row],[Artikelnr.]])</f>
        <v>ABS SAINT ANDRÉ</v>
      </c>
      <c r="N450" s="11" t="str">
        <f>VLOOKUP(D450,'Liste Gründe'!A:D,2,FALSE)</f>
        <v>keinen Verwendungszweck</v>
      </c>
      <c r="O450" s="13" t="str">
        <f>IF(ISBLANK(F450),VLOOKUP(Tabelle3[[#This Row],[Grund Ziffer]],'Liste Gründe'!A:D,3,FALSE),F450)</f>
        <v>keinen Verwendungszweck</v>
      </c>
      <c r="P450" s="11" t="str">
        <f>IF(ISBLANK(Tabelle111[[#This Row],[noch genauer]]),"-",Tabelle111[[#This Row],[noch genauer]])</f>
        <v>&lt;20kg/Monat</v>
      </c>
      <c r="Q450" s="14">
        <f t="shared" ref="Q450:Q513" si="50">_xlfn.ISOWEEKNUM(K450)</f>
        <v>37</v>
      </c>
      <c r="R450" s="11" t="str">
        <f t="shared" ref="R450:R513" si="51">"Produkte"</f>
        <v>Produkte</v>
      </c>
      <c r="S450" s="11" t="str">
        <f t="shared" ref="S450:S513" si="52">"BUs"</f>
        <v>BUs</v>
      </c>
      <c r="T450" s="11" t="str">
        <f t="shared" ref="T450:T513" si="53">"Symptome"</f>
        <v>Symptome</v>
      </c>
      <c r="U450" s="11">
        <f>IFERROR(VLOOKUP(Tabelle3[[#This Row],[Artikelnr.]],Kennzahlen!S:U,3,FALSE)*Tabelle3[[#This Row],[Menge]],"0")</f>
        <v>3.0000000000000003E-4</v>
      </c>
      <c r="V450" s="14" t="str">
        <f>IF(ISBLANK(A450),VLOOKUP(Tabelle3[[#This Row],[Artikelnr.]],'Linien - BU'!R:S,2,FALSE),A450)</f>
        <v>L20</v>
      </c>
      <c r="W450" s="16">
        <f t="shared" ref="V450:W513" si="54">B450</f>
        <v>29501036</v>
      </c>
      <c r="X450" s="15">
        <f t="shared" ref="X450:X513" si="55">D450</f>
        <v>61</v>
      </c>
      <c r="Y450" s="51"/>
      <c r="AC450" s="51"/>
      <c r="AF450" s="51"/>
      <c r="AG450" s="51"/>
      <c r="AH450" s="51"/>
    </row>
    <row r="451" spans="1:34" ht="30" customHeight="1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IFERROR(VLOOKUP(Tabelle111[[#This Row],[Artikelnr. (wenn vorhanden)]],Artikel!A:C,3,FALSE),Tabelle111[[#This Row],[Artikelnr. (wenn vorhanden)]])</f>
        <v>ABS SAINT ANDRÉ</v>
      </c>
      <c r="I451" s="11" t="str">
        <f>VLOOKUP(V451,'Linien - BU'!A:B,2,FALSE)</f>
        <v>BU4</v>
      </c>
      <c r="J451" s="12">
        <f t="shared" si="49"/>
        <v>7</v>
      </c>
      <c r="K451" s="13">
        <f>Tabelle111[[#This Row],[Datum '[Tag']]]</f>
        <v>44475</v>
      </c>
      <c r="L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1" s="14" t="str">
        <f>IFERROR(VLOOKUP(Tabelle3[[#This Row],[Artikelnr.]],Artikel!A:C,3,FALSE),Tabelle3[[#This Row],[Artikelnr.]])</f>
        <v>ABS SAINT ANDRÉ</v>
      </c>
      <c r="N451" s="11" t="str">
        <f>VLOOKUP(D451,'Liste Gründe'!A:D,2,FALSE)</f>
        <v>keinen Verwendungszweck</v>
      </c>
      <c r="O451" s="13" t="str">
        <f>IF(ISBLANK(F451),VLOOKUP(Tabelle3[[#This Row],[Grund Ziffer]],'Liste Gründe'!A:D,3,FALSE),F451)</f>
        <v>-</v>
      </c>
      <c r="P451" s="11" t="str">
        <f>IF(ISBLANK(Tabelle111[[#This Row],[noch genauer]]),"-",Tabelle111[[#This Row],[noch genauer]])</f>
        <v>-</v>
      </c>
      <c r="Q451" s="14">
        <f t="shared" si="50"/>
        <v>40</v>
      </c>
      <c r="R451" s="11" t="str">
        <f t="shared" si="51"/>
        <v>Produkte</v>
      </c>
      <c r="S451" s="11" t="str">
        <f t="shared" si="52"/>
        <v>BUs</v>
      </c>
      <c r="T451" s="11" t="str">
        <f t="shared" si="53"/>
        <v>Symptome</v>
      </c>
      <c r="U451" s="11">
        <f>IFERROR(VLOOKUP(Tabelle3[[#This Row],[Artikelnr.]],Kennzahlen!S:U,3,FALSE)*Tabelle3[[#This Row],[Menge]],"0")</f>
        <v>6.9999999999999999E-4</v>
      </c>
      <c r="V451" s="14" t="str">
        <f>IF(ISBLANK(A451),VLOOKUP(Tabelle3[[#This Row],[Artikelnr.]],'Linien - BU'!R:S,2,FALSE),A451)</f>
        <v>BU4</v>
      </c>
      <c r="W451" s="16">
        <f t="shared" si="54"/>
        <v>29501036</v>
      </c>
      <c r="X451" s="15">
        <f t="shared" si="55"/>
        <v>61</v>
      </c>
      <c r="Y451" s="51"/>
      <c r="AC451" s="51"/>
      <c r="AF451" s="51"/>
      <c r="AG451" s="51"/>
      <c r="AH451" s="51"/>
    </row>
    <row r="452" spans="1:34" ht="30" customHeight="1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F452"/>
      <c r="G452" s="25"/>
      <c r="H452" s="25" t="str">
        <f>IFERROR(VLOOKUP(Tabelle111[[#This Row],[Artikelnr. (wenn vorhanden)]],Artikel!A:C,3,FALSE),Tabelle111[[#This Row],[Artikelnr. (wenn vorhanden)]])</f>
        <v>ABS SAINT ANDRÉ</v>
      </c>
      <c r="I452" s="11" t="str">
        <f>VLOOKUP(V452,'Linien - BU'!A:B,2,FALSE)</f>
        <v>BU4</v>
      </c>
      <c r="J452" s="12">
        <f t="shared" si="49"/>
        <v>1</v>
      </c>
      <c r="K452" s="13">
        <f>Tabelle111[[#This Row],[Datum '[Tag']]]</f>
        <v>44484</v>
      </c>
      <c r="L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2" s="14" t="str">
        <f>IFERROR(VLOOKUP(Tabelle3[[#This Row],[Artikelnr.]],Artikel!A:C,3,FALSE),Tabelle3[[#This Row],[Artikelnr.]])</f>
        <v>ABS SAINT ANDRÉ</v>
      </c>
      <c r="N452" s="11" t="str">
        <f>VLOOKUP(D452,'Liste Gründe'!A:D,2,FALSE)</f>
        <v>keinen Verwendungszweck</v>
      </c>
      <c r="O452" s="13" t="str">
        <f>IF(ISBLANK(F452),VLOOKUP(Tabelle3[[#This Row],[Grund Ziffer]],'Liste Gründe'!A:D,3,FALSE),F452)</f>
        <v>keinen Verwendungszweck</v>
      </c>
      <c r="P452" s="11" t="str">
        <f>IF(ISBLANK(Tabelle111[[#This Row],[noch genauer]]),"-",Tabelle111[[#This Row],[noch genauer]])</f>
        <v>-</v>
      </c>
      <c r="Q452" s="14">
        <f t="shared" si="50"/>
        <v>41</v>
      </c>
      <c r="R452" s="11" t="str">
        <f t="shared" si="51"/>
        <v>Produkte</v>
      </c>
      <c r="S452" s="11" t="str">
        <f t="shared" si="52"/>
        <v>BUs</v>
      </c>
      <c r="T452" s="11" t="str">
        <f t="shared" si="53"/>
        <v>Symptome</v>
      </c>
      <c r="U452" s="11">
        <f>IFERROR(VLOOKUP(Tabelle3[[#This Row],[Artikelnr.]],Kennzahlen!S:U,3,FALSE)*Tabelle3[[#This Row],[Menge]],"0")</f>
        <v>1E-4</v>
      </c>
      <c r="V452" s="14" t="str">
        <f>IF(ISBLANK(A452),VLOOKUP(Tabelle3[[#This Row],[Artikelnr.]],'Linien - BU'!R:S,2,FALSE),A452)</f>
        <v>BU4</v>
      </c>
      <c r="W452" s="16">
        <f t="shared" si="54"/>
        <v>29501036</v>
      </c>
      <c r="X452" s="15">
        <f t="shared" si="55"/>
        <v>61</v>
      </c>
      <c r="Y452" s="51"/>
      <c r="AC452" s="51"/>
      <c r="AF452" s="51"/>
      <c r="AG452" s="51"/>
      <c r="AH452" s="51"/>
    </row>
    <row r="453" spans="1:34" ht="30" customHeight="1" x14ac:dyDescent="0.25">
      <c r="A453" s="25" t="s">
        <v>15186</v>
      </c>
      <c r="B453" s="25">
        <v>29501039</v>
      </c>
      <c r="C453" s="25">
        <v>312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IFERROR(VLOOKUP(Tabelle111[[#This Row],[Artikelnr. (wenn vorhanden)]],Artikel!A:C,3,FALSE),Tabelle111[[#This Row],[Artikelnr. (wenn vorhanden)]])</f>
        <v>ABS OLD-AMSTERDAM</v>
      </c>
      <c r="I453" s="11" t="str">
        <f>VLOOKUP(V453,'Linien - BU'!A:B,2,FALSE)</f>
        <v>BU4</v>
      </c>
      <c r="J453" s="12">
        <f t="shared" si="49"/>
        <v>312</v>
      </c>
      <c r="K453" s="13">
        <f>Tabelle111[[#This Row],[Datum '[Tag']]]</f>
        <v>44439</v>
      </c>
      <c r="L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3" s="14" t="str">
        <f>IFERROR(VLOOKUP(Tabelle3[[#This Row],[Artikelnr.]],Artikel!A:C,3,FALSE),Tabelle3[[#This Row],[Artikelnr.]])</f>
        <v>ABS OLD-AMSTERDAM</v>
      </c>
      <c r="N453" s="11" t="str">
        <f>VLOOKUP(D453,'Liste Gründe'!A:D,2,FALSE)</f>
        <v>keinen Verwendungszweck</v>
      </c>
      <c r="O453" s="13" t="str">
        <f>IF(ISBLANK(F453),VLOOKUP(Tabelle3[[#This Row],[Grund Ziffer]],'Liste Gründe'!A:D,3,FALSE),F453)</f>
        <v>keinen Verwendungszweck</v>
      </c>
      <c r="P453" s="11" t="str">
        <f>IF(ISBLANK(Tabelle111[[#This Row],[noch genauer]]),"-",Tabelle111[[#This Row],[noch genauer]])</f>
        <v>&lt;1000kg/Monat</v>
      </c>
      <c r="Q453" s="14">
        <f t="shared" si="50"/>
        <v>35</v>
      </c>
      <c r="R453" s="11" t="str">
        <f t="shared" si="51"/>
        <v>Produkte</v>
      </c>
      <c r="S453" s="11" t="str">
        <f t="shared" si="52"/>
        <v>BUs</v>
      </c>
      <c r="T453" s="11" t="str">
        <f t="shared" si="53"/>
        <v>Symptome</v>
      </c>
      <c r="U453" s="11">
        <f>IFERROR(VLOOKUP(Tabelle3[[#This Row],[Artikelnr.]],Kennzahlen!S:U,3,FALSE)*Tabelle3[[#This Row],[Menge]],"0")</f>
        <v>3.1200000000000002E-2</v>
      </c>
      <c r="V453" s="14" t="str">
        <f>IF(ISBLANK(A453),VLOOKUP(Tabelle3[[#This Row],[Artikelnr.]],'Linien - BU'!R:S,2,FALSE),A453)</f>
        <v>L22</v>
      </c>
      <c r="W453" s="16">
        <f t="shared" si="54"/>
        <v>29501039</v>
      </c>
      <c r="X453" s="15">
        <f t="shared" si="55"/>
        <v>61</v>
      </c>
      <c r="Y453" s="51"/>
      <c r="AC453" s="51"/>
      <c r="AF453" s="51"/>
      <c r="AG453" s="51"/>
      <c r="AH453" s="51"/>
    </row>
    <row r="454" spans="1:34" ht="30" customHeight="1" x14ac:dyDescent="0.25">
      <c r="A454" s="25" t="s">
        <v>15186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IFERROR(VLOOKUP(Tabelle111[[#This Row],[Artikelnr. (wenn vorhanden)]],Artikel!A:C,3,FALSE),Tabelle111[[#This Row],[Artikelnr. (wenn vorhanden)]])</f>
        <v>ABS OLD-AMSTERDAM</v>
      </c>
      <c r="I454" s="11" t="str">
        <f>VLOOKUP(V454,'Linien - BU'!A:B,2,FALSE)</f>
        <v>BU4</v>
      </c>
      <c r="J454" s="12">
        <f t="shared" si="49"/>
        <v>45</v>
      </c>
      <c r="K454" s="13">
        <f>Tabelle111[[#This Row],[Datum '[Tag']]]</f>
        <v>44441</v>
      </c>
      <c r="L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4" s="14" t="str">
        <f>IFERROR(VLOOKUP(Tabelle3[[#This Row],[Artikelnr.]],Artikel!A:C,3,FALSE),Tabelle3[[#This Row],[Artikelnr.]])</f>
        <v>ABS OLD-AMSTERDAM</v>
      </c>
      <c r="N454" s="11" t="str">
        <f>VLOOKUP(D454,'Liste Gründe'!A:D,2,FALSE)</f>
        <v>Rest</v>
      </c>
      <c r="O454" s="13" t="str">
        <f>IF(ISBLANK(F454),VLOOKUP(Tabelle3[[#This Row],[Grund Ziffer]],'Liste Gründe'!A:D,3,FALSE),F454)</f>
        <v>blaues Klebeband im Produkt</v>
      </c>
      <c r="P454" s="11" t="str">
        <f>IF(ISBLANK(Tabelle111[[#This Row],[noch genauer]]),"-",Tabelle111[[#This Row],[noch genauer]])</f>
        <v>Trennung vom Klebeband aus Produkt zu aufwendig</v>
      </c>
      <c r="Q454" s="14">
        <f t="shared" si="50"/>
        <v>35</v>
      </c>
      <c r="R454" s="11" t="str">
        <f t="shared" si="51"/>
        <v>Produkte</v>
      </c>
      <c r="S454" s="11" t="str">
        <f t="shared" si="52"/>
        <v>BUs</v>
      </c>
      <c r="T454" s="11" t="str">
        <f t="shared" si="53"/>
        <v>Symptome</v>
      </c>
      <c r="U454" s="11">
        <f>IFERROR(VLOOKUP(Tabelle3[[#This Row],[Artikelnr.]],Kennzahlen!S:U,3,FALSE)*Tabelle3[[#This Row],[Menge]],"0")</f>
        <v>4.5000000000000005E-3</v>
      </c>
      <c r="V454" s="14" t="str">
        <f>IF(ISBLANK(A454),VLOOKUP(Tabelle3[[#This Row],[Artikelnr.]],'Linien - BU'!R:S,2,FALSE),A454)</f>
        <v>L22</v>
      </c>
      <c r="W454" s="16">
        <f t="shared" si="54"/>
        <v>29501039</v>
      </c>
      <c r="X454" s="15">
        <f t="shared" si="55"/>
        <v>22</v>
      </c>
      <c r="Y454" s="51"/>
      <c r="AC454" s="51"/>
      <c r="AF454" s="51"/>
      <c r="AG454" s="51"/>
      <c r="AH454" s="51"/>
    </row>
    <row r="455" spans="1:34" ht="30" customHeight="1" x14ac:dyDescent="0.25">
      <c r="A455" s="25" t="s">
        <v>15186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IFERROR(VLOOKUP(Tabelle111[[#This Row],[Artikelnr. (wenn vorhanden)]],Artikel!A:C,3,FALSE),Tabelle111[[#This Row],[Artikelnr. (wenn vorhanden)]])</f>
        <v>ABS OLD-AMSTERDAM</v>
      </c>
      <c r="I455" s="11" t="str">
        <f>VLOOKUP(V455,'Linien - BU'!A:B,2,FALSE)</f>
        <v>BU4</v>
      </c>
      <c r="J455" s="12">
        <f t="shared" si="49"/>
        <v>117</v>
      </c>
      <c r="K455" s="13">
        <f>Tabelle111[[#This Row],[Datum '[Tag']]]</f>
        <v>44446</v>
      </c>
      <c r="L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5" s="14" t="str">
        <f>IFERROR(VLOOKUP(Tabelle3[[#This Row],[Artikelnr.]],Artikel!A:C,3,FALSE),Tabelle3[[#This Row],[Artikelnr.]])</f>
        <v>ABS OLD-AMSTERDAM</v>
      </c>
      <c r="N455" s="11" t="str">
        <f>VLOOKUP(D455,'Liste Gründe'!A:D,2,FALSE)</f>
        <v>keinen Verwendungszweck</v>
      </c>
      <c r="O455" s="13" t="str">
        <f>IF(ISBLANK(F455),VLOOKUP(Tabelle3[[#This Row],[Grund Ziffer]],'Liste Gründe'!A:D,3,FALSE),F455)</f>
        <v>keinen Verwendungszweck</v>
      </c>
      <c r="P455" s="11" t="str">
        <f>IF(ISBLANK(Tabelle111[[#This Row],[noch genauer]]),"-",Tabelle111[[#This Row],[noch genauer]])</f>
        <v>&lt;1000kg/Monat</v>
      </c>
      <c r="Q455" s="14">
        <f t="shared" si="50"/>
        <v>36</v>
      </c>
      <c r="R455" s="11" t="str">
        <f t="shared" si="51"/>
        <v>Produkte</v>
      </c>
      <c r="S455" s="11" t="str">
        <f t="shared" si="52"/>
        <v>BUs</v>
      </c>
      <c r="T455" s="11" t="str">
        <f t="shared" si="53"/>
        <v>Symptome</v>
      </c>
      <c r="U455" s="11">
        <f>IFERROR(VLOOKUP(Tabelle3[[#This Row],[Artikelnr.]],Kennzahlen!S:U,3,FALSE)*Tabelle3[[#This Row],[Menge]],"0")</f>
        <v>1.17E-2</v>
      </c>
      <c r="V455" s="14" t="str">
        <f>IF(ISBLANK(A455),VLOOKUP(Tabelle3[[#This Row],[Artikelnr.]],'Linien - BU'!R:S,2,FALSE),A455)</f>
        <v>L22</v>
      </c>
      <c r="W455" s="16">
        <f t="shared" si="54"/>
        <v>29501039</v>
      </c>
      <c r="X455" s="15">
        <f t="shared" si="55"/>
        <v>61</v>
      </c>
      <c r="Y455" s="51"/>
      <c r="AC455" s="51"/>
      <c r="AF455" s="51"/>
      <c r="AG455" s="51"/>
      <c r="AH455" s="51"/>
    </row>
    <row r="456" spans="1:34" ht="30" customHeight="1" x14ac:dyDescent="0.25">
      <c r="A456" s="25" t="s">
        <v>15186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IFERROR(VLOOKUP(Tabelle111[[#This Row],[Artikelnr. (wenn vorhanden)]],Artikel!A:C,3,FALSE),Tabelle111[[#This Row],[Artikelnr. (wenn vorhanden)]])</f>
        <v>ABS OLD-AMSTERDAM</v>
      </c>
      <c r="I456" s="11" t="str">
        <f>VLOOKUP(V456,'Linien - BU'!A:B,2,FALSE)</f>
        <v>BU4</v>
      </c>
      <c r="J456" s="12">
        <f t="shared" si="49"/>
        <v>14</v>
      </c>
      <c r="K456" s="13">
        <f>Tabelle111[[#This Row],[Datum '[Tag']]]</f>
        <v>44453</v>
      </c>
      <c r="L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6" s="14" t="str">
        <f>IFERROR(VLOOKUP(Tabelle3[[#This Row],[Artikelnr.]],Artikel!A:C,3,FALSE),Tabelle3[[#This Row],[Artikelnr.]])</f>
        <v>ABS OLD-AMSTERDAM</v>
      </c>
      <c r="N456" s="11" t="str">
        <f>VLOOKUP(D456,'Liste Gründe'!A:D,2,FALSE)</f>
        <v>keinen Verwendungszweck</v>
      </c>
      <c r="O456" s="13" t="str">
        <f>IF(ISBLANK(F456),VLOOKUP(Tabelle3[[#This Row],[Grund Ziffer]],'Liste Gründe'!A:D,3,FALSE),F456)</f>
        <v>keinen Verwendungszweck</v>
      </c>
      <c r="P456" s="11" t="str">
        <f>IF(ISBLANK(Tabelle111[[#This Row],[noch genauer]]),"-",Tabelle111[[#This Row],[noch genauer]])</f>
        <v>&lt;1000kg/Monat</v>
      </c>
      <c r="Q456" s="14">
        <f t="shared" si="50"/>
        <v>37</v>
      </c>
      <c r="R456" s="11" t="str">
        <f t="shared" si="51"/>
        <v>Produkte</v>
      </c>
      <c r="S456" s="11" t="str">
        <f t="shared" si="52"/>
        <v>BUs</v>
      </c>
      <c r="T456" s="11" t="str">
        <f t="shared" si="53"/>
        <v>Symptome</v>
      </c>
      <c r="U456" s="11">
        <f>IFERROR(VLOOKUP(Tabelle3[[#This Row],[Artikelnr.]],Kennzahlen!S:U,3,FALSE)*Tabelle3[[#This Row],[Menge]],"0")</f>
        <v>1.4E-3</v>
      </c>
      <c r="V456" s="14" t="str">
        <f>IF(ISBLANK(A456),VLOOKUP(Tabelle3[[#This Row],[Artikelnr.]],'Linien - BU'!R:S,2,FALSE),A456)</f>
        <v>L22</v>
      </c>
      <c r="W456" s="16">
        <f t="shared" si="54"/>
        <v>29501039</v>
      </c>
      <c r="X456" s="15">
        <f t="shared" si="55"/>
        <v>61</v>
      </c>
      <c r="Y456" s="51"/>
      <c r="AC456" s="51"/>
      <c r="AF456" s="51"/>
      <c r="AG456" s="51"/>
      <c r="AH456" s="51"/>
    </row>
    <row r="457" spans="1:34" ht="30" customHeight="1" x14ac:dyDescent="0.25">
      <c r="A457" s="25" t="s">
        <v>15186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IFERROR(VLOOKUP(Tabelle111[[#This Row],[Artikelnr. (wenn vorhanden)]],Artikel!A:C,3,FALSE),Tabelle111[[#This Row],[Artikelnr. (wenn vorhanden)]])</f>
        <v>ABS OLD-AMSTERDAM</v>
      </c>
      <c r="I457" s="11" t="str">
        <f>VLOOKUP(V457,'Linien - BU'!A:B,2,FALSE)</f>
        <v>BU4</v>
      </c>
      <c r="J457" s="12">
        <f t="shared" si="49"/>
        <v>22</v>
      </c>
      <c r="K457" s="13">
        <f>Tabelle111[[#This Row],[Datum '[Tag']]]</f>
        <v>44454</v>
      </c>
      <c r="L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7" s="14" t="str">
        <f>IFERROR(VLOOKUP(Tabelle3[[#This Row],[Artikelnr.]],Artikel!A:C,3,FALSE),Tabelle3[[#This Row],[Artikelnr.]])</f>
        <v>ABS OLD-AMSTERDAM</v>
      </c>
      <c r="N457" s="11" t="str">
        <f>VLOOKUP(D457,'Liste Gründe'!A:D,2,FALSE)</f>
        <v>keinen Verwendungszweck</v>
      </c>
      <c r="O457" s="13" t="str">
        <f>IF(ISBLANK(F457),VLOOKUP(Tabelle3[[#This Row],[Grund Ziffer]],'Liste Gründe'!A:D,3,FALSE),F457)</f>
        <v>keinen Verwendungszweck</v>
      </c>
      <c r="P457" s="11" t="str">
        <f>IF(ISBLANK(Tabelle111[[#This Row],[noch genauer]]),"-",Tabelle111[[#This Row],[noch genauer]])</f>
        <v>&lt;1000kg/Monat</v>
      </c>
      <c r="Q457" s="14">
        <f t="shared" si="50"/>
        <v>37</v>
      </c>
      <c r="R457" s="11" t="str">
        <f t="shared" si="51"/>
        <v>Produkte</v>
      </c>
      <c r="S457" s="11" t="str">
        <f t="shared" si="52"/>
        <v>BUs</v>
      </c>
      <c r="T457" s="11" t="str">
        <f t="shared" si="53"/>
        <v>Symptome</v>
      </c>
      <c r="U457" s="11">
        <f>IFERROR(VLOOKUP(Tabelle3[[#This Row],[Artikelnr.]],Kennzahlen!S:U,3,FALSE)*Tabelle3[[#This Row],[Menge]],"0")</f>
        <v>2.2000000000000001E-3</v>
      </c>
      <c r="V457" s="14" t="str">
        <f>IF(ISBLANK(A457),VLOOKUP(Tabelle3[[#This Row],[Artikelnr.]],'Linien - BU'!R:S,2,FALSE),A457)</f>
        <v>L22</v>
      </c>
      <c r="W457" s="16">
        <f t="shared" si="54"/>
        <v>29501039</v>
      </c>
      <c r="X457" s="15">
        <f t="shared" si="55"/>
        <v>61</v>
      </c>
      <c r="Y457" s="51"/>
      <c r="AC457" s="51"/>
      <c r="AF457" s="51"/>
      <c r="AG457" s="51"/>
      <c r="AH457" s="51"/>
    </row>
    <row r="458" spans="1:34" ht="30" customHeight="1" x14ac:dyDescent="0.25">
      <c r="A458" s="25" t="s">
        <v>15186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IFERROR(VLOOKUP(Tabelle111[[#This Row],[Artikelnr. (wenn vorhanden)]],Artikel!A:C,3,FALSE),Tabelle111[[#This Row],[Artikelnr. (wenn vorhanden)]])</f>
        <v>ABS OLD-AMSTERDAM</v>
      </c>
      <c r="I458" s="11" t="str">
        <f>VLOOKUP(V458,'Linien - BU'!A:B,2,FALSE)</f>
        <v>BU4</v>
      </c>
      <c r="J458" s="12">
        <f t="shared" si="49"/>
        <v>40</v>
      </c>
      <c r="K458" s="13">
        <f>Tabelle111[[#This Row],[Datum '[Tag']]]</f>
        <v>44455</v>
      </c>
      <c r="L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8" s="14" t="str">
        <f>IFERROR(VLOOKUP(Tabelle3[[#This Row],[Artikelnr.]],Artikel!A:C,3,FALSE),Tabelle3[[#This Row],[Artikelnr.]])</f>
        <v>ABS OLD-AMSTERDAM</v>
      </c>
      <c r="N458" s="11" t="str">
        <f>VLOOKUP(D458,'Liste Gründe'!A:D,2,FALSE)</f>
        <v>keinen Verwendungszweck</v>
      </c>
      <c r="O458" s="13" t="str">
        <f>IF(ISBLANK(F458),VLOOKUP(Tabelle3[[#This Row],[Grund Ziffer]],'Liste Gründe'!A:D,3,FALSE),F458)</f>
        <v>keinen Verwendungszweck</v>
      </c>
      <c r="P458" s="11" t="str">
        <f>IF(ISBLANK(Tabelle111[[#This Row],[noch genauer]]),"-",Tabelle111[[#This Row],[noch genauer]])</f>
        <v>&lt;1000kg/Monat</v>
      </c>
      <c r="Q458" s="14">
        <f t="shared" si="50"/>
        <v>37</v>
      </c>
      <c r="R458" s="11" t="str">
        <f t="shared" si="51"/>
        <v>Produkte</v>
      </c>
      <c r="S458" s="11" t="str">
        <f t="shared" si="52"/>
        <v>BUs</v>
      </c>
      <c r="T458" s="11" t="str">
        <f t="shared" si="53"/>
        <v>Symptome</v>
      </c>
      <c r="U458" s="11">
        <f>IFERROR(VLOOKUP(Tabelle3[[#This Row],[Artikelnr.]],Kennzahlen!S:U,3,FALSE)*Tabelle3[[#This Row],[Menge]],"0")</f>
        <v>4.0000000000000001E-3</v>
      </c>
      <c r="V458" s="14" t="str">
        <f>IF(ISBLANK(A458),VLOOKUP(Tabelle3[[#This Row],[Artikelnr.]],'Linien - BU'!R:S,2,FALSE),A458)</f>
        <v>L22</v>
      </c>
      <c r="W458" s="16">
        <f t="shared" si="54"/>
        <v>29501039</v>
      </c>
      <c r="X458" s="15">
        <f t="shared" si="55"/>
        <v>61</v>
      </c>
      <c r="Y458" s="51"/>
      <c r="AC458" s="51"/>
      <c r="AF458" s="51"/>
      <c r="AG458" s="51"/>
      <c r="AH458" s="51"/>
    </row>
    <row r="459" spans="1:34" ht="30" customHeight="1" x14ac:dyDescent="0.25">
      <c r="A459" s="25" t="s">
        <v>15186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IFERROR(VLOOKUP(Tabelle111[[#This Row],[Artikelnr. (wenn vorhanden)]],Artikel!A:C,3,FALSE),Tabelle111[[#This Row],[Artikelnr. (wenn vorhanden)]])</f>
        <v>ABS OLD-AMSTERDAM</v>
      </c>
      <c r="I459" s="11" t="str">
        <f>VLOOKUP(V459,'Linien - BU'!A:B,2,FALSE)</f>
        <v>BU4</v>
      </c>
      <c r="J459" s="12">
        <f t="shared" si="49"/>
        <v>17</v>
      </c>
      <c r="K459" s="13">
        <f>Tabelle111[[#This Row],[Datum '[Tag']]]</f>
        <v>44455</v>
      </c>
      <c r="L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9" s="14" t="str">
        <f>IFERROR(VLOOKUP(Tabelle3[[#This Row],[Artikelnr.]],Artikel!A:C,3,FALSE),Tabelle3[[#This Row],[Artikelnr.]])</f>
        <v>ABS OLD-AMSTERDAM</v>
      </c>
      <c r="N459" s="11" t="str">
        <f>VLOOKUP(D459,'Liste Gründe'!A:D,2,FALSE)</f>
        <v>keinen Verwendungszweck</v>
      </c>
      <c r="O459" s="13" t="str">
        <f>IF(ISBLANK(F459),VLOOKUP(Tabelle3[[#This Row],[Grund Ziffer]],'Liste Gründe'!A:D,3,FALSE),F459)</f>
        <v>keinen Verwendungszweck</v>
      </c>
      <c r="P459" s="11" t="str">
        <f>IF(ISBLANK(Tabelle111[[#This Row],[noch genauer]]),"-",Tabelle111[[#This Row],[noch genauer]])</f>
        <v>&lt;1000kg/Monat</v>
      </c>
      <c r="Q459" s="14">
        <f t="shared" si="50"/>
        <v>37</v>
      </c>
      <c r="R459" s="11" t="str">
        <f t="shared" si="51"/>
        <v>Produkte</v>
      </c>
      <c r="S459" s="11" t="str">
        <f t="shared" si="52"/>
        <v>BUs</v>
      </c>
      <c r="T459" s="11" t="str">
        <f t="shared" si="53"/>
        <v>Symptome</v>
      </c>
      <c r="U459" s="11">
        <f>IFERROR(VLOOKUP(Tabelle3[[#This Row],[Artikelnr.]],Kennzahlen!S:U,3,FALSE)*Tabelle3[[#This Row],[Menge]],"0")</f>
        <v>1.7000000000000001E-3</v>
      </c>
      <c r="V459" s="14" t="str">
        <f>IF(ISBLANK(A459),VLOOKUP(Tabelle3[[#This Row],[Artikelnr.]],'Linien - BU'!R:S,2,FALSE),A459)</f>
        <v>L22</v>
      </c>
      <c r="W459" s="16">
        <f t="shared" si="54"/>
        <v>29501039</v>
      </c>
      <c r="X459" s="15">
        <f t="shared" si="55"/>
        <v>61</v>
      </c>
      <c r="Y459" s="51"/>
      <c r="AC459" s="51"/>
      <c r="AF459" s="51"/>
      <c r="AG459" s="51"/>
      <c r="AH459" s="51"/>
    </row>
    <row r="460" spans="1:34" ht="30" customHeight="1" x14ac:dyDescent="0.25">
      <c r="A460" s="25" t="s">
        <v>15186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IFERROR(VLOOKUP(Tabelle111[[#This Row],[Artikelnr. (wenn vorhanden)]],Artikel!A:C,3,FALSE),Tabelle111[[#This Row],[Artikelnr. (wenn vorhanden)]])</f>
        <v>ABS OLD-AMSTERDAM</v>
      </c>
      <c r="I460" s="11" t="str">
        <f>VLOOKUP(V460,'Linien - BU'!A:B,2,FALSE)</f>
        <v>BU4</v>
      </c>
      <c r="J460" s="12">
        <f t="shared" si="49"/>
        <v>40</v>
      </c>
      <c r="K460" s="13">
        <f>Tabelle111[[#This Row],[Datum '[Tag']]]</f>
        <v>44456</v>
      </c>
      <c r="L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0" s="14" t="str">
        <f>IFERROR(VLOOKUP(Tabelle3[[#This Row],[Artikelnr.]],Artikel!A:C,3,FALSE),Tabelle3[[#This Row],[Artikelnr.]])</f>
        <v>ABS OLD-AMSTERDAM</v>
      </c>
      <c r="N460" s="11" t="str">
        <f>VLOOKUP(D460,'Liste Gründe'!A:D,2,FALSE)</f>
        <v>keinen Verwendungszweck</v>
      </c>
      <c r="O460" s="13" t="str">
        <f>IF(ISBLANK(F460),VLOOKUP(Tabelle3[[#This Row],[Grund Ziffer]],'Liste Gründe'!A:D,3,FALSE),F460)</f>
        <v>keinen Verwendungszweck</v>
      </c>
      <c r="P460" s="11" t="str">
        <f>IF(ISBLANK(Tabelle111[[#This Row],[noch genauer]]),"-",Tabelle111[[#This Row],[noch genauer]])</f>
        <v>&lt;1000kg/Monat</v>
      </c>
      <c r="Q460" s="14">
        <f t="shared" si="50"/>
        <v>37</v>
      </c>
      <c r="R460" s="11" t="str">
        <f t="shared" si="51"/>
        <v>Produkte</v>
      </c>
      <c r="S460" s="11" t="str">
        <f t="shared" si="52"/>
        <v>BUs</v>
      </c>
      <c r="T460" s="11" t="str">
        <f t="shared" si="53"/>
        <v>Symptome</v>
      </c>
      <c r="U460" s="11">
        <f>IFERROR(VLOOKUP(Tabelle3[[#This Row],[Artikelnr.]],Kennzahlen!S:U,3,FALSE)*Tabelle3[[#This Row],[Menge]],"0")</f>
        <v>4.0000000000000001E-3</v>
      </c>
      <c r="V460" s="14" t="str">
        <f>IF(ISBLANK(A460),VLOOKUP(Tabelle3[[#This Row],[Artikelnr.]],'Linien - BU'!R:S,2,FALSE),A460)</f>
        <v>L22</v>
      </c>
      <c r="W460" s="16">
        <f t="shared" si="54"/>
        <v>29501039</v>
      </c>
      <c r="X460" s="15">
        <f t="shared" si="55"/>
        <v>61</v>
      </c>
      <c r="Y460" s="51"/>
      <c r="AC460" s="51"/>
      <c r="AF460" s="51"/>
      <c r="AG460" s="51"/>
      <c r="AH460" s="51"/>
    </row>
    <row r="461" spans="1:34" ht="30" customHeight="1" x14ac:dyDescent="0.25">
      <c r="A461" s="25" t="s">
        <v>15186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IFERROR(VLOOKUP(Tabelle111[[#This Row],[Artikelnr. (wenn vorhanden)]],Artikel!A:C,3,FALSE),Tabelle111[[#This Row],[Artikelnr. (wenn vorhanden)]])</f>
        <v>ABS OLD-AMSTERDAM</v>
      </c>
      <c r="I461" s="11" t="str">
        <f>VLOOKUP(V461,'Linien - BU'!A:B,2,FALSE)</f>
        <v>BU4</v>
      </c>
      <c r="J461" s="12">
        <f t="shared" si="49"/>
        <v>50</v>
      </c>
      <c r="K461" s="13">
        <f>Tabelle111[[#This Row],[Datum '[Tag']]]</f>
        <v>44459</v>
      </c>
      <c r="L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1" s="14" t="str">
        <f>IFERROR(VLOOKUP(Tabelle3[[#This Row],[Artikelnr.]],Artikel!A:C,3,FALSE),Tabelle3[[#This Row],[Artikelnr.]])</f>
        <v>ABS OLD-AMSTERDAM</v>
      </c>
      <c r="N461" s="11" t="str">
        <f>VLOOKUP(D461,'Liste Gründe'!A:D,2,FALSE)</f>
        <v>keinen Verwendungszweck</v>
      </c>
      <c r="O461" s="13" t="str">
        <f>IF(ISBLANK(F461),VLOOKUP(Tabelle3[[#This Row],[Grund Ziffer]],'Liste Gründe'!A:D,3,FALSE),F461)</f>
        <v>keinen Verwendungszweck</v>
      </c>
      <c r="P461" s="11" t="str">
        <f>IF(ISBLANK(Tabelle111[[#This Row],[noch genauer]]),"-",Tabelle111[[#This Row],[noch genauer]])</f>
        <v>&lt;1000kg/Monat</v>
      </c>
      <c r="Q461" s="14">
        <f t="shared" si="50"/>
        <v>38</v>
      </c>
      <c r="R461" s="11" t="str">
        <f t="shared" si="51"/>
        <v>Produkte</v>
      </c>
      <c r="S461" s="11" t="str">
        <f t="shared" si="52"/>
        <v>BUs</v>
      </c>
      <c r="T461" s="11" t="str">
        <f t="shared" si="53"/>
        <v>Symptome</v>
      </c>
      <c r="U461" s="11">
        <f>IFERROR(VLOOKUP(Tabelle3[[#This Row],[Artikelnr.]],Kennzahlen!S:U,3,FALSE)*Tabelle3[[#This Row],[Menge]],"0")</f>
        <v>5.0000000000000001E-3</v>
      </c>
      <c r="V461" s="14" t="str">
        <f>IF(ISBLANK(A461),VLOOKUP(Tabelle3[[#This Row],[Artikelnr.]],'Linien - BU'!R:S,2,FALSE),A461)</f>
        <v>L22</v>
      </c>
      <c r="W461" s="16">
        <f t="shared" si="54"/>
        <v>29501039</v>
      </c>
      <c r="X461" s="15">
        <f t="shared" si="55"/>
        <v>61</v>
      </c>
      <c r="Y461" s="51"/>
      <c r="AC461" s="51"/>
      <c r="AF461" s="51"/>
      <c r="AG461" s="51"/>
      <c r="AH461" s="51"/>
    </row>
    <row r="462" spans="1:34" ht="30" customHeight="1" x14ac:dyDescent="0.25">
      <c r="A462" s="25" t="s">
        <v>15186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IFERROR(VLOOKUP(Tabelle111[[#This Row],[Artikelnr. (wenn vorhanden)]],Artikel!A:C,3,FALSE),Tabelle111[[#This Row],[Artikelnr. (wenn vorhanden)]])</f>
        <v>ABS OLD-AMSTERDAM</v>
      </c>
      <c r="I462" s="11" t="str">
        <f>VLOOKUP(V462,'Linien - BU'!A:B,2,FALSE)</f>
        <v>BU4</v>
      </c>
      <c r="J462" s="12">
        <f t="shared" si="49"/>
        <v>79</v>
      </c>
      <c r="K462" s="13">
        <f>Tabelle111[[#This Row],[Datum '[Tag']]]</f>
        <v>44461</v>
      </c>
      <c r="L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2" s="14" t="str">
        <f>IFERROR(VLOOKUP(Tabelle3[[#This Row],[Artikelnr.]],Artikel!A:C,3,FALSE),Tabelle3[[#This Row],[Artikelnr.]])</f>
        <v>ABS OLD-AMSTERDAM</v>
      </c>
      <c r="N462" s="11" t="str">
        <f>VLOOKUP(D462,'Liste Gründe'!A:D,2,FALSE)</f>
        <v>keinen Verwendungszweck</v>
      </c>
      <c r="O462" s="13" t="str">
        <f>IF(ISBLANK(F462),VLOOKUP(Tabelle3[[#This Row],[Grund Ziffer]],'Liste Gründe'!A:D,3,FALSE),F462)</f>
        <v>keinen Verwendungszweck</v>
      </c>
      <c r="P462" s="11" t="str">
        <f>IF(ISBLANK(Tabelle111[[#This Row],[noch genauer]]),"-",Tabelle111[[#This Row],[noch genauer]])</f>
        <v>&lt;1000kg/Monat</v>
      </c>
      <c r="Q462" s="14">
        <f t="shared" si="50"/>
        <v>38</v>
      </c>
      <c r="R462" s="11" t="str">
        <f t="shared" si="51"/>
        <v>Produkte</v>
      </c>
      <c r="S462" s="11" t="str">
        <f t="shared" si="52"/>
        <v>BUs</v>
      </c>
      <c r="T462" s="11" t="str">
        <f t="shared" si="53"/>
        <v>Symptome</v>
      </c>
      <c r="U462" s="11">
        <f>IFERROR(VLOOKUP(Tabelle3[[#This Row],[Artikelnr.]],Kennzahlen!S:U,3,FALSE)*Tabelle3[[#This Row],[Menge]],"0")</f>
        <v>7.9000000000000008E-3</v>
      </c>
      <c r="V462" s="14" t="str">
        <f>IF(ISBLANK(A462),VLOOKUP(Tabelle3[[#This Row],[Artikelnr.]],'Linien - BU'!R:S,2,FALSE),A462)</f>
        <v>L22</v>
      </c>
      <c r="W462" s="16">
        <f t="shared" si="54"/>
        <v>29501039</v>
      </c>
      <c r="X462" s="15">
        <f t="shared" si="55"/>
        <v>61</v>
      </c>
      <c r="Y462" s="51"/>
      <c r="AC462" s="51"/>
      <c r="AF462" s="51"/>
      <c r="AG462" s="51"/>
      <c r="AH462" s="51"/>
    </row>
    <row r="463" spans="1:34" ht="30" customHeight="1" x14ac:dyDescent="0.25">
      <c r="A463" s="25" t="s">
        <v>15186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IFERROR(VLOOKUP(Tabelle111[[#This Row],[Artikelnr. (wenn vorhanden)]],Artikel!A:C,3,FALSE),Tabelle111[[#This Row],[Artikelnr. (wenn vorhanden)]])</f>
        <v>ABS OLD-AMSTERDAM</v>
      </c>
      <c r="I463" s="11" t="str">
        <f>VLOOKUP(V463,'Linien - BU'!A:B,2,FALSE)</f>
        <v>BU4</v>
      </c>
      <c r="J463" s="12">
        <f t="shared" si="49"/>
        <v>61</v>
      </c>
      <c r="K463" s="13">
        <f>Tabelle111[[#This Row],[Datum '[Tag']]]</f>
        <v>44461</v>
      </c>
      <c r="L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3" s="14" t="str">
        <f>IFERROR(VLOOKUP(Tabelle3[[#This Row],[Artikelnr.]],Artikel!A:C,3,FALSE),Tabelle3[[#This Row],[Artikelnr.]])</f>
        <v>ABS OLD-AMSTERDAM</v>
      </c>
      <c r="N463" s="11" t="str">
        <f>VLOOKUP(D463,'Liste Gründe'!A:D,2,FALSE)</f>
        <v>keinen Verwendungszweck</v>
      </c>
      <c r="O463" s="13" t="str">
        <f>IF(ISBLANK(F463),VLOOKUP(Tabelle3[[#This Row],[Grund Ziffer]],'Liste Gründe'!A:D,3,FALSE),F463)</f>
        <v>keinen Verwendungszweck</v>
      </c>
      <c r="P463" s="11" t="str">
        <f>IF(ISBLANK(Tabelle111[[#This Row],[noch genauer]]),"-",Tabelle111[[#This Row],[noch genauer]])</f>
        <v>&lt;1000kg/Monat</v>
      </c>
      <c r="Q463" s="14">
        <f t="shared" si="50"/>
        <v>38</v>
      </c>
      <c r="R463" s="11" t="str">
        <f t="shared" si="51"/>
        <v>Produkte</v>
      </c>
      <c r="S463" s="11" t="str">
        <f t="shared" si="52"/>
        <v>BUs</v>
      </c>
      <c r="T463" s="11" t="str">
        <f t="shared" si="53"/>
        <v>Symptome</v>
      </c>
      <c r="U463" s="11">
        <f>IFERROR(VLOOKUP(Tabelle3[[#This Row],[Artikelnr.]],Kennzahlen!S:U,3,FALSE)*Tabelle3[[#This Row],[Menge]],"0")</f>
        <v>6.1000000000000004E-3</v>
      </c>
      <c r="V463" s="14" t="str">
        <f>IF(ISBLANK(A463),VLOOKUP(Tabelle3[[#This Row],[Artikelnr.]],'Linien - BU'!R:S,2,FALSE),A463)</f>
        <v>L22</v>
      </c>
      <c r="W463" s="16">
        <f t="shared" si="54"/>
        <v>29501039</v>
      </c>
      <c r="X463" s="15">
        <f t="shared" si="55"/>
        <v>61</v>
      </c>
      <c r="Y463" s="51"/>
      <c r="AC463" s="51"/>
      <c r="AF463" s="51"/>
      <c r="AG463" s="51"/>
      <c r="AH463" s="51"/>
    </row>
    <row r="464" spans="1:34" ht="30" customHeight="1" x14ac:dyDescent="0.25">
      <c r="A464" s="25" t="s">
        <v>15186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IFERROR(VLOOKUP(Tabelle111[[#This Row],[Artikelnr. (wenn vorhanden)]],Artikel!A:C,3,FALSE),Tabelle111[[#This Row],[Artikelnr. (wenn vorhanden)]])</f>
        <v>ABS OLD-AMSTERDAM</v>
      </c>
      <c r="I464" s="11" t="str">
        <f>VLOOKUP(V464,'Linien - BU'!A:B,2,FALSE)</f>
        <v>BU4</v>
      </c>
      <c r="J464" s="12">
        <f t="shared" si="49"/>
        <v>54</v>
      </c>
      <c r="K464" s="13">
        <f>Tabelle111[[#This Row],[Datum '[Tag']]]</f>
        <v>44467</v>
      </c>
      <c r="L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4" s="14" t="str">
        <f>IFERROR(VLOOKUP(Tabelle3[[#This Row],[Artikelnr.]],Artikel!A:C,3,FALSE),Tabelle3[[#This Row],[Artikelnr.]])</f>
        <v>ABS OLD-AMSTERDAM</v>
      </c>
      <c r="N464" s="11" t="str">
        <f>VLOOKUP(D464,'Liste Gründe'!A:D,2,FALSE)</f>
        <v>keinen Verwendungszweck</v>
      </c>
      <c r="O464" s="13" t="str">
        <f>IF(ISBLANK(F464),VLOOKUP(Tabelle3[[#This Row],[Grund Ziffer]],'Liste Gründe'!A:D,3,FALSE),F464)</f>
        <v>keinen Verwendungszweck</v>
      </c>
      <c r="P464" s="11" t="str">
        <f>IF(ISBLANK(Tabelle111[[#This Row],[noch genauer]]),"-",Tabelle111[[#This Row],[noch genauer]])</f>
        <v>&lt;1000kg/Monat</v>
      </c>
      <c r="Q464" s="14">
        <f t="shared" si="50"/>
        <v>39</v>
      </c>
      <c r="R464" s="11" t="str">
        <f t="shared" si="51"/>
        <v>Produkte</v>
      </c>
      <c r="S464" s="11" t="str">
        <f t="shared" si="52"/>
        <v>BUs</v>
      </c>
      <c r="T464" s="11" t="str">
        <f t="shared" si="53"/>
        <v>Symptome</v>
      </c>
      <c r="U464" s="11">
        <f>IFERROR(VLOOKUP(Tabelle3[[#This Row],[Artikelnr.]],Kennzahlen!S:U,3,FALSE)*Tabelle3[[#This Row],[Menge]],"0")</f>
        <v>5.4000000000000003E-3</v>
      </c>
      <c r="V464" s="14" t="str">
        <f>IF(ISBLANK(A464),VLOOKUP(Tabelle3[[#This Row],[Artikelnr.]],'Linien - BU'!R:S,2,FALSE),A464)</f>
        <v>L22</v>
      </c>
      <c r="W464" s="16">
        <f t="shared" si="54"/>
        <v>29501039</v>
      </c>
      <c r="X464" s="15">
        <f t="shared" si="55"/>
        <v>61</v>
      </c>
      <c r="Y464" s="51"/>
      <c r="AC464" s="51"/>
      <c r="AF464" s="51"/>
      <c r="AG464" s="51"/>
      <c r="AH464" s="51"/>
    </row>
    <row r="465" spans="1:34" ht="30" customHeight="1" x14ac:dyDescent="0.25">
      <c r="A465" s="25" t="s">
        <v>15186</v>
      </c>
      <c r="B465" s="25">
        <v>29501039</v>
      </c>
      <c r="C465" s="25">
        <v>260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IFERROR(VLOOKUP(Tabelle111[[#This Row],[Artikelnr. (wenn vorhanden)]],Artikel!A:C,3,FALSE),Tabelle111[[#This Row],[Artikelnr. (wenn vorhanden)]])</f>
        <v>ABS OLD-AMSTERDAM</v>
      </c>
      <c r="I465" s="11" t="str">
        <f>VLOOKUP(V465,'Linien - BU'!A:B,2,FALSE)</f>
        <v>BU4</v>
      </c>
      <c r="J465" s="12">
        <f t="shared" si="49"/>
        <v>260</v>
      </c>
      <c r="K465" s="13">
        <f>Tabelle111[[#This Row],[Datum '[Tag']]]</f>
        <v>44467</v>
      </c>
      <c r="L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5" s="14" t="str">
        <f>IFERROR(VLOOKUP(Tabelle3[[#This Row],[Artikelnr.]],Artikel!A:C,3,FALSE),Tabelle3[[#This Row],[Artikelnr.]])</f>
        <v>ABS OLD-AMSTERDAM</v>
      </c>
      <c r="N465" s="11" t="str">
        <f>VLOOKUP(D465,'Liste Gründe'!A:D,2,FALSE)</f>
        <v>keinen Verwendungszweck</v>
      </c>
      <c r="O465" s="13" t="str">
        <f>IF(ISBLANK(F465),VLOOKUP(Tabelle3[[#This Row],[Grund Ziffer]],'Liste Gründe'!A:D,3,FALSE),F465)</f>
        <v>keinen Verwendungszweck</v>
      </c>
      <c r="P465" s="11" t="str">
        <f>IF(ISBLANK(Tabelle111[[#This Row],[noch genauer]]),"-",Tabelle111[[#This Row],[noch genauer]])</f>
        <v>&lt;1000kg/Monat</v>
      </c>
      <c r="Q465" s="14">
        <f t="shared" si="50"/>
        <v>39</v>
      </c>
      <c r="R465" s="11" t="str">
        <f t="shared" si="51"/>
        <v>Produkte</v>
      </c>
      <c r="S465" s="11" t="str">
        <f t="shared" si="52"/>
        <v>BUs</v>
      </c>
      <c r="T465" s="11" t="str">
        <f t="shared" si="53"/>
        <v>Symptome</v>
      </c>
      <c r="U465" s="11">
        <f>IFERROR(VLOOKUP(Tabelle3[[#This Row],[Artikelnr.]],Kennzahlen!S:U,3,FALSE)*Tabelle3[[#This Row],[Menge]],"0")</f>
        <v>2.6000000000000002E-2</v>
      </c>
      <c r="V465" s="14" t="str">
        <f>IF(ISBLANK(A465),VLOOKUP(Tabelle3[[#This Row],[Artikelnr.]],'Linien - BU'!R:S,2,FALSE),A465)</f>
        <v>L22</v>
      </c>
      <c r="W465" s="16">
        <f t="shared" si="54"/>
        <v>29501039</v>
      </c>
      <c r="X465" s="15">
        <f t="shared" si="55"/>
        <v>61</v>
      </c>
      <c r="Y465" s="51"/>
      <c r="AC465" s="51"/>
      <c r="AF465" s="51"/>
      <c r="AG465" s="51"/>
      <c r="AH465" s="51"/>
    </row>
    <row r="466" spans="1:34" ht="30" customHeight="1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IFERROR(VLOOKUP(Tabelle111[[#This Row],[Artikelnr. (wenn vorhanden)]],Artikel!A:C,3,FALSE),Tabelle111[[#This Row],[Artikelnr. (wenn vorhanden)]])</f>
        <v>ABS OLD-AMSTERDAM</v>
      </c>
      <c r="I466" s="11" t="str">
        <f>VLOOKUP(V466,'Linien - BU'!A:B,2,FALSE)</f>
        <v>BU4</v>
      </c>
      <c r="J466" s="12">
        <f t="shared" si="49"/>
        <v>133</v>
      </c>
      <c r="K466" s="13">
        <f>Tabelle111[[#This Row],[Datum '[Tag']]]</f>
        <v>44474</v>
      </c>
      <c r="L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6" s="14" t="str">
        <f>IFERROR(VLOOKUP(Tabelle3[[#This Row],[Artikelnr.]],Artikel!A:C,3,FALSE),Tabelle3[[#This Row],[Artikelnr.]])</f>
        <v>ABS OLD-AMSTERDAM</v>
      </c>
      <c r="N466" s="11" t="str">
        <f>VLOOKUP(D466,'Liste Gründe'!A:D,2,FALSE)</f>
        <v>keinen Verwendungszweck</v>
      </c>
      <c r="O466" s="13" t="str">
        <f>IF(ISBLANK(F466),VLOOKUP(Tabelle3[[#This Row],[Grund Ziffer]],'Liste Gründe'!A:D,3,FALSE),F466)</f>
        <v>-</v>
      </c>
      <c r="P466" s="11" t="str">
        <f>IF(ISBLANK(Tabelle111[[#This Row],[noch genauer]]),"-",Tabelle111[[#This Row],[noch genauer]])</f>
        <v>-</v>
      </c>
      <c r="Q466" s="14">
        <f t="shared" si="50"/>
        <v>40</v>
      </c>
      <c r="R466" s="11" t="str">
        <f t="shared" si="51"/>
        <v>Produkte</v>
      </c>
      <c r="S466" s="11" t="str">
        <f t="shared" si="52"/>
        <v>BUs</v>
      </c>
      <c r="T466" s="11" t="str">
        <f t="shared" si="53"/>
        <v>Symptome</v>
      </c>
      <c r="U466" s="11">
        <f>IFERROR(VLOOKUP(Tabelle3[[#This Row],[Artikelnr.]],Kennzahlen!S:U,3,FALSE)*Tabelle3[[#This Row],[Menge]],"0")</f>
        <v>1.3300000000000001E-2</v>
      </c>
      <c r="V466" s="14" t="str">
        <f>IF(ISBLANK(A466),VLOOKUP(Tabelle3[[#This Row],[Artikelnr.]],'Linien - BU'!R:S,2,FALSE),A466)</f>
        <v>Bu4</v>
      </c>
      <c r="W466" s="16">
        <f t="shared" si="54"/>
        <v>29501039</v>
      </c>
      <c r="X466" s="15">
        <f t="shared" si="55"/>
        <v>61</v>
      </c>
      <c r="Y466" s="51"/>
      <c r="AC466" s="51"/>
      <c r="AF466" s="51"/>
      <c r="AG466" s="51"/>
      <c r="AH466" s="51"/>
    </row>
    <row r="467" spans="1:34" ht="30" customHeight="1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IFERROR(VLOOKUP(Tabelle111[[#This Row],[Artikelnr. (wenn vorhanden)]],Artikel!A:C,3,FALSE),Tabelle111[[#This Row],[Artikelnr. (wenn vorhanden)]])</f>
        <v>ABS OLD-AMSTERDAM</v>
      </c>
      <c r="I467" s="11" t="str">
        <f>VLOOKUP(V467,'Linien - BU'!A:B,2,FALSE)</f>
        <v>BU4</v>
      </c>
      <c r="J467" s="12">
        <f t="shared" si="49"/>
        <v>17</v>
      </c>
      <c r="K467" s="13">
        <f>Tabelle111[[#This Row],[Datum '[Tag']]]</f>
        <v>44475</v>
      </c>
      <c r="L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7" s="14" t="str">
        <f>IFERROR(VLOOKUP(Tabelle3[[#This Row],[Artikelnr.]],Artikel!A:C,3,FALSE),Tabelle3[[#This Row],[Artikelnr.]])</f>
        <v>ABS OLD-AMSTERDAM</v>
      </c>
      <c r="N467" s="11" t="str">
        <f>VLOOKUP(D467,'Liste Gründe'!A:D,2,FALSE)</f>
        <v>keinen Verwendungszweck</v>
      </c>
      <c r="O467" s="13" t="str">
        <f>IF(ISBLANK(F467),VLOOKUP(Tabelle3[[#This Row],[Grund Ziffer]],'Liste Gründe'!A:D,3,FALSE),F467)</f>
        <v>-</v>
      </c>
      <c r="P467" s="11" t="str">
        <f>IF(ISBLANK(Tabelle111[[#This Row],[noch genauer]]),"-",Tabelle111[[#This Row],[noch genauer]])</f>
        <v>-</v>
      </c>
      <c r="Q467" s="14">
        <f t="shared" si="50"/>
        <v>40</v>
      </c>
      <c r="R467" s="11" t="str">
        <f t="shared" si="51"/>
        <v>Produkte</v>
      </c>
      <c r="S467" s="11" t="str">
        <f t="shared" si="52"/>
        <v>BUs</v>
      </c>
      <c r="T467" s="11" t="str">
        <f t="shared" si="53"/>
        <v>Symptome</v>
      </c>
      <c r="U467" s="11">
        <f>IFERROR(VLOOKUP(Tabelle3[[#This Row],[Artikelnr.]],Kennzahlen!S:U,3,FALSE)*Tabelle3[[#This Row],[Menge]],"0")</f>
        <v>1.7000000000000001E-3</v>
      </c>
      <c r="V467" s="14" t="str">
        <f>IF(ISBLANK(A467),VLOOKUP(Tabelle3[[#This Row],[Artikelnr.]],'Linien - BU'!R:S,2,FALSE),A467)</f>
        <v>BU4</v>
      </c>
      <c r="W467" s="16">
        <f t="shared" si="54"/>
        <v>29501039</v>
      </c>
      <c r="X467" s="15">
        <f t="shared" si="55"/>
        <v>61</v>
      </c>
      <c r="Y467" s="51"/>
      <c r="AC467" s="51"/>
      <c r="AF467" s="51"/>
      <c r="AG467" s="51"/>
      <c r="AH467" s="51"/>
    </row>
    <row r="468" spans="1:34" ht="30" customHeight="1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F468"/>
      <c r="G468" s="25"/>
      <c r="H468" s="25" t="str">
        <f>IFERROR(VLOOKUP(Tabelle111[[#This Row],[Artikelnr. (wenn vorhanden)]],Artikel!A:C,3,FALSE),Tabelle111[[#This Row],[Artikelnr. (wenn vorhanden)]])</f>
        <v>ABS OLD-AMSTERDAM</v>
      </c>
      <c r="I468" s="11" t="str">
        <f>VLOOKUP(V468,'Linien - BU'!A:B,2,FALSE)</f>
        <v>BU4</v>
      </c>
      <c r="J468" s="12">
        <f t="shared" si="49"/>
        <v>55</v>
      </c>
      <c r="K468" s="13">
        <f>Tabelle111[[#This Row],[Datum '[Tag']]]</f>
        <v>44480</v>
      </c>
      <c r="L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8" s="14" t="str">
        <f>IFERROR(VLOOKUP(Tabelle3[[#This Row],[Artikelnr.]],Artikel!A:C,3,FALSE),Tabelle3[[#This Row],[Artikelnr.]])</f>
        <v>ABS OLD-AMSTERDAM</v>
      </c>
      <c r="N468" s="11" t="str">
        <f>VLOOKUP(D468,'Liste Gründe'!A:D,2,FALSE)</f>
        <v>keinen Verwendungszweck</v>
      </c>
      <c r="O468" s="13" t="str">
        <f>IF(ISBLANK(F468),VLOOKUP(Tabelle3[[#This Row],[Grund Ziffer]],'Liste Gründe'!A:D,3,FALSE),F468)</f>
        <v>keinen Verwendungszweck</v>
      </c>
      <c r="P468" s="11" t="str">
        <f>IF(ISBLANK(Tabelle111[[#This Row],[noch genauer]]),"-",Tabelle111[[#This Row],[noch genauer]])</f>
        <v>-</v>
      </c>
      <c r="Q468" s="14">
        <f t="shared" si="50"/>
        <v>41</v>
      </c>
      <c r="R468" s="11" t="str">
        <f t="shared" si="51"/>
        <v>Produkte</v>
      </c>
      <c r="S468" s="11" t="str">
        <f t="shared" si="52"/>
        <v>BUs</v>
      </c>
      <c r="T468" s="11" t="str">
        <f t="shared" si="53"/>
        <v>Symptome</v>
      </c>
      <c r="U468" s="11">
        <f>IFERROR(VLOOKUP(Tabelle3[[#This Row],[Artikelnr.]],Kennzahlen!S:U,3,FALSE)*Tabelle3[[#This Row],[Menge]],"0")</f>
        <v>5.5000000000000005E-3</v>
      </c>
      <c r="V468" s="14" t="str">
        <f>IF(ISBLANK(A468),VLOOKUP(Tabelle3[[#This Row],[Artikelnr.]],'Linien - BU'!R:S,2,FALSE),A468)</f>
        <v>BU4</v>
      </c>
      <c r="W468" s="16">
        <f t="shared" si="54"/>
        <v>29501039</v>
      </c>
      <c r="X468" s="15">
        <f t="shared" si="55"/>
        <v>61</v>
      </c>
      <c r="Y468" s="51"/>
      <c r="AC468" s="51"/>
      <c r="AF468" s="51"/>
      <c r="AG468" s="51"/>
      <c r="AH468" s="51"/>
    </row>
    <row r="469" spans="1:34" ht="30" customHeight="1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F469"/>
      <c r="G469" s="25"/>
      <c r="H469" s="25" t="str">
        <f>IFERROR(VLOOKUP(Tabelle111[[#This Row],[Artikelnr. (wenn vorhanden)]],Artikel!A:C,3,FALSE),Tabelle111[[#This Row],[Artikelnr. (wenn vorhanden)]])</f>
        <v>ABS OLD-AMSTERDAM</v>
      </c>
      <c r="I469" s="11" t="str">
        <f>VLOOKUP(V469,'Linien - BU'!A:B,2,FALSE)</f>
        <v>BU4</v>
      </c>
      <c r="J469" s="12">
        <f t="shared" si="49"/>
        <v>21</v>
      </c>
      <c r="K469" s="13">
        <f>Tabelle111[[#This Row],[Datum '[Tag']]]</f>
        <v>44480</v>
      </c>
      <c r="L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9" s="14" t="str">
        <f>IFERROR(VLOOKUP(Tabelle3[[#This Row],[Artikelnr.]],Artikel!A:C,3,FALSE),Tabelle3[[#This Row],[Artikelnr.]])</f>
        <v>ABS OLD-AMSTERDAM</v>
      </c>
      <c r="N469" s="11" t="str">
        <f>VLOOKUP(D469,'Liste Gründe'!A:D,2,FALSE)</f>
        <v>keinen Verwendungszweck</v>
      </c>
      <c r="O469" s="13" t="str">
        <f>IF(ISBLANK(F469),VLOOKUP(Tabelle3[[#This Row],[Grund Ziffer]],'Liste Gründe'!A:D,3,FALSE),F469)</f>
        <v>keinen Verwendungszweck</v>
      </c>
      <c r="P469" s="11" t="str">
        <f>IF(ISBLANK(Tabelle111[[#This Row],[noch genauer]]),"-",Tabelle111[[#This Row],[noch genauer]])</f>
        <v>-</v>
      </c>
      <c r="Q469" s="14">
        <f t="shared" si="50"/>
        <v>41</v>
      </c>
      <c r="R469" s="11" t="str">
        <f t="shared" si="51"/>
        <v>Produkte</v>
      </c>
      <c r="S469" s="11" t="str">
        <f t="shared" si="52"/>
        <v>BUs</v>
      </c>
      <c r="T469" s="11" t="str">
        <f t="shared" si="53"/>
        <v>Symptome</v>
      </c>
      <c r="U469" s="11">
        <f>IFERROR(VLOOKUP(Tabelle3[[#This Row],[Artikelnr.]],Kennzahlen!S:U,3,FALSE)*Tabelle3[[#This Row],[Menge]],"0")</f>
        <v>2.1000000000000003E-3</v>
      </c>
      <c r="V469" s="14" t="str">
        <f>IF(ISBLANK(A469),VLOOKUP(Tabelle3[[#This Row],[Artikelnr.]],'Linien - BU'!R:S,2,FALSE),A469)</f>
        <v>BU4</v>
      </c>
      <c r="W469" s="16">
        <f t="shared" si="54"/>
        <v>29501039</v>
      </c>
      <c r="X469" s="15">
        <f t="shared" si="55"/>
        <v>61</v>
      </c>
      <c r="Y469" s="51"/>
      <c r="AC469" s="51"/>
      <c r="AF469" s="51"/>
      <c r="AG469" s="51"/>
      <c r="AH469" s="51"/>
    </row>
    <row r="470" spans="1:34" ht="30" customHeight="1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F470"/>
      <c r="G470" s="25"/>
      <c r="H470" s="25" t="str">
        <f>IFERROR(VLOOKUP(Tabelle111[[#This Row],[Artikelnr. (wenn vorhanden)]],Artikel!A:C,3,FALSE),Tabelle111[[#This Row],[Artikelnr. (wenn vorhanden)]])</f>
        <v>ABS OLD-AMSTERDAM</v>
      </c>
      <c r="I470" s="11" t="str">
        <f>VLOOKUP(V470,'Linien - BU'!A:B,2,FALSE)</f>
        <v>BU4</v>
      </c>
      <c r="J470" s="12">
        <f t="shared" si="49"/>
        <v>21</v>
      </c>
      <c r="K470" s="13">
        <f>Tabelle111[[#This Row],[Datum '[Tag']]]</f>
        <v>44483</v>
      </c>
      <c r="L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0" s="14" t="str">
        <f>IFERROR(VLOOKUP(Tabelle3[[#This Row],[Artikelnr.]],Artikel!A:C,3,FALSE),Tabelle3[[#This Row],[Artikelnr.]])</f>
        <v>ABS OLD-AMSTERDAM</v>
      </c>
      <c r="N470" s="11" t="str">
        <f>VLOOKUP(D470,'Liste Gründe'!A:D,2,FALSE)</f>
        <v>keinen Verwendungszweck</v>
      </c>
      <c r="O470" s="13" t="str">
        <f>IF(ISBLANK(F470),VLOOKUP(Tabelle3[[#This Row],[Grund Ziffer]],'Liste Gründe'!A:D,3,FALSE),F470)</f>
        <v>keinen Verwendungszweck</v>
      </c>
      <c r="P470" s="11" t="str">
        <f>IF(ISBLANK(Tabelle111[[#This Row],[noch genauer]]),"-",Tabelle111[[#This Row],[noch genauer]])</f>
        <v>-</v>
      </c>
      <c r="Q470" s="14">
        <f t="shared" si="50"/>
        <v>41</v>
      </c>
      <c r="R470" s="11" t="str">
        <f t="shared" si="51"/>
        <v>Produkte</v>
      </c>
      <c r="S470" s="11" t="str">
        <f t="shared" si="52"/>
        <v>BUs</v>
      </c>
      <c r="T470" s="11" t="str">
        <f t="shared" si="53"/>
        <v>Symptome</v>
      </c>
      <c r="U470" s="11">
        <f>IFERROR(VLOOKUP(Tabelle3[[#This Row],[Artikelnr.]],Kennzahlen!S:U,3,FALSE)*Tabelle3[[#This Row],[Menge]],"0")</f>
        <v>2.1000000000000003E-3</v>
      </c>
      <c r="V470" s="14" t="str">
        <f>IF(ISBLANK(A470),VLOOKUP(Tabelle3[[#This Row],[Artikelnr.]],'Linien - BU'!R:S,2,FALSE),A470)</f>
        <v>Bu4</v>
      </c>
      <c r="W470" s="16">
        <f t="shared" si="54"/>
        <v>29501039</v>
      </c>
      <c r="X470" s="15">
        <f t="shared" si="55"/>
        <v>61</v>
      </c>
      <c r="Y470" s="51"/>
      <c r="AC470" s="51"/>
      <c r="AF470" s="51"/>
      <c r="AG470" s="51"/>
      <c r="AH470" s="51"/>
    </row>
    <row r="471" spans="1:34" ht="30" customHeight="1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F471"/>
      <c r="G471" s="25"/>
      <c r="H471" s="25" t="str">
        <f>IFERROR(VLOOKUP(Tabelle111[[#This Row],[Artikelnr. (wenn vorhanden)]],Artikel!A:C,3,FALSE),Tabelle111[[#This Row],[Artikelnr. (wenn vorhanden)]])</f>
        <v>ABS OLD-AMSTERDAM</v>
      </c>
      <c r="I471" s="11" t="str">
        <f>VLOOKUP(V471,'Linien - BU'!A:B,2,FALSE)</f>
        <v>BU4</v>
      </c>
      <c r="J471" s="12">
        <f t="shared" si="49"/>
        <v>112</v>
      </c>
      <c r="K471" s="13">
        <f>Tabelle111[[#This Row],[Datum '[Tag']]]</f>
        <v>44484</v>
      </c>
      <c r="L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1" s="14" t="str">
        <f>IFERROR(VLOOKUP(Tabelle3[[#This Row],[Artikelnr.]],Artikel!A:C,3,FALSE),Tabelle3[[#This Row],[Artikelnr.]])</f>
        <v>ABS OLD-AMSTERDAM</v>
      </c>
      <c r="N471" s="11" t="str">
        <f>VLOOKUP(D471,'Liste Gründe'!A:D,2,FALSE)</f>
        <v>keinen Verwendungszweck</v>
      </c>
      <c r="O471" s="13" t="str">
        <f>IF(ISBLANK(F471),VLOOKUP(Tabelle3[[#This Row],[Grund Ziffer]],'Liste Gründe'!A:D,3,FALSE),F471)</f>
        <v>keinen Verwendungszweck</v>
      </c>
      <c r="P471" s="11" t="str">
        <f>IF(ISBLANK(Tabelle111[[#This Row],[noch genauer]]),"-",Tabelle111[[#This Row],[noch genauer]])</f>
        <v>-</v>
      </c>
      <c r="Q471" s="14">
        <f t="shared" si="50"/>
        <v>41</v>
      </c>
      <c r="R471" s="11" t="str">
        <f t="shared" si="51"/>
        <v>Produkte</v>
      </c>
      <c r="S471" s="11" t="str">
        <f t="shared" si="52"/>
        <v>BUs</v>
      </c>
      <c r="T471" s="11" t="str">
        <f t="shared" si="53"/>
        <v>Symptome</v>
      </c>
      <c r="U471" s="11">
        <f>IFERROR(VLOOKUP(Tabelle3[[#This Row],[Artikelnr.]],Kennzahlen!S:U,3,FALSE)*Tabelle3[[#This Row],[Menge]],"0")</f>
        <v>1.12E-2</v>
      </c>
      <c r="V471" s="14" t="str">
        <f>IF(ISBLANK(A471),VLOOKUP(Tabelle3[[#This Row],[Artikelnr.]],'Linien - BU'!R:S,2,FALSE),A471)</f>
        <v>BU4</v>
      </c>
      <c r="W471" s="16">
        <f t="shared" si="54"/>
        <v>29501039</v>
      </c>
      <c r="X471" s="15">
        <f t="shared" si="55"/>
        <v>61</v>
      </c>
      <c r="Y471" s="51"/>
      <c r="AC471" s="51"/>
      <c r="AF471" s="51"/>
      <c r="AG471" s="51"/>
      <c r="AH471" s="51"/>
    </row>
    <row r="472" spans="1:34" ht="30" customHeight="1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F472"/>
      <c r="G472" s="25"/>
      <c r="H472" s="56" t="str">
        <f>IFERROR(VLOOKUP(Tabelle111[[#This Row],[Artikelnr. (wenn vorhanden)]],Artikel!A:C,3,FALSE),Tabelle111[[#This Row],[Artikelnr. (wenn vorhanden)]])</f>
        <v>ABS OLD-AMSTERDAM</v>
      </c>
      <c r="I472" s="11" t="str">
        <f>VLOOKUP(V472,'Linien - BU'!A:B,2,FALSE)</f>
        <v>BU4</v>
      </c>
      <c r="J472" s="12">
        <f t="shared" si="49"/>
        <v>27</v>
      </c>
      <c r="K472" s="13">
        <f>Tabelle111[[#This Row],[Datum '[Tag']]]</f>
        <v>44488</v>
      </c>
      <c r="L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2" s="14" t="str">
        <f>IFERROR(VLOOKUP(Tabelle3[[#This Row],[Artikelnr.]],Artikel!A:C,3,FALSE),Tabelle3[[#This Row],[Artikelnr.]])</f>
        <v>ABS OLD-AMSTERDAM</v>
      </c>
      <c r="N472" s="11" t="str">
        <f>VLOOKUP(D472,'Liste Gründe'!A:D,2,FALSE)</f>
        <v>keinen Verwendungszweck</v>
      </c>
      <c r="O472" s="13" t="str">
        <f>IF(ISBLANK(F472),VLOOKUP(Tabelle3[[#This Row],[Grund Ziffer]],'Liste Gründe'!A:D,3,FALSE),F472)</f>
        <v>keinen Verwendungszweck</v>
      </c>
      <c r="P472" s="11" t="str">
        <f>IF(ISBLANK(Tabelle111[[#This Row],[noch genauer]]),"-",Tabelle111[[#This Row],[noch genauer]])</f>
        <v>-</v>
      </c>
      <c r="Q472" s="14">
        <f t="shared" si="50"/>
        <v>42</v>
      </c>
      <c r="R472" s="11" t="str">
        <f t="shared" si="51"/>
        <v>Produkte</v>
      </c>
      <c r="S472" s="11" t="str">
        <f t="shared" si="52"/>
        <v>BUs</v>
      </c>
      <c r="T472" s="11" t="str">
        <f t="shared" si="53"/>
        <v>Symptome</v>
      </c>
      <c r="U472" s="11">
        <f>IFERROR(VLOOKUP(Tabelle3[[#This Row],[Artikelnr.]],Kennzahlen!S:U,3,FALSE)*Tabelle3[[#This Row],[Menge]],"0")</f>
        <v>2.7000000000000001E-3</v>
      </c>
      <c r="V472" s="14" t="str">
        <f>IF(ISBLANK(A472),VLOOKUP(Tabelle3[[#This Row],[Artikelnr.]],'Linien - BU'!R:S,2,FALSE),A472)</f>
        <v>BU4</v>
      </c>
      <c r="W472" s="16">
        <f t="shared" si="54"/>
        <v>29501039</v>
      </c>
      <c r="X472" s="15">
        <f t="shared" si="55"/>
        <v>61</v>
      </c>
      <c r="Y472" s="51"/>
      <c r="AC472" s="51"/>
      <c r="AF472" s="51"/>
      <c r="AG472" s="51"/>
      <c r="AH472" s="51"/>
    </row>
    <row r="473" spans="1:34" ht="30" customHeight="1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F473"/>
      <c r="G473" s="25"/>
      <c r="H473" s="56" t="str">
        <f>IFERROR(VLOOKUP(Tabelle111[[#This Row],[Artikelnr. (wenn vorhanden)]],Artikel!A:C,3,FALSE),Tabelle111[[#This Row],[Artikelnr. (wenn vorhanden)]])</f>
        <v>ABS OLD-AMSTERDAM</v>
      </c>
      <c r="I473" s="11" t="str">
        <f>VLOOKUP(V473,'Linien - BU'!A:B,2,FALSE)</f>
        <v>BU4</v>
      </c>
      <c r="J473" s="12">
        <f t="shared" si="49"/>
        <v>20</v>
      </c>
      <c r="K473" s="13">
        <f>Tabelle111[[#This Row],[Datum '[Tag']]]</f>
        <v>44494</v>
      </c>
      <c r="L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3" s="14" t="str">
        <f>IFERROR(VLOOKUP(Tabelle3[[#This Row],[Artikelnr.]],Artikel!A:C,3,FALSE),Tabelle3[[#This Row],[Artikelnr.]])</f>
        <v>ABS OLD-AMSTERDAM</v>
      </c>
      <c r="N473" s="11" t="str">
        <f>VLOOKUP(D473,'Liste Gründe'!A:D,2,FALSE)</f>
        <v>keinen Verwendungszweck</v>
      </c>
      <c r="O473" s="13" t="str">
        <f>IF(ISBLANK(F473),VLOOKUP(Tabelle3[[#This Row],[Grund Ziffer]],'Liste Gründe'!A:D,3,FALSE),F473)</f>
        <v>keinen Verwendungszweck</v>
      </c>
      <c r="P473" s="11" t="str">
        <f>IF(ISBLANK(Tabelle111[[#This Row],[noch genauer]]),"-",Tabelle111[[#This Row],[noch genauer]])</f>
        <v>-</v>
      </c>
      <c r="Q473" s="14">
        <f t="shared" si="50"/>
        <v>43</v>
      </c>
      <c r="R473" s="11" t="str">
        <f t="shared" si="51"/>
        <v>Produkte</v>
      </c>
      <c r="S473" s="11" t="str">
        <f t="shared" si="52"/>
        <v>BUs</v>
      </c>
      <c r="T473" s="11" t="str">
        <f t="shared" si="53"/>
        <v>Symptome</v>
      </c>
      <c r="U473" s="11">
        <f>IFERROR(VLOOKUP(Tabelle3[[#This Row],[Artikelnr.]],Kennzahlen!S:U,3,FALSE)*Tabelle3[[#This Row],[Menge]],"0")</f>
        <v>2E-3</v>
      </c>
      <c r="V473" s="14" t="str">
        <f>IF(ISBLANK(A473),VLOOKUP(Tabelle3[[#This Row],[Artikelnr.]],'Linien - BU'!R:S,2,FALSE),A473)</f>
        <v>BU4</v>
      </c>
      <c r="W473" s="16">
        <f t="shared" si="54"/>
        <v>29501039</v>
      </c>
      <c r="X473" s="15">
        <f t="shared" si="55"/>
        <v>61</v>
      </c>
      <c r="Y473" s="51"/>
      <c r="AC473" s="51"/>
      <c r="AF473" s="51"/>
      <c r="AG473" s="51"/>
      <c r="AH473" s="51"/>
    </row>
    <row r="474" spans="1:34" ht="30" customHeight="1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F474"/>
      <c r="G474" s="25"/>
      <c r="H474" s="56" t="str">
        <f>IFERROR(VLOOKUP(Tabelle111[[#This Row],[Artikelnr. (wenn vorhanden)]],Artikel!A:C,3,FALSE),Tabelle111[[#This Row],[Artikelnr. (wenn vorhanden)]])</f>
        <v>ABS OLD-AMSTERDAM</v>
      </c>
      <c r="I474" s="11" t="str">
        <f>VLOOKUP(V474,'Linien - BU'!A:B,2,FALSE)</f>
        <v>BU4</v>
      </c>
      <c r="J474" s="12">
        <f t="shared" si="49"/>
        <v>17</v>
      </c>
      <c r="K474" s="13">
        <f>Tabelle111[[#This Row],[Datum '[Tag']]]</f>
        <v>44494</v>
      </c>
      <c r="L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4" s="14" t="str">
        <f>IFERROR(VLOOKUP(Tabelle3[[#This Row],[Artikelnr.]],Artikel!A:C,3,FALSE),Tabelle3[[#This Row],[Artikelnr.]])</f>
        <v>ABS OLD-AMSTERDAM</v>
      </c>
      <c r="N474" s="11" t="str">
        <f>VLOOKUP(D474,'Liste Gründe'!A:D,2,FALSE)</f>
        <v>keinen Verwendungszweck</v>
      </c>
      <c r="O474" s="13" t="str">
        <f>IF(ISBLANK(F474),VLOOKUP(Tabelle3[[#This Row],[Grund Ziffer]],'Liste Gründe'!A:D,3,FALSE),F474)</f>
        <v>keinen Verwendungszweck</v>
      </c>
      <c r="P474" s="11" t="str">
        <f>IF(ISBLANK(Tabelle111[[#This Row],[noch genauer]]),"-",Tabelle111[[#This Row],[noch genauer]])</f>
        <v>-</v>
      </c>
      <c r="Q474" s="14">
        <f t="shared" si="50"/>
        <v>43</v>
      </c>
      <c r="R474" s="11" t="str">
        <f t="shared" si="51"/>
        <v>Produkte</v>
      </c>
      <c r="S474" s="11" t="str">
        <f t="shared" si="52"/>
        <v>BUs</v>
      </c>
      <c r="T474" s="11" t="str">
        <f t="shared" si="53"/>
        <v>Symptome</v>
      </c>
      <c r="U474" s="11">
        <f>IFERROR(VLOOKUP(Tabelle3[[#This Row],[Artikelnr.]],Kennzahlen!S:U,3,FALSE)*Tabelle3[[#This Row],[Menge]],"0")</f>
        <v>1.7000000000000001E-3</v>
      </c>
      <c r="V474" s="14" t="str">
        <f>IF(ISBLANK(A474),VLOOKUP(Tabelle3[[#This Row],[Artikelnr.]],'Linien - BU'!R:S,2,FALSE),A474)</f>
        <v>BU4</v>
      </c>
      <c r="W474" s="16">
        <f t="shared" si="54"/>
        <v>29501039</v>
      </c>
      <c r="X474" s="15">
        <f t="shared" si="55"/>
        <v>61</v>
      </c>
      <c r="Y474" s="51"/>
      <c r="AC474" s="51"/>
      <c r="AF474" s="51"/>
      <c r="AG474" s="51"/>
      <c r="AH474" s="51"/>
    </row>
    <row r="475" spans="1:34" ht="30" customHeight="1" x14ac:dyDescent="0.25">
      <c r="A475" s="25" t="s">
        <v>15169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IFERROR(VLOOKUP(Tabelle111[[#This Row],[Artikelnr. (wenn vorhanden)]],Artikel!A:C,3,FALSE),Tabelle111[[#This Row],[Artikelnr. (wenn vorhanden)]])</f>
        <v>ABS MUNSTER</v>
      </c>
      <c r="I475" s="11" t="str">
        <f>VLOOKUP(V475,'Linien - BU'!A:B,2,FALSE)</f>
        <v>BU4</v>
      </c>
      <c r="J475" s="12">
        <f t="shared" si="49"/>
        <v>6</v>
      </c>
      <c r="K475" s="13">
        <f>Tabelle111[[#This Row],[Datum '[Tag']]]</f>
        <v>44454</v>
      </c>
      <c r="L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5" s="14" t="str">
        <f>IFERROR(VLOOKUP(Tabelle3[[#This Row],[Artikelnr.]],Artikel!A:C,3,FALSE),Tabelle3[[#This Row],[Artikelnr.]])</f>
        <v>ABS MUNSTER</v>
      </c>
      <c r="N475" s="11" t="str">
        <f>VLOOKUP(D475,'Liste Gründe'!A:D,2,FALSE)</f>
        <v>keinen Verwendungszweck</v>
      </c>
      <c r="O475" s="13" t="str">
        <f>IF(ISBLANK(F475),VLOOKUP(Tabelle3[[#This Row],[Grund Ziffer]],'Liste Gründe'!A:D,3,FALSE),F475)</f>
        <v>keinen Verwendungszweck</v>
      </c>
      <c r="P475" s="11" t="str">
        <f>IF(ISBLANK(Tabelle111[[#This Row],[noch genauer]]),"-",Tabelle111[[#This Row],[noch genauer]])</f>
        <v>&lt;20kg/Monat</v>
      </c>
      <c r="Q475" s="14">
        <f t="shared" si="50"/>
        <v>37</v>
      </c>
      <c r="R475" s="11" t="str">
        <f t="shared" si="51"/>
        <v>Produkte</v>
      </c>
      <c r="S475" s="11" t="str">
        <f t="shared" si="52"/>
        <v>BUs</v>
      </c>
      <c r="T475" s="11" t="str">
        <f t="shared" si="53"/>
        <v>Symptome</v>
      </c>
      <c r="U475" s="11">
        <f>IFERROR(VLOOKUP(Tabelle3[[#This Row],[Artikelnr.]],Kennzahlen!S:U,3,FALSE)*Tabelle3[[#This Row],[Menge]],"0")</f>
        <v>6.0000000000000006E-4</v>
      </c>
      <c r="V475" s="14" t="str">
        <f>IF(ISBLANK(A475),VLOOKUP(Tabelle3[[#This Row],[Artikelnr.]],'Linien - BU'!R:S,2,FALSE),A475)</f>
        <v>L20</v>
      </c>
      <c r="W475" s="16">
        <f t="shared" si="54"/>
        <v>29501040</v>
      </c>
      <c r="X475" s="15">
        <f t="shared" si="55"/>
        <v>61</v>
      </c>
      <c r="Y475" s="51"/>
      <c r="AC475" s="51"/>
      <c r="AF475" s="51"/>
      <c r="AG475" s="51"/>
      <c r="AH475" s="51"/>
    </row>
    <row r="476" spans="1:34" ht="30" customHeight="1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F476"/>
      <c r="G476" s="25"/>
      <c r="H476" s="56" t="str">
        <f>IFERROR(VLOOKUP(Tabelle111[[#This Row],[Artikelnr. (wenn vorhanden)]],Artikel!A:C,3,FALSE),Tabelle111[[#This Row],[Artikelnr. (wenn vorhanden)]])</f>
        <v>ABS MUNSTER</v>
      </c>
      <c r="I476" s="11" t="str">
        <f>VLOOKUP(V476,'Linien - BU'!A:B,2,FALSE)</f>
        <v>BU4</v>
      </c>
      <c r="J476" s="12">
        <f t="shared" si="49"/>
        <v>20</v>
      </c>
      <c r="K476" s="13">
        <f>Tabelle111[[#This Row],[Datum '[Tag']]]</f>
        <v>44488</v>
      </c>
      <c r="L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6" s="14" t="str">
        <f>IFERROR(VLOOKUP(Tabelle3[[#This Row],[Artikelnr.]],Artikel!A:C,3,FALSE),Tabelle3[[#This Row],[Artikelnr.]])</f>
        <v>ABS MUNSTER</v>
      </c>
      <c r="N476" s="11" t="str">
        <f>VLOOKUP(D476,'Liste Gründe'!A:D,2,FALSE)</f>
        <v>keinen Verwendungszweck</v>
      </c>
      <c r="O476" s="13" t="str">
        <f>IF(ISBLANK(F476),VLOOKUP(Tabelle3[[#This Row],[Grund Ziffer]],'Liste Gründe'!A:D,3,FALSE),F476)</f>
        <v>keinen Verwendungszweck</v>
      </c>
      <c r="P476" s="11" t="str">
        <f>IF(ISBLANK(Tabelle111[[#This Row],[noch genauer]]),"-",Tabelle111[[#This Row],[noch genauer]])</f>
        <v>-</v>
      </c>
      <c r="Q476" s="14">
        <f t="shared" si="50"/>
        <v>42</v>
      </c>
      <c r="R476" s="11" t="str">
        <f t="shared" si="51"/>
        <v>Produkte</v>
      </c>
      <c r="S476" s="11" t="str">
        <f t="shared" si="52"/>
        <v>BUs</v>
      </c>
      <c r="T476" s="11" t="str">
        <f t="shared" si="53"/>
        <v>Symptome</v>
      </c>
      <c r="U476" s="11">
        <f>IFERROR(VLOOKUP(Tabelle3[[#This Row],[Artikelnr.]],Kennzahlen!S:U,3,FALSE)*Tabelle3[[#This Row],[Menge]],"0")</f>
        <v>2E-3</v>
      </c>
      <c r="V476" s="14" t="str">
        <f>IF(ISBLANK(A476),VLOOKUP(Tabelle3[[#This Row],[Artikelnr.]],'Linien - BU'!R:S,2,FALSE),A476)</f>
        <v>BU4</v>
      </c>
      <c r="W476" s="16">
        <f t="shared" si="54"/>
        <v>29501040</v>
      </c>
      <c r="X476" s="15">
        <f t="shared" si="55"/>
        <v>61</v>
      </c>
      <c r="Y476" s="51"/>
      <c r="AC476" s="51"/>
      <c r="AF476" s="51"/>
      <c r="AG476" s="51"/>
      <c r="AH476" s="51"/>
    </row>
    <row r="477" spans="1:34" ht="30" customHeight="1" x14ac:dyDescent="0.25">
      <c r="A477" s="25" t="s">
        <v>15196</v>
      </c>
      <c r="B477" s="25">
        <v>29501041</v>
      </c>
      <c r="C477" s="25">
        <v>194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IFERROR(VLOOKUP(Tabelle111[[#This Row],[Artikelnr. (wenn vorhanden)]],Artikel!A:C,3,FALSE),Tabelle111[[#This Row],[Artikelnr. (wenn vorhanden)]])</f>
        <v>ABS CHILI-ROUVEEN</v>
      </c>
      <c r="I477" s="11" t="str">
        <f>VLOOKUP(V477,'Linien - BU'!A:B,2,FALSE)</f>
        <v>BU4</v>
      </c>
      <c r="J477" s="12">
        <f t="shared" si="49"/>
        <v>194</v>
      </c>
      <c r="K477" s="13">
        <f>Tabelle111[[#This Row],[Datum '[Tag']]]</f>
        <v>44439</v>
      </c>
      <c r="L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7" s="14" t="str">
        <f>IFERROR(VLOOKUP(Tabelle3[[#This Row],[Artikelnr.]],Artikel!A:C,3,FALSE),Tabelle3[[#This Row],[Artikelnr.]])</f>
        <v>ABS CHILI-ROUVEEN</v>
      </c>
      <c r="N477" s="11" t="str">
        <f>VLOOKUP(D477,'Liste Gründe'!A:D,2,FALSE)</f>
        <v>keinen Verwendungszweck</v>
      </c>
      <c r="O477" s="13" t="str">
        <f>IF(ISBLANK(F477),VLOOKUP(Tabelle3[[#This Row],[Grund Ziffer]],'Liste Gründe'!A:D,3,FALSE),F477)</f>
        <v>keinen Verwendungszweck</v>
      </c>
      <c r="P477" s="11" t="str">
        <f>IF(ISBLANK(Tabelle111[[#This Row],[noch genauer]]),"-",Tabelle111[[#This Row],[noch genauer]])</f>
        <v>&lt;100kg/Monat</v>
      </c>
      <c r="Q477" s="14">
        <f t="shared" si="50"/>
        <v>35</v>
      </c>
      <c r="R477" s="11" t="str">
        <f t="shared" si="51"/>
        <v>Produkte</v>
      </c>
      <c r="S477" s="11" t="str">
        <f t="shared" si="52"/>
        <v>BUs</v>
      </c>
      <c r="T477" s="11" t="str">
        <f t="shared" si="53"/>
        <v>Symptome</v>
      </c>
      <c r="U477" s="11">
        <f>IFERROR(VLOOKUP(Tabelle3[[#This Row],[Artikelnr.]],Kennzahlen!S:U,3,FALSE)*Tabelle3[[#This Row],[Menge]],"0")</f>
        <v>291</v>
      </c>
      <c r="V477" s="14" t="str">
        <f>IF(ISBLANK(A477),VLOOKUP(Tabelle3[[#This Row],[Artikelnr.]],'Linien - BU'!R:S,2,FALSE),A477)</f>
        <v>L21</v>
      </c>
      <c r="W477" s="16">
        <f t="shared" si="54"/>
        <v>29501041</v>
      </c>
      <c r="X477" s="15">
        <f t="shared" si="55"/>
        <v>61</v>
      </c>
      <c r="Y477" s="51"/>
      <c r="AC477" s="51"/>
      <c r="AF477" s="51"/>
      <c r="AG477" s="51"/>
      <c r="AH477" s="51"/>
    </row>
    <row r="478" spans="1:34" ht="30" customHeight="1" x14ac:dyDescent="0.25">
      <c r="A478" s="25" t="s">
        <v>15196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IFERROR(VLOOKUP(Tabelle111[[#This Row],[Artikelnr. (wenn vorhanden)]],Artikel!A:C,3,FALSE),Tabelle111[[#This Row],[Artikelnr. (wenn vorhanden)]])</f>
        <v>ABS CHILI-ROUVEEN</v>
      </c>
      <c r="I478" s="11" t="str">
        <f>VLOOKUP(V478,'Linien - BU'!A:B,2,FALSE)</f>
        <v>BU4</v>
      </c>
      <c r="J478" s="12">
        <f t="shared" si="49"/>
        <v>40</v>
      </c>
      <c r="K478" s="13">
        <f>Tabelle111[[#This Row],[Datum '[Tag']]]</f>
        <v>44445</v>
      </c>
      <c r="L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8" s="14" t="str">
        <f>IFERROR(VLOOKUP(Tabelle3[[#This Row],[Artikelnr.]],Artikel!A:C,3,FALSE),Tabelle3[[#This Row],[Artikelnr.]])</f>
        <v>ABS CHILI-ROUVEEN</v>
      </c>
      <c r="N478" s="11" t="str">
        <f>VLOOKUP(D478,'Liste Gründe'!A:D,2,FALSE)</f>
        <v>keinen Verwendungszweck</v>
      </c>
      <c r="O478" s="13" t="str">
        <f>IF(ISBLANK(F478),VLOOKUP(Tabelle3[[#This Row],[Grund Ziffer]],'Liste Gründe'!A:D,3,FALSE),F478)</f>
        <v>keinen Verwendungszweck</v>
      </c>
      <c r="P478" s="11" t="str">
        <f>IF(ISBLANK(Tabelle111[[#This Row],[noch genauer]]),"-",Tabelle111[[#This Row],[noch genauer]])</f>
        <v>&lt;100kg/Monat</v>
      </c>
      <c r="Q478" s="14">
        <f t="shared" si="50"/>
        <v>36</v>
      </c>
      <c r="R478" s="11" t="str">
        <f t="shared" si="51"/>
        <v>Produkte</v>
      </c>
      <c r="S478" s="11" t="str">
        <f t="shared" si="52"/>
        <v>BUs</v>
      </c>
      <c r="T478" s="11" t="str">
        <f t="shared" si="53"/>
        <v>Symptome</v>
      </c>
      <c r="U478" s="11">
        <f>IFERROR(VLOOKUP(Tabelle3[[#This Row],[Artikelnr.]],Kennzahlen!S:U,3,FALSE)*Tabelle3[[#This Row],[Menge]],"0")</f>
        <v>60</v>
      </c>
      <c r="V478" s="14" t="str">
        <f>IF(ISBLANK(A478),VLOOKUP(Tabelle3[[#This Row],[Artikelnr.]],'Linien - BU'!R:S,2,FALSE),A478)</f>
        <v>L21</v>
      </c>
      <c r="W478" s="16">
        <f t="shared" si="54"/>
        <v>29501041</v>
      </c>
      <c r="X478" s="15">
        <f t="shared" si="55"/>
        <v>61</v>
      </c>
      <c r="Y478" s="51"/>
      <c r="AC478" s="51"/>
      <c r="AF478" s="51"/>
      <c r="AG478" s="51"/>
      <c r="AH478" s="51"/>
    </row>
    <row r="479" spans="1:34" ht="30" customHeight="1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15233</v>
      </c>
      <c r="G479" s="25"/>
      <c r="H479" s="25" t="str">
        <f>IFERROR(VLOOKUP(Tabelle111[[#This Row],[Artikelnr. (wenn vorhanden)]],Artikel!A:C,3,FALSE),Tabelle111[[#This Row],[Artikelnr. (wenn vorhanden)]])</f>
        <v>ABS GOU-ROYAL</v>
      </c>
      <c r="I479" s="11" t="str">
        <f>VLOOKUP(V479,'Linien - BU'!A:B,2,FALSE)</f>
        <v>BU4</v>
      </c>
      <c r="J479" s="12">
        <f t="shared" si="49"/>
        <v>424</v>
      </c>
      <c r="K479" s="13">
        <f>Tabelle111[[#This Row],[Datum '[Tag']]]</f>
        <v>44480</v>
      </c>
      <c r="L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9" s="14" t="str">
        <f>IFERROR(VLOOKUP(Tabelle3[[#This Row],[Artikelnr.]],Artikel!A:C,3,FALSE),Tabelle3[[#This Row],[Artikelnr.]])</f>
        <v>ABS GOU-ROYAL</v>
      </c>
      <c r="N479" s="11" t="str">
        <f>VLOOKUP(D479,'Liste Gründe'!A:D,2,FALSE)</f>
        <v>Schimmel</v>
      </c>
      <c r="O479" s="13" t="str">
        <f>IF(ISBLANK(F479),VLOOKUP(Tabelle3[[#This Row],[Grund Ziffer]],'Liste Gründe'!A:D,3,FALSE),F479)</f>
        <v>zu wenig Menge für LKW</v>
      </c>
      <c r="P479" s="11" t="str">
        <f>IF(ISBLANK(Tabelle111[[#This Row],[noch genauer]]),"-",Tabelle111[[#This Row],[noch genauer]])</f>
        <v>-</v>
      </c>
      <c r="Q479" s="14">
        <f t="shared" si="50"/>
        <v>41</v>
      </c>
      <c r="R479" s="11" t="str">
        <f t="shared" si="51"/>
        <v>Produkte</v>
      </c>
      <c r="S479" s="11" t="str">
        <f t="shared" si="52"/>
        <v>BUs</v>
      </c>
      <c r="T479" s="11" t="str">
        <f t="shared" si="53"/>
        <v>Symptome</v>
      </c>
      <c r="U479" s="11" t="str">
        <f>IFERROR(VLOOKUP(Tabelle3[[#This Row],[Artikelnr.]],Kennzahlen!S:U,3,FALSE)*Tabelle3[[#This Row],[Menge]],"0")</f>
        <v>0</v>
      </c>
      <c r="V479" s="14" t="str">
        <f>IF(ISBLANK(A479),VLOOKUP(Tabelle3[[#This Row],[Artikelnr.]],'Linien - BU'!R:S,2,FALSE),A479)</f>
        <v>BU4</v>
      </c>
      <c r="W479" s="16">
        <f t="shared" si="54"/>
        <v>29501049</v>
      </c>
      <c r="X479" s="15">
        <f t="shared" si="55"/>
        <v>12</v>
      </c>
      <c r="Y479" s="51"/>
      <c r="AC479" s="51"/>
      <c r="AF479" s="51"/>
      <c r="AG479" s="51"/>
      <c r="AH479" s="51"/>
    </row>
    <row r="480" spans="1:34" ht="30" customHeight="1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IFERROR(VLOOKUP(Tabelle111[[#This Row],[Artikelnr. (wenn vorhanden)]],Artikel!A:C,3,FALSE),Tabelle111[[#This Row],[Artikelnr. (wenn vorhanden)]])</f>
        <v>VOS URW-SPASTUP-3500034</v>
      </c>
      <c r="I480" s="11" t="str">
        <f>VLOOKUP(V480,'Linien - BU'!A:B,2,FALSE)</f>
        <v>BU1</v>
      </c>
      <c r="J480" s="12">
        <f t="shared" si="49"/>
        <v>21.2</v>
      </c>
      <c r="K480" s="13">
        <f>Tabelle111[[#This Row],[Datum '[Tag']]]</f>
        <v>44427</v>
      </c>
      <c r="L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0" s="14" t="str">
        <f>IFERROR(VLOOKUP(Tabelle3[[#This Row],[Artikelnr.]],Artikel!A:C,3,FALSE),Tabelle3[[#This Row],[Artikelnr.]])</f>
        <v>VOS URW-SPASTUP-3500034</v>
      </c>
      <c r="N480" s="11" t="str">
        <f>VLOOKUP(D480,'Liste Gründe'!A:D,2,FALSE)</f>
        <v>Schimmel</v>
      </c>
      <c r="O480" s="13" t="str">
        <f>IF(ISBLANK(F480),VLOOKUP(Tabelle3[[#This Row],[Grund Ziffer]],'Liste Gründe'!A:D,3,FALSE),F480)</f>
        <v>keine Verarbeitung</v>
      </c>
      <c r="P480" s="11" t="str">
        <f>IF(ISBLANK(Tabelle111[[#This Row],[noch genauer]]),"-",Tabelle111[[#This Row],[noch genauer]])</f>
        <v>Aufgrund Konsistenz nicht genommen. Zu wenig VOS verarbeitet. Vom Warmen ins Kalte -&gt; Schimmel</v>
      </c>
      <c r="Q480" s="14">
        <f t="shared" si="50"/>
        <v>33</v>
      </c>
      <c r="R480" s="11" t="str">
        <f t="shared" si="51"/>
        <v>Produkte</v>
      </c>
      <c r="S480" s="11" t="str">
        <f t="shared" si="52"/>
        <v>BUs</v>
      </c>
      <c r="T480" s="11" t="str">
        <f t="shared" si="53"/>
        <v>Symptome</v>
      </c>
      <c r="U480" s="11">
        <f>IFERROR(VLOOKUP(Tabelle3[[#This Row],[Artikelnr.]],Kennzahlen!S:U,3,FALSE)*Tabelle3[[#This Row],[Menge]],"0")</f>
        <v>10.6</v>
      </c>
      <c r="V480" s="14" t="str">
        <f>IF(ISBLANK(A480),VLOOKUP(Tabelle3[[#This Row],[Artikelnr.]],'Linien - BU'!R:S,2,FALSE),A480)</f>
        <v>Schmelze</v>
      </c>
      <c r="W480" s="16">
        <f t="shared" si="54"/>
        <v>29501052</v>
      </c>
      <c r="X480" s="15">
        <f t="shared" si="55"/>
        <v>12</v>
      </c>
      <c r="Y480" s="51"/>
      <c r="AC480" s="51"/>
      <c r="AF480" s="51"/>
      <c r="AG480" s="51"/>
      <c r="AH480" s="51"/>
    </row>
    <row r="481" spans="1:34" ht="30" customHeight="1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IFERROR(VLOOKUP(Tabelle111[[#This Row],[Artikelnr. (wenn vorhanden)]],Artikel!A:C,3,FALSE),Tabelle111[[#This Row],[Artikelnr. (wenn vorhanden)]])</f>
        <v>VOS URW-SPASTUP-3500034</v>
      </c>
      <c r="I481" s="11" t="str">
        <f>VLOOKUP(V481,'Linien - BU'!A:B,2,FALSE)</f>
        <v>BU1</v>
      </c>
      <c r="J481" s="12">
        <f t="shared" si="49"/>
        <v>143</v>
      </c>
      <c r="K481" s="13">
        <f>Tabelle111[[#This Row],[Datum '[Tag']]]</f>
        <v>44432</v>
      </c>
      <c r="L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1" s="14" t="str">
        <f>IFERROR(VLOOKUP(Tabelle3[[#This Row],[Artikelnr.]],Artikel!A:C,3,FALSE),Tabelle3[[#This Row],[Artikelnr.]])</f>
        <v>VOS URW-SPASTUP-3500034</v>
      </c>
      <c r="N481" s="11" t="str">
        <f>VLOOKUP(D481,'Liste Gründe'!A:D,2,FALSE)</f>
        <v>Schimmel</v>
      </c>
      <c r="O481" s="13" t="str">
        <f>IF(ISBLANK(F481),VLOOKUP(Tabelle3[[#This Row],[Grund Ziffer]],'Liste Gründe'!A:D,3,FALSE),F481)</f>
        <v>keine Verarbeitung</v>
      </c>
      <c r="P481" s="11" t="str">
        <f>IF(ISBLANK(Tabelle111[[#This Row],[noch genauer]]),"-",Tabelle111[[#This Row],[noch genauer]])</f>
        <v>Aufgrund Konsistenz nicht genommen. Zu wenig VOS verarbeitet. Vom Warmen ins Kalte -&gt; Schimmel</v>
      </c>
      <c r="Q481" s="14">
        <f t="shared" si="50"/>
        <v>34</v>
      </c>
      <c r="R481" s="11" t="str">
        <f t="shared" si="51"/>
        <v>Produkte</v>
      </c>
      <c r="S481" s="11" t="str">
        <f t="shared" si="52"/>
        <v>BUs</v>
      </c>
      <c r="T481" s="11" t="str">
        <f t="shared" si="53"/>
        <v>Symptome</v>
      </c>
      <c r="U481" s="11">
        <f>IFERROR(VLOOKUP(Tabelle3[[#This Row],[Artikelnr.]],Kennzahlen!S:U,3,FALSE)*Tabelle3[[#This Row],[Menge]],"0")</f>
        <v>71.5</v>
      </c>
      <c r="V481" s="14" t="str">
        <f>IF(ISBLANK(A481),VLOOKUP(Tabelle3[[#This Row],[Artikelnr.]],'Linien - BU'!R:S,2,FALSE),A481)</f>
        <v>Schmelze</v>
      </c>
      <c r="W481" s="16">
        <f t="shared" si="54"/>
        <v>29501052</v>
      </c>
      <c r="X481" s="15">
        <f t="shared" si="55"/>
        <v>12</v>
      </c>
      <c r="Y481" s="51"/>
      <c r="AC481" s="51"/>
      <c r="AF481" s="51"/>
      <c r="AG481" s="51"/>
      <c r="AH481" s="51"/>
    </row>
    <row r="482" spans="1:34" ht="30" customHeight="1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IFERROR(VLOOKUP(Tabelle111[[#This Row],[Artikelnr. (wenn vorhanden)]],Artikel!A:C,3,FALSE),Tabelle111[[#This Row],[Artikelnr. (wenn vorhanden)]])</f>
        <v>VOS URW-SPASTUP-3500034</v>
      </c>
      <c r="I482" s="11" t="str">
        <f>VLOOKUP(V482,'Linien - BU'!A:B,2,FALSE)</f>
        <v>BU1</v>
      </c>
      <c r="J482" s="12">
        <f t="shared" si="49"/>
        <v>47</v>
      </c>
      <c r="K482" s="13">
        <f>Tabelle111[[#This Row],[Datum '[Tag']]]</f>
        <v>44452</v>
      </c>
      <c r="L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2" s="14" t="str">
        <f>IFERROR(VLOOKUP(Tabelle3[[#This Row],[Artikelnr.]],Artikel!A:C,3,FALSE),Tabelle3[[#This Row],[Artikelnr.]])</f>
        <v>VOS URW-SPASTUP-3500034</v>
      </c>
      <c r="N482" s="11" t="str">
        <f>VLOOKUP(D482,'Liste Gründe'!A:D,2,FALSE)</f>
        <v>Schimmel</v>
      </c>
      <c r="O482" s="13" t="str">
        <f>IF(ISBLANK(F482),VLOOKUP(Tabelle3[[#This Row],[Grund Ziffer]],'Liste Gründe'!A:D,3,FALSE),F482)</f>
        <v>keine Verarbeitung</v>
      </c>
      <c r="P482" s="11" t="str">
        <f>IF(ISBLANK(Tabelle111[[#This Row],[noch genauer]]),"-",Tabelle111[[#This Row],[noch genauer]])</f>
        <v>Aufgrund Konsistenz nicht genommen. Zu wenig VOS verarbeitet. Vom Warmen ins Kalte -&gt; Schimmel</v>
      </c>
      <c r="Q482" s="14">
        <f t="shared" si="50"/>
        <v>37</v>
      </c>
      <c r="R482" s="11" t="str">
        <f t="shared" si="51"/>
        <v>Produkte</v>
      </c>
      <c r="S482" s="11" t="str">
        <f t="shared" si="52"/>
        <v>BUs</v>
      </c>
      <c r="T482" s="11" t="str">
        <f t="shared" si="53"/>
        <v>Symptome</v>
      </c>
      <c r="U482" s="11">
        <f>IFERROR(VLOOKUP(Tabelle3[[#This Row],[Artikelnr.]],Kennzahlen!S:U,3,FALSE)*Tabelle3[[#This Row],[Menge]],"0")</f>
        <v>23.5</v>
      </c>
      <c r="V482" s="14" t="str">
        <f>IF(ISBLANK(A482),VLOOKUP(Tabelle3[[#This Row],[Artikelnr.]],'Linien - BU'!R:S,2,FALSE),A482)</f>
        <v>Schmelze</v>
      </c>
      <c r="W482" s="16">
        <f t="shared" si="54"/>
        <v>29501052</v>
      </c>
      <c r="X482" s="15">
        <f t="shared" si="55"/>
        <v>12</v>
      </c>
      <c r="Y482" s="51"/>
      <c r="AC482" s="51"/>
      <c r="AF482" s="51"/>
      <c r="AG482" s="51"/>
      <c r="AH482" s="51"/>
    </row>
    <row r="483" spans="1:34" ht="30" customHeight="1" x14ac:dyDescent="0.25">
      <c r="A483" s="25" t="s">
        <v>15153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15150</v>
      </c>
      <c r="G483" s="55" t="s">
        <v>87</v>
      </c>
      <c r="H483" s="25" t="str">
        <f>IFERROR(VLOOKUP(Tabelle111[[#This Row],[Artikelnr. (wenn vorhanden)]],Artikel!A:C,3,FALSE),Tabelle111[[#This Row],[Artikelnr. (wenn vorhanden)]])</f>
        <v>VOS RW-ROT-CHEDD 8,1KG</v>
      </c>
      <c r="I483" s="11" t="str">
        <f>VLOOKUP(V483,'Linien - BU'!A:B,2,FALSE)</f>
        <v>Verkauf</v>
      </c>
      <c r="J483" s="12">
        <f t="shared" si="49"/>
        <v>63</v>
      </c>
      <c r="K483" s="13">
        <f>Tabelle111[[#This Row],[Datum '[Tag']]]</f>
        <v>44431</v>
      </c>
      <c r="L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3" s="14" t="str">
        <f>IFERROR(VLOOKUP(Tabelle3[[#This Row],[Artikelnr.]],Artikel!A:C,3,FALSE),Tabelle3[[#This Row],[Artikelnr.]])</f>
        <v>VOS RW-ROT-CHEDD 8,1KG</v>
      </c>
      <c r="N483" s="11" t="str">
        <f>VLOOKUP(D483,'Liste Gründe'!A:D,2,FALSE)</f>
        <v>Schimmel</v>
      </c>
      <c r="O483" s="13" t="str">
        <f>IF(ISBLANK(F483),VLOOKUP(Tabelle3[[#This Row],[Grund Ziffer]],'Liste Gründe'!A:D,3,FALSE),F483)</f>
        <v>keinen Abnehmer/kein Schälpersonal</v>
      </c>
      <c r="P483" s="11" t="str">
        <f>IF(ISBLANK(Tabelle111[[#This Row],[noch genauer]]),"-",Tabelle111[[#This Row],[noch genauer]])</f>
        <v>keinen Abnehmer/Schälen</v>
      </c>
      <c r="Q483" s="14">
        <f t="shared" si="50"/>
        <v>34</v>
      </c>
      <c r="R483" s="11" t="str">
        <f t="shared" si="51"/>
        <v>Produkte</v>
      </c>
      <c r="S483" s="11" t="str">
        <f t="shared" si="52"/>
        <v>BUs</v>
      </c>
      <c r="T483" s="11" t="str">
        <f t="shared" si="53"/>
        <v>Symptome</v>
      </c>
      <c r="U483" s="11">
        <f>IFERROR(VLOOKUP(Tabelle3[[#This Row],[Artikelnr.]],Kennzahlen!S:U,3,FALSE)*Tabelle3[[#This Row],[Menge]],"0")</f>
        <v>31.5</v>
      </c>
      <c r="V483" s="14" t="str">
        <f>IF(ISBLANK(A483),VLOOKUP(Tabelle3[[#This Row],[Artikelnr.]],'Linien - BU'!R:S,2,FALSE),A483)</f>
        <v>Verkauf</v>
      </c>
      <c r="W483" s="16">
        <f t="shared" si="54"/>
        <v>29501053</v>
      </c>
      <c r="X483" s="15">
        <f t="shared" si="55"/>
        <v>12</v>
      </c>
      <c r="Y483" s="51"/>
      <c r="AC483" s="51"/>
      <c r="AF483" s="51"/>
      <c r="AG483" s="51"/>
      <c r="AH483" s="51"/>
    </row>
    <row r="484" spans="1:34" ht="30" customHeight="1" x14ac:dyDescent="0.25">
      <c r="A484" s="25" t="s">
        <v>15153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15150</v>
      </c>
      <c r="G484" s="25" t="s">
        <v>87</v>
      </c>
      <c r="H484" s="25" t="str">
        <f>IFERROR(VLOOKUP(Tabelle111[[#This Row],[Artikelnr. (wenn vorhanden)]],Artikel!A:C,3,FALSE),Tabelle111[[#This Row],[Artikelnr. (wenn vorhanden)]])</f>
        <v>VOS RW-ROT-CHEDD 8,1KG</v>
      </c>
      <c r="I484" s="11" t="str">
        <f>VLOOKUP(V484,'Linien - BU'!A:B,2,FALSE)</f>
        <v>Verkauf</v>
      </c>
      <c r="J484" s="12">
        <f t="shared" si="49"/>
        <v>375</v>
      </c>
      <c r="K484" s="13">
        <f>Tabelle111[[#This Row],[Datum '[Tag']]]</f>
        <v>44466</v>
      </c>
      <c r="L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4" s="14" t="str">
        <f>IFERROR(VLOOKUP(Tabelle3[[#This Row],[Artikelnr.]],Artikel!A:C,3,FALSE),Tabelle3[[#This Row],[Artikelnr.]])</f>
        <v>VOS RW-ROT-CHEDD 8,1KG</v>
      </c>
      <c r="N484" s="11" t="str">
        <f>VLOOKUP(D484,'Liste Gründe'!A:D,2,FALSE)</f>
        <v>Schimmel</v>
      </c>
      <c r="O484" s="13" t="str">
        <f>IF(ISBLANK(F484),VLOOKUP(Tabelle3[[#This Row],[Grund Ziffer]],'Liste Gründe'!A:D,3,FALSE),F484)</f>
        <v>keinen Abnehmer/kein Schälpersonal</v>
      </c>
      <c r="P484" s="11" t="str">
        <f>IF(ISBLANK(Tabelle111[[#This Row],[noch genauer]]),"-",Tabelle111[[#This Row],[noch genauer]])</f>
        <v>keinen Abnehmer/Schälen</v>
      </c>
      <c r="Q484" s="14">
        <f t="shared" si="50"/>
        <v>39</v>
      </c>
      <c r="R484" s="11" t="str">
        <f t="shared" si="51"/>
        <v>Produkte</v>
      </c>
      <c r="S484" s="11" t="str">
        <f t="shared" si="52"/>
        <v>BUs</v>
      </c>
      <c r="T484" s="11" t="str">
        <f t="shared" si="53"/>
        <v>Symptome</v>
      </c>
      <c r="U484" s="11">
        <f>IFERROR(VLOOKUP(Tabelle3[[#This Row],[Artikelnr.]],Kennzahlen!S:U,3,FALSE)*Tabelle3[[#This Row],[Menge]],"0")</f>
        <v>187.5</v>
      </c>
      <c r="V484" s="14" t="str">
        <f>IF(ISBLANK(A484),VLOOKUP(Tabelle3[[#This Row],[Artikelnr.]],'Linien - BU'!R:S,2,FALSE),A484)</f>
        <v>Verkauf</v>
      </c>
      <c r="W484" s="16">
        <f t="shared" si="54"/>
        <v>29501053</v>
      </c>
      <c r="X484" s="15">
        <f t="shared" si="55"/>
        <v>12</v>
      </c>
      <c r="Y484" s="51"/>
      <c r="AC484" s="51"/>
      <c r="AF484" s="51"/>
      <c r="AG484" s="51"/>
      <c r="AH484" s="51"/>
    </row>
    <row r="485" spans="1:34" ht="30" customHeight="1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IFERROR(VLOOKUP(Tabelle111[[#This Row],[Artikelnr. (wenn vorhanden)]],Artikel!A:C,3,FALSE),Tabelle111[[#This Row],[Artikelnr. (wenn vorhanden)]])</f>
        <v>VOS URW BUN-PF</v>
      </c>
      <c r="I485" s="11" t="str">
        <f>VLOOKUP(V485,'Linien - BU'!A:B,2,FALSE)</f>
        <v>BU1</v>
      </c>
      <c r="J485" s="12">
        <f t="shared" si="49"/>
        <v>52</v>
      </c>
      <c r="K485" s="13">
        <f>Tabelle111[[#This Row],[Datum '[Tag']]]</f>
        <v>44466</v>
      </c>
      <c r="L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5" s="14" t="str">
        <f>IFERROR(VLOOKUP(Tabelle3[[#This Row],[Artikelnr.]],Artikel!A:C,3,FALSE),Tabelle3[[#This Row],[Artikelnr.]])</f>
        <v>VOS URW BUN-PF</v>
      </c>
      <c r="N485" s="11" t="str">
        <f>VLOOKUP(D485,'Liste Gründe'!A:D,2,FALSE)</f>
        <v>Schimmel</v>
      </c>
      <c r="O485" s="13" t="str">
        <f>IF(ISBLANK(F485),VLOOKUP(Tabelle3[[#This Row],[Grund Ziffer]],'Liste Gründe'!A:D,3,FALSE),F485)</f>
        <v>keine Verarbeitung</v>
      </c>
      <c r="P485" s="11" t="str">
        <f>IF(ISBLANK(Tabelle111[[#This Row],[noch genauer]]),"-",Tabelle111[[#This Row],[noch genauer]])</f>
        <v>Aufgrund Konsistenz nicht genommen. Zu wenig VOS verarbeitet. Vom Warmen ins Kalte -&gt; Schimmel</v>
      </c>
      <c r="Q485" s="14">
        <f t="shared" si="50"/>
        <v>39</v>
      </c>
      <c r="R485" s="11" t="str">
        <f t="shared" si="51"/>
        <v>Produkte</v>
      </c>
      <c r="S485" s="11" t="str">
        <f t="shared" si="52"/>
        <v>BUs</v>
      </c>
      <c r="T485" s="11" t="str">
        <f t="shared" si="53"/>
        <v>Symptome</v>
      </c>
      <c r="U485" s="11">
        <f>IFERROR(VLOOKUP(Tabelle3[[#This Row],[Artikelnr.]],Kennzahlen!S:U,3,FALSE)*Tabelle3[[#This Row],[Menge]],"0")</f>
        <v>26</v>
      </c>
      <c r="V485" s="14" t="str">
        <f>IF(ISBLANK(A485),VLOOKUP(Tabelle3[[#This Row],[Artikelnr.]],'Linien - BU'!R:S,2,FALSE),A485)</f>
        <v>Schmelze</v>
      </c>
      <c r="W485" s="16">
        <f t="shared" si="54"/>
        <v>29501054</v>
      </c>
      <c r="X485" s="15">
        <f t="shared" si="55"/>
        <v>12</v>
      </c>
      <c r="Y485" s="51"/>
      <c r="AC485" s="51"/>
      <c r="AF485" s="51"/>
      <c r="AG485" s="51"/>
      <c r="AH485" s="51"/>
    </row>
    <row r="486" spans="1:34" ht="30" customHeight="1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15146</v>
      </c>
      <c r="G486" s="55" t="s">
        <v>36</v>
      </c>
      <c r="H486" s="25" t="str">
        <f>IFERROR(VLOOKUP(Tabelle111[[#This Row],[Artikelnr. (wenn vorhanden)]],Artikel!A:C,3,FALSE),Tabelle111[[#This Row],[Artikelnr. (wenn vorhanden)]])</f>
        <v>VOS RW BUN-PF</v>
      </c>
      <c r="I486" s="11" t="str">
        <f>VLOOKUP(V486,'Linien - BU'!A:B,2,FALSE)</f>
        <v>BU3</v>
      </c>
      <c r="J486" s="12">
        <f t="shared" si="49"/>
        <v>63</v>
      </c>
      <c r="K486" s="13">
        <f>Tabelle111[[#This Row],[Datum '[Tag']]]</f>
        <v>44431</v>
      </c>
      <c r="L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6" s="14" t="str">
        <f>IFERROR(VLOOKUP(Tabelle3[[#This Row],[Artikelnr.]],Artikel!A:C,3,FALSE),Tabelle3[[#This Row],[Artikelnr.]])</f>
        <v>VOS RW BUN-PF</v>
      </c>
      <c r="N486" s="11" t="str">
        <f>VLOOKUP(D486,'Liste Gründe'!A:D,2,FALSE)</f>
        <v>Schimmel</v>
      </c>
      <c r="O486" s="13" t="str">
        <f>IF(ISBLANK(F486),VLOOKUP(Tabelle3[[#This Row],[Grund Ziffer]],'Liste Gründe'!A:D,3,FALSE),F486)</f>
        <v>VOS &gt; Einsatz</v>
      </c>
      <c r="P486" s="11" t="str">
        <f>IF(ISBLANK(Tabelle111[[#This Row],[noch genauer]]),"-",Tabelle111[[#This Row],[noch genauer]])</f>
        <v>-</v>
      </c>
      <c r="Q486" s="14">
        <f t="shared" si="50"/>
        <v>34</v>
      </c>
      <c r="R486" s="11" t="str">
        <f t="shared" si="51"/>
        <v>Produkte</v>
      </c>
      <c r="S486" s="11" t="str">
        <f t="shared" si="52"/>
        <v>BUs</v>
      </c>
      <c r="T486" s="11" t="str">
        <f t="shared" si="53"/>
        <v>Symptome</v>
      </c>
      <c r="U486" s="11">
        <f>IFERROR(VLOOKUP(Tabelle3[[#This Row],[Artikelnr.]],Kennzahlen!S:U,3,FALSE)*Tabelle3[[#This Row],[Menge]],"0")</f>
        <v>31.5</v>
      </c>
      <c r="V486" s="14" t="str">
        <f>IF(ISBLANK(A486),VLOOKUP(Tabelle3[[#This Row],[Artikelnr.]],'Linien - BU'!R:S,2,FALSE),A486)</f>
        <v>L16</v>
      </c>
      <c r="W486" s="16">
        <f t="shared" si="54"/>
        <v>29501055</v>
      </c>
      <c r="X486" s="15">
        <f t="shared" si="55"/>
        <v>12</v>
      </c>
      <c r="Y486" s="51"/>
      <c r="AC486" s="51"/>
      <c r="AF486" s="51"/>
      <c r="AG486" s="51"/>
      <c r="AH486" s="51"/>
    </row>
    <row r="487" spans="1:34" ht="30" customHeight="1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15146</v>
      </c>
      <c r="G487" s="25" t="s">
        <v>36</v>
      </c>
      <c r="H487" s="25" t="str">
        <f>IFERROR(VLOOKUP(Tabelle111[[#This Row],[Artikelnr. (wenn vorhanden)]],Artikel!A:C,3,FALSE),Tabelle111[[#This Row],[Artikelnr. (wenn vorhanden)]])</f>
        <v>VOS RW BUN-PF</v>
      </c>
      <c r="I487" s="11" t="str">
        <f>VLOOKUP(V487,'Linien - BU'!A:B,2,FALSE)</f>
        <v>BU3</v>
      </c>
      <c r="J487" s="12">
        <f t="shared" si="49"/>
        <v>370</v>
      </c>
      <c r="K487" s="13">
        <f>Tabelle111[[#This Row],[Datum '[Tag']]]</f>
        <v>44468</v>
      </c>
      <c r="L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7" s="14" t="str">
        <f>IFERROR(VLOOKUP(Tabelle3[[#This Row],[Artikelnr.]],Artikel!A:C,3,FALSE),Tabelle3[[#This Row],[Artikelnr.]])</f>
        <v>VOS RW BUN-PF</v>
      </c>
      <c r="N487" s="11" t="str">
        <f>VLOOKUP(D487,'Liste Gründe'!A:D,2,FALSE)</f>
        <v>Schimmel</v>
      </c>
      <c r="O487" s="13" t="str">
        <f>IF(ISBLANK(F487),VLOOKUP(Tabelle3[[#This Row],[Grund Ziffer]],'Liste Gründe'!A:D,3,FALSE),F487)</f>
        <v>VOS &gt; Einsatz</v>
      </c>
      <c r="P487" s="11" t="str">
        <f>IF(ISBLANK(Tabelle111[[#This Row],[noch genauer]]),"-",Tabelle111[[#This Row],[noch genauer]])</f>
        <v>-</v>
      </c>
      <c r="Q487" s="14">
        <f t="shared" si="50"/>
        <v>39</v>
      </c>
      <c r="R487" s="11" t="str">
        <f t="shared" si="51"/>
        <v>Produkte</v>
      </c>
      <c r="S487" s="11" t="str">
        <f t="shared" si="52"/>
        <v>BUs</v>
      </c>
      <c r="T487" s="11" t="str">
        <f t="shared" si="53"/>
        <v>Symptome</v>
      </c>
      <c r="U487" s="11">
        <f>IFERROR(VLOOKUP(Tabelle3[[#This Row],[Artikelnr.]],Kennzahlen!S:U,3,FALSE)*Tabelle3[[#This Row],[Menge]],"0")</f>
        <v>185</v>
      </c>
      <c r="V487" s="14" t="str">
        <f>IF(ISBLANK(A487),VLOOKUP(Tabelle3[[#This Row],[Artikelnr.]],'Linien - BU'!R:S,2,FALSE),A487)</f>
        <v>L16</v>
      </c>
      <c r="W487" s="16">
        <f t="shared" si="54"/>
        <v>29501055</v>
      </c>
      <c r="X487" s="15">
        <f t="shared" si="55"/>
        <v>12</v>
      </c>
      <c r="Y487" s="51"/>
      <c r="AC487" s="51"/>
      <c r="AF487" s="51"/>
      <c r="AG487" s="51"/>
      <c r="AH487" s="51"/>
    </row>
    <row r="488" spans="1:34" ht="30" customHeight="1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15146</v>
      </c>
      <c r="G488" s="25" t="s">
        <v>36</v>
      </c>
      <c r="H488" s="25" t="str">
        <f>IFERROR(VLOOKUP(Tabelle111[[#This Row],[Artikelnr. (wenn vorhanden)]],Artikel!A:C,3,FALSE),Tabelle111[[#This Row],[Artikelnr. (wenn vorhanden)]])</f>
        <v>VOS RW BUN-PF</v>
      </c>
      <c r="I488" s="11" t="str">
        <f>VLOOKUP(V488,'Linien - BU'!A:B,2,FALSE)</f>
        <v>BU3</v>
      </c>
      <c r="J488" s="12">
        <f t="shared" si="49"/>
        <v>195</v>
      </c>
      <c r="K488" s="13">
        <f>Tabelle111[[#This Row],[Datum '[Tag']]]</f>
        <v>44473</v>
      </c>
      <c r="L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8" s="14" t="str">
        <f>IFERROR(VLOOKUP(Tabelle3[[#This Row],[Artikelnr.]],Artikel!A:C,3,FALSE),Tabelle3[[#This Row],[Artikelnr.]])</f>
        <v>VOS RW BUN-PF</v>
      </c>
      <c r="N488" s="11" t="str">
        <f>VLOOKUP(D488,'Liste Gründe'!A:D,2,FALSE)</f>
        <v>Schimmel</v>
      </c>
      <c r="O488" s="13" t="str">
        <f>IF(ISBLANK(F488),VLOOKUP(Tabelle3[[#This Row],[Grund Ziffer]],'Liste Gründe'!A:D,3,FALSE),F488)</f>
        <v>VOS &gt; Einsatz</v>
      </c>
      <c r="P488" s="11" t="str">
        <f>IF(ISBLANK(Tabelle111[[#This Row],[noch genauer]]),"-",Tabelle111[[#This Row],[noch genauer]])</f>
        <v>-</v>
      </c>
      <c r="Q488" s="14">
        <f t="shared" si="50"/>
        <v>40</v>
      </c>
      <c r="R488" s="11" t="str">
        <f t="shared" si="51"/>
        <v>Produkte</v>
      </c>
      <c r="S488" s="11" t="str">
        <f t="shared" si="52"/>
        <v>BUs</v>
      </c>
      <c r="T488" s="11" t="str">
        <f t="shared" si="53"/>
        <v>Symptome</v>
      </c>
      <c r="U488" s="11">
        <f>IFERROR(VLOOKUP(Tabelle3[[#This Row],[Artikelnr.]],Kennzahlen!S:U,3,FALSE)*Tabelle3[[#This Row],[Menge]],"0")</f>
        <v>97.5</v>
      </c>
      <c r="V488" s="14" t="str">
        <f>IF(ISBLANK(A488),VLOOKUP(Tabelle3[[#This Row],[Artikelnr.]],'Linien - BU'!R:S,2,FALSE),A488)</f>
        <v>BU3</v>
      </c>
      <c r="W488" s="16">
        <f t="shared" si="54"/>
        <v>29501055</v>
      </c>
      <c r="X488" s="15">
        <f t="shared" si="55"/>
        <v>12</v>
      </c>
      <c r="Y488" s="51"/>
      <c r="AC488" s="51"/>
      <c r="AF488" s="51"/>
      <c r="AG488" s="51"/>
      <c r="AH488" s="51"/>
    </row>
    <row r="489" spans="1:34" ht="30" customHeight="1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IFERROR(VLOOKUP(Tabelle111[[#This Row],[Artikelnr. (wenn vorhanden)]],Artikel!A:C,3,FALSE),Tabelle111[[#This Row],[Artikelnr. (wenn vorhanden)]])</f>
        <v>VOS UGRW SCHI-NATRIUMAR</v>
      </c>
      <c r="I489" s="11" t="str">
        <f>VLOOKUP(V489,'Linien - BU'!A:B,2,FALSE)</f>
        <v>BU1</v>
      </c>
      <c r="J489" s="12">
        <f t="shared" si="49"/>
        <v>25</v>
      </c>
      <c r="K489" s="13">
        <f>Tabelle111[[#This Row],[Datum '[Tag']]]</f>
        <v>44442</v>
      </c>
      <c r="L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9" s="14" t="str">
        <f>IFERROR(VLOOKUP(Tabelle3[[#This Row],[Artikelnr.]],Artikel!A:C,3,FALSE),Tabelle3[[#This Row],[Artikelnr.]])</f>
        <v>VOS UGRW SCHI-NATRIUMAR</v>
      </c>
      <c r="N489" s="11" t="str">
        <f>VLOOKUP(D489,'Liste Gründe'!A:D,2,FALSE)</f>
        <v>Schimmel</v>
      </c>
      <c r="O489" s="13" t="str">
        <f>IF(ISBLANK(F489),VLOOKUP(Tabelle3[[#This Row],[Grund Ziffer]],'Liste Gründe'!A:D,3,FALSE),F489)</f>
        <v>keine Verarbeitung</v>
      </c>
      <c r="P489" s="11" t="str">
        <f>IF(ISBLANK(Tabelle111[[#This Row],[noch genauer]]),"-",Tabelle111[[#This Row],[noch genauer]])</f>
        <v>Aufgrund Konsistenz nicht genommen. Zu wenig VOS verarbeitet. Vom Warmen ins Kalte -&gt; Schimmel</v>
      </c>
      <c r="Q489" s="14">
        <f t="shared" si="50"/>
        <v>35</v>
      </c>
      <c r="R489" s="11" t="str">
        <f t="shared" si="51"/>
        <v>Produkte</v>
      </c>
      <c r="S489" s="11" t="str">
        <f t="shared" si="52"/>
        <v>BUs</v>
      </c>
      <c r="T489" s="11" t="str">
        <f t="shared" si="53"/>
        <v>Symptome</v>
      </c>
      <c r="U489" s="11">
        <f>IFERROR(VLOOKUP(Tabelle3[[#This Row],[Artikelnr.]],Kennzahlen!S:U,3,FALSE)*Tabelle3[[#This Row],[Menge]],"0")</f>
        <v>12.5</v>
      </c>
      <c r="V489" s="14" t="str">
        <f>IF(ISBLANK(A489),VLOOKUP(Tabelle3[[#This Row],[Artikelnr.]],'Linien - BU'!R:S,2,FALSE),A489)</f>
        <v>Schmelze</v>
      </c>
      <c r="W489" s="16">
        <f t="shared" si="54"/>
        <v>29501056</v>
      </c>
      <c r="X489" s="15">
        <f t="shared" si="55"/>
        <v>12</v>
      </c>
      <c r="Y489" s="51"/>
      <c r="AC489" s="51"/>
      <c r="AF489" s="51"/>
      <c r="AG489" s="51"/>
      <c r="AH489" s="51"/>
    </row>
    <row r="490" spans="1:34" ht="30" customHeight="1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IFERROR(VLOOKUP(Tabelle111[[#This Row],[Artikelnr. (wenn vorhanden)]],Artikel!A:C,3,FALSE),Tabelle111[[#This Row],[Artikelnr. (wenn vorhanden)]])</f>
        <v>VOS URGW CHILI-NATRIUMA</v>
      </c>
      <c r="I490" s="11" t="str">
        <f>VLOOKUP(V490,'Linien - BU'!A:B,2,FALSE)</f>
        <v>BU1</v>
      </c>
      <c r="J490" s="12">
        <f t="shared" si="49"/>
        <v>37.200000000000003</v>
      </c>
      <c r="K490" s="13">
        <f>Tabelle111[[#This Row],[Datum '[Tag']]]</f>
        <v>44427</v>
      </c>
      <c r="L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90" s="14" t="str">
        <f>IFERROR(VLOOKUP(Tabelle3[[#This Row],[Artikelnr.]],Artikel!A:C,3,FALSE),Tabelle3[[#This Row],[Artikelnr.]])</f>
        <v>VOS URGW CHILI-NATRIUMA</v>
      </c>
      <c r="N490" s="11" t="str">
        <f>VLOOKUP(D490,'Liste Gründe'!A:D,2,FALSE)</f>
        <v>Schimmel</v>
      </c>
      <c r="O490" s="13" t="str">
        <f>IF(ISBLANK(F490),VLOOKUP(Tabelle3[[#This Row],[Grund Ziffer]],'Liste Gründe'!A:D,3,FALSE),F490)</f>
        <v>keine Verarbeitung</v>
      </c>
      <c r="P490" s="11" t="str">
        <f>IF(ISBLANK(Tabelle111[[#This Row],[noch genauer]]),"-",Tabelle111[[#This Row],[noch genauer]])</f>
        <v>Aufgrund Konsistenz nicht genommen. Zu wenig VOS verarbeitet. Vom Warmen ins Kalte -&gt; Schimmel</v>
      </c>
      <c r="Q490" s="14">
        <f t="shared" si="50"/>
        <v>33</v>
      </c>
      <c r="R490" s="11" t="str">
        <f t="shared" si="51"/>
        <v>Produkte</v>
      </c>
      <c r="S490" s="11" t="str">
        <f t="shared" si="52"/>
        <v>BUs</v>
      </c>
      <c r="T490" s="11" t="str">
        <f t="shared" si="53"/>
        <v>Symptome</v>
      </c>
      <c r="U490" s="11">
        <f>IFERROR(VLOOKUP(Tabelle3[[#This Row],[Artikelnr.]],Kennzahlen!S:U,3,FALSE)*Tabelle3[[#This Row],[Menge]],"0")</f>
        <v>18.600000000000001</v>
      </c>
      <c r="V490" s="14" t="str">
        <f>IF(ISBLANK(A490),VLOOKUP(Tabelle3[[#This Row],[Artikelnr.]],'Linien - BU'!R:S,2,FALSE),A490)</f>
        <v>Schmelze</v>
      </c>
      <c r="W490" s="16">
        <f t="shared" si="54"/>
        <v>29501057</v>
      </c>
      <c r="X490" s="15">
        <f t="shared" si="55"/>
        <v>12</v>
      </c>
      <c r="Y490" s="51"/>
      <c r="AC490" s="51"/>
      <c r="AF490" s="51"/>
      <c r="AG490" s="51"/>
      <c r="AH490" s="51"/>
    </row>
    <row r="491" spans="1:34" ht="30" customHeight="1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IFERROR(VLOOKUP(Tabelle111[[#This Row],[Artikelnr. (wenn vorhanden)]],Artikel!A:C,3,FALSE),Tabelle111[[#This Row],[Artikelnr. (wenn vorhanden)]])</f>
        <v>VOS URGW CHILI-NATRIUMA</v>
      </c>
      <c r="I491" s="11" t="str">
        <f>VLOOKUP(V491,'Linien - BU'!A:B,2,FALSE)</f>
        <v>BU1</v>
      </c>
      <c r="J491" s="12">
        <f t="shared" si="49"/>
        <v>50</v>
      </c>
      <c r="K491" s="13">
        <f>Tabelle111[[#This Row],[Datum '[Tag']]]</f>
        <v>44466</v>
      </c>
      <c r="L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91" s="14" t="str">
        <f>IFERROR(VLOOKUP(Tabelle3[[#This Row],[Artikelnr.]],Artikel!A:C,3,FALSE),Tabelle3[[#This Row],[Artikelnr.]])</f>
        <v>VOS URGW CHILI-NATRIUMA</v>
      </c>
      <c r="N491" s="11" t="str">
        <f>VLOOKUP(D491,'Liste Gründe'!A:D,2,FALSE)</f>
        <v>Schimmel</v>
      </c>
      <c r="O491" s="13" t="str">
        <f>IF(ISBLANK(F491),VLOOKUP(Tabelle3[[#This Row],[Grund Ziffer]],'Liste Gründe'!A:D,3,FALSE),F491)</f>
        <v>keine Verarbeitung</v>
      </c>
      <c r="P491" s="11" t="str">
        <f>IF(ISBLANK(Tabelle111[[#This Row],[noch genauer]]),"-",Tabelle111[[#This Row],[noch genauer]])</f>
        <v>Aufgrund Konsistenz nicht genommen. Zu wenig VOS verarbeitet. Vom Warmen ins Kalte -&gt; Schimmel</v>
      </c>
      <c r="Q491" s="14">
        <f t="shared" si="50"/>
        <v>39</v>
      </c>
      <c r="R491" s="11" t="str">
        <f t="shared" si="51"/>
        <v>Produkte</v>
      </c>
      <c r="S491" s="11" t="str">
        <f t="shared" si="52"/>
        <v>BUs</v>
      </c>
      <c r="T491" s="11" t="str">
        <f t="shared" si="53"/>
        <v>Symptome</v>
      </c>
      <c r="U491" s="11">
        <f>IFERROR(VLOOKUP(Tabelle3[[#This Row],[Artikelnr.]],Kennzahlen!S:U,3,FALSE)*Tabelle3[[#This Row],[Menge]],"0")</f>
        <v>25</v>
      </c>
      <c r="V491" s="14" t="str">
        <f>IF(ISBLANK(A491),VLOOKUP(Tabelle3[[#This Row],[Artikelnr.]],'Linien - BU'!R:S,2,FALSE),A491)</f>
        <v>Schmelze</v>
      </c>
      <c r="W491" s="16">
        <f t="shared" si="54"/>
        <v>29501057</v>
      </c>
      <c r="X491" s="15">
        <f t="shared" si="55"/>
        <v>12</v>
      </c>
      <c r="Y491" s="51"/>
      <c r="AC491" s="51"/>
      <c r="AF491" s="51"/>
      <c r="AG491" s="51"/>
      <c r="AH491" s="51"/>
    </row>
    <row r="492" spans="1:34" ht="30" customHeight="1" x14ac:dyDescent="0.25">
      <c r="A492" s="25" t="s">
        <v>15153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15150</v>
      </c>
      <c r="G492" s="25" t="s">
        <v>87</v>
      </c>
      <c r="H492" s="25" t="str">
        <f>IFERROR(VLOOKUP(Tabelle111[[#This Row],[Artikelnr. (wenn vorhanden)]],Artikel!A:C,3,FALSE),Tabelle111[[#This Row],[Artikelnr. (wenn vorhanden)]])</f>
        <v>VOS RW-NATUR ZIPFEL 350</v>
      </c>
      <c r="I492" s="11" t="str">
        <f>VLOOKUP(V492,'Linien - BU'!A:B,2,FALSE)</f>
        <v>Verkauf</v>
      </c>
      <c r="J492" s="12">
        <f t="shared" si="49"/>
        <v>239</v>
      </c>
      <c r="K492" s="13">
        <f>Tabelle111[[#This Row],[Datum '[Tag']]]</f>
        <v>44462</v>
      </c>
      <c r="L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2" s="14" t="str">
        <f>IFERROR(VLOOKUP(Tabelle3[[#This Row],[Artikelnr.]],Artikel!A:C,3,FALSE),Tabelle3[[#This Row],[Artikelnr.]])</f>
        <v>VOS RW-NATUR ZIPFEL 350</v>
      </c>
      <c r="N492" s="11" t="str">
        <f>VLOOKUP(D492,'Liste Gründe'!A:D,2,FALSE)</f>
        <v>Schimmel</v>
      </c>
      <c r="O492" s="13" t="str">
        <f>IF(ISBLANK(F492),VLOOKUP(Tabelle3[[#This Row],[Grund Ziffer]],'Liste Gründe'!A:D,3,FALSE),F492)</f>
        <v>keinen Abnehmer/kein Schälpersonal</v>
      </c>
      <c r="P492" s="11" t="str">
        <f>IF(ISBLANK(Tabelle111[[#This Row],[noch genauer]]),"-",Tabelle111[[#This Row],[noch genauer]])</f>
        <v>keinen Abnehmer/Schälen</v>
      </c>
      <c r="Q492" s="14">
        <f t="shared" si="50"/>
        <v>38</v>
      </c>
      <c r="R492" s="11" t="str">
        <f t="shared" si="51"/>
        <v>Produkte</v>
      </c>
      <c r="S492" s="11" t="str">
        <f t="shared" si="52"/>
        <v>BUs</v>
      </c>
      <c r="T492" s="11" t="str">
        <f t="shared" si="53"/>
        <v>Symptome</v>
      </c>
      <c r="U492" s="11">
        <f>IFERROR(VLOOKUP(Tabelle3[[#This Row],[Artikelnr.]],Kennzahlen!S:U,3,FALSE)*Tabelle3[[#This Row],[Menge]],"0")</f>
        <v>119.5</v>
      </c>
      <c r="V492" s="14" t="str">
        <f>IF(ISBLANK(A492),VLOOKUP(Tabelle3[[#This Row],[Artikelnr.]],'Linien - BU'!R:S,2,FALSE),A492)</f>
        <v>Verkauf</v>
      </c>
      <c r="W492" s="16">
        <f t="shared" si="54"/>
        <v>29501060</v>
      </c>
      <c r="X492" s="15">
        <f t="shared" si="55"/>
        <v>12</v>
      </c>
      <c r="Y492" s="51"/>
      <c r="AC492" s="51"/>
      <c r="AF492" s="51"/>
      <c r="AG492" s="51"/>
      <c r="AH492" s="51"/>
    </row>
    <row r="493" spans="1:34" ht="30" customHeight="1" x14ac:dyDescent="0.25">
      <c r="A493" s="25" t="s">
        <v>15153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15150</v>
      </c>
      <c r="G493" s="25"/>
      <c r="H493" s="56" t="str">
        <f>IFERROR(VLOOKUP(Tabelle111[[#This Row],[Artikelnr. (wenn vorhanden)]],Artikel!A:C,3,FALSE),Tabelle111[[#This Row],[Artikelnr. (wenn vorhanden)]])</f>
        <v>VOS RW-NATUR ZIPFEL 350</v>
      </c>
      <c r="I493" s="11" t="str">
        <f>VLOOKUP(V493,'Linien - BU'!A:B,2,FALSE)</f>
        <v>Verkauf</v>
      </c>
      <c r="J493" s="12">
        <f t="shared" si="49"/>
        <v>10</v>
      </c>
      <c r="K493" s="13">
        <f>Tabelle111[[#This Row],[Datum '[Tag']]]</f>
        <v>44491</v>
      </c>
      <c r="L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3" s="14" t="str">
        <f>IFERROR(VLOOKUP(Tabelle3[[#This Row],[Artikelnr.]],Artikel!A:C,3,FALSE),Tabelle3[[#This Row],[Artikelnr.]])</f>
        <v>VOS RW-NATUR ZIPFEL 350</v>
      </c>
      <c r="N493" s="11" t="str">
        <f>VLOOKUP(D493,'Liste Gründe'!A:D,2,FALSE)</f>
        <v>Schimmel</v>
      </c>
      <c r="O493" s="13" t="str">
        <f>IF(ISBLANK(F493),VLOOKUP(Tabelle3[[#This Row],[Grund Ziffer]],'Liste Gründe'!A:D,3,FALSE),F493)</f>
        <v>keinen Abnehmer/kein Schälpersonal</v>
      </c>
      <c r="P493" s="11" t="str">
        <f>IF(ISBLANK(Tabelle111[[#This Row],[noch genauer]]),"-",Tabelle111[[#This Row],[noch genauer]])</f>
        <v>-</v>
      </c>
      <c r="Q493" s="14">
        <f t="shared" si="50"/>
        <v>42</v>
      </c>
      <c r="R493" s="11" t="str">
        <f t="shared" si="51"/>
        <v>Produkte</v>
      </c>
      <c r="S493" s="11" t="str">
        <f t="shared" si="52"/>
        <v>BUs</v>
      </c>
      <c r="T493" s="11" t="str">
        <f t="shared" si="53"/>
        <v>Symptome</v>
      </c>
      <c r="U493" s="11">
        <f>IFERROR(VLOOKUP(Tabelle3[[#This Row],[Artikelnr.]],Kennzahlen!S:U,3,FALSE)*Tabelle3[[#This Row],[Menge]],"0")</f>
        <v>5</v>
      </c>
      <c r="V493" s="14" t="str">
        <f>IF(ISBLANK(A493),VLOOKUP(Tabelle3[[#This Row],[Artikelnr.]],'Linien - BU'!R:S,2,FALSE),A493)</f>
        <v>Verkauf</v>
      </c>
      <c r="W493" s="16">
        <f t="shared" si="54"/>
        <v>29501060</v>
      </c>
      <c r="X493" s="15">
        <f t="shared" si="55"/>
        <v>12</v>
      </c>
      <c r="Y493" s="51"/>
      <c r="AC493" s="51"/>
      <c r="AF493" s="51"/>
      <c r="AG493" s="51"/>
      <c r="AH493" s="51"/>
    </row>
    <row r="494" spans="1:34" ht="30" customHeight="1" x14ac:dyDescent="0.25">
      <c r="A494" s="25" t="s">
        <v>15153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15150</v>
      </c>
      <c r="G494" s="55" t="s">
        <v>87</v>
      </c>
      <c r="H494" s="25" t="str">
        <f>IFERROR(VLOOKUP(Tabelle111[[#This Row],[Artikelnr. (wenn vorhanden)]],Artikel!A:C,3,FALSE),Tabelle111[[#This Row],[Artikelnr. (wenn vorhanden)]])</f>
        <v>VOS RW-SCHI ZIPFEL 3500</v>
      </c>
      <c r="I494" s="11" t="str">
        <f>VLOOKUP(V494,'Linien - BU'!A:B,2,FALSE)</f>
        <v>Verkauf</v>
      </c>
      <c r="J494" s="12">
        <f t="shared" si="49"/>
        <v>148</v>
      </c>
      <c r="K494" s="13">
        <f>Tabelle111[[#This Row],[Datum '[Tag']]]</f>
        <v>44447</v>
      </c>
      <c r="L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4" s="14" t="str">
        <f>IFERROR(VLOOKUP(Tabelle3[[#This Row],[Artikelnr.]],Artikel!A:C,3,FALSE),Tabelle3[[#This Row],[Artikelnr.]])</f>
        <v>VOS RW-SCHI ZIPFEL 3500</v>
      </c>
      <c r="N494" s="11" t="str">
        <f>VLOOKUP(D494,'Liste Gründe'!A:D,2,FALSE)</f>
        <v>Schimmel</v>
      </c>
      <c r="O494" s="13" t="str">
        <f>IF(ISBLANK(F494),VLOOKUP(Tabelle3[[#This Row],[Grund Ziffer]],'Liste Gründe'!A:D,3,FALSE),F494)</f>
        <v>keinen Abnehmer/kein Schälpersonal</v>
      </c>
      <c r="P494" s="11" t="str">
        <f>IF(ISBLANK(Tabelle111[[#This Row],[noch genauer]]),"-",Tabelle111[[#This Row],[noch genauer]])</f>
        <v>keinen Abnehmer/Schälen</v>
      </c>
      <c r="Q494" s="14">
        <f t="shared" si="50"/>
        <v>36</v>
      </c>
      <c r="R494" s="11" t="str">
        <f t="shared" si="51"/>
        <v>Produkte</v>
      </c>
      <c r="S494" s="11" t="str">
        <f t="shared" si="52"/>
        <v>BUs</v>
      </c>
      <c r="T494" s="11" t="str">
        <f t="shared" si="53"/>
        <v>Symptome</v>
      </c>
      <c r="U494" s="11">
        <f>IFERROR(VLOOKUP(Tabelle3[[#This Row],[Artikelnr.]],Kennzahlen!S:U,3,FALSE)*Tabelle3[[#This Row],[Menge]],"0")</f>
        <v>74</v>
      </c>
      <c r="V494" s="14" t="str">
        <f>IF(ISBLANK(A494),VLOOKUP(Tabelle3[[#This Row],[Artikelnr.]],'Linien - BU'!R:S,2,FALSE),A494)</f>
        <v>Verkauf</v>
      </c>
      <c r="W494" s="16">
        <f t="shared" si="54"/>
        <v>29501061</v>
      </c>
      <c r="X494" s="15">
        <f t="shared" si="55"/>
        <v>12</v>
      </c>
      <c r="Y494" s="51"/>
      <c r="AC494" s="51"/>
      <c r="AF494" s="51"/>
      <c r="AG494" s="51"/>
      <c r="AH494" s="51"/>
    </row>
    <row r="495" spans="1:34" ht="30" customHeight="1" x14ac:dyDescent="0.25">
      <c r="A495" s="25" t="s">
        <v>15153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15150</v>
      </c>
      <c r="G495" s="25" t="s">
        <v>87</v>
      </c>
      <c r="H495" s="25" t="str">
        <f>IFERROR(VLOOKUP(Tabelle111[[#This Row],[Artikelnr. (wenn vorhanden)]],Artikel!A:C,3,FALSE),Tabelle111[[#This Row],[Artikelnr. (wenn vorhanden)]])</f>
        <v>VOS RW-SCHI ZIPFEL 3500</v>
      </c>
      <c r="I495" s="11" t="str">
        <f>VLOOKUP(V495,'Linien - BU'!A:B,2,FALSE)</f>
        <v>Verkauf</v>
      </c>
      <c r="J495" s="12">
        <f t="shared" si="49"/>
        <v>205</v>
      </c>
      <c r="K495" s="13">
        <f>Tabelle111[[#This Row],[Datum '[Tag']]]</f>
        <v>44462</v>
      </c>
      <c r="L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5" s="14" t="str">
        <f>IFERROR(VLOOKUP(Tabelle3[[#This Row],[Artikelnr.]],Artikel!A:C,3,FALSE),Tabelle3[[#This Row],[Artikelnr.]])</f>
        <v>VOS RW-SCHI ZIPFEL 3500</v>
      </c>
      <c r="N495" s="11" t="str">
        <f>VLOOKUP(D495,'Liste Gründe'!A:D,2,FALSE)</f>
        <v>Schimmel</v>
      </c>
      <c r="O495" s="13" t="str">
        <f>IF(ISBLANK(F495),VLOOKUP(Tabelle3[[#This Row],[Grund Ziffer]],'Liste Gründe'!A:D,3,FALSE),F495)</f>
        <v>keinen Abnehmer/kein Schälpersonal</v>
      </c>
      <c r="P495" s="11" t="str">
        <f>IF(ISBLANK(Tabelle111[[#This Row],[noch genauer]]),"-",Tabelle111[[#This Row],[noch genauer]])</f>
        <v>keinen Abnehmer/Schälen</v>
      </c>
      <c r="Q495" s="14">
        <f t="shared" si="50"/>
        <v>38</v>
      </c>
      <c r="R495" s="11" t="str">
        <f t="shared" si="51"/>
        <v>Produkte</v>
      </c>
      <c r="S495" s="11" t="str">
        <f t="shared" si="52"/>
        <v>BUs</v>
      </c>
      <c r="T495" s="11" t="str">
        <f t="shared" si="53"/>
        <v>Symptome</v>
      </c>
      <c r="U495" s="11">
        <f>IFERROR(VLOOKUP(Tabelle3[[#This Row],[Artikelnr.]],Kennzahlen!S:U,3,FALSE)*Tabelle3[[#This Row],[Menge]],"0")</f>
        <v>102.5</v>
      </c>
      <c r="V495" s="14" t="str">
        <f>IF(ISBLANK(A495),VLOOKUP(Tabelle3[[#This Row],[Artikelnr.]],'Linien - BU'!R:S,2,FALSE),A495)</f>
        <v>Verkauf</v>
      </c>
      <c r="W495" s="16">
        <f t="shared" si="54"/>
        <v>29501061</v>
      </c>
      <c r="X495" s="15">
        <f t="shared" si="55"/>
        <v>12</v>
      </c>
      <c r="Y495" s="51"/>
      <c r="AC495" s="51"/>
      <c r="AF495" s="51"/>
      <c r="AG495" s="51"/>
      <c r="AH495" s="51"/>
    </row>
    <row r="496" spans="1:34" ht="30" customHeight="1" x14ac:dyDescent="0.25">
      <c r="A496" s="25" t="s">
        <v>15153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15150</v>
      </c>
      <c r="G496" s="25"/>
      <c r="H496" s="25" t="str">
        <f>IFERROR(VLOOKUP(Tabelle111[[#This Row],[Artikelnr. (wenn vorhanden)]],Artikel!A:C,3,FALSE),Tabelle111[[#This Row],[Artikelnr. (wenn vorhanden)]])</f>
        <v>VOS VS-NATUR ZIPFEL</v>
      </c>
      <c r="I496" s="11" t="str">
        <f>VLOOKUP(V496,'Linien - BU'!A:B,2,FALSE)</f>
        <v>Verkauf</v>
      </c>
      <c r="J496" s="12">
        <f t="shared" si="49"/>
        <v>31</v>
      </c>
      <c r="K496" s="13">
        <f>Tabelle111[[#This Row],[Datum '[Tag']]]</f>
        <v>44487</v>
      </c>
      <c r="L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6" s="14" t="str">
        <f>IFERROR(VLOOKUP(Tabelle3[[#This Row],[Artikelnr.]],Artikel!A:C,3,FALSE),Tabelle3[[#This Row],[Artikelnr.]])</f>
        <v>VOS VS-NATUR ZIPFEL</v>
      </c>
      <c r="N496" s="11" t="str">
        <f>VLOOKUP(D496,'Liste Gründe'!A:D,2,FALSE)</f>
        <v>Schimmel</v>
      </c>
      <c r="O496" s="13" t="str">
        <f>IF(ISBLANK(F496),VLOOKUP(Tabelle3[[#This Row],[Grund Ziffer]],'Liste Gründe'!A:D,3,FALSE),F496)</f>
        <v>keinen Abnehmer/kein Schälpersonal</v>
      </c>
      <c r="P496" s="11" t="str">
        <f>IF(ISBLANK(Tabelle111[[#This Row],[noch genauer]]),"-",Tabelle111[[#This Row],[noch genauer]])</f>
        <v>-</v>
      </c>
      <c r="Q496" s="14">
        <f t="shared" si="50"/>
        <v>42</v>
      </c>
      <c r="R496" s="11" t="str">
        <f t="shared" si="51"/>
        <v>Produkte</v>
      </c>
      <c r="S496" s="11" t="str">
        <f t="shared" si="52"/>
        <v>BUs</v>
      </c>
      <c r="T496" s="11" t="str">
        <f t="shared" si="53"/>
        <v>Symptome</v>
      </c>
      <c r="U496" s="11">
        <f>IFERROR(VLOOKUP(Tabelle3[[#This Row],[Artikelnr.]],Kennzahlen!S:U,3,FALSE)*Tabelle3[[#This Row],[Menge]],"0")</f>
        <v>15.5</v>
      </c>
      <c r="V496" s="14" t="str">
        <f>IF(ISBLANK(A496),VLOOKUP(Tabelle3[[#This Row],[Artikelnr.]],'Linien - BU'!R:S,2,FALSE),A496)</f>
        <v>Verkauf</v>
      </c>
      <c r="W496" s="16">
        <f t="shared" si="54"/>
        <v>29501062</v>
      </c>
      <c r="X496" s="15">
        <f t="shared" si="55"/>
        <v>12</v>
      </c>
      <c r="Y496" s="51"/>
      <c r="AC496" s="51"/>
      <c r="AF496" s="51"/>
      <c r="AG496" s="51"/>
      <c r="AH496" s="51"/>
    </row>
    <row r="497" spans="1:34" ht="30" customHeight="1" x14ac:dyDescent="0.25">
      <c r="A497" s="25" t="s">
        <v>15153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15150</v>
      </c>
      <c r="G497" s="55" t="s">
        <v>87</v>
      </c>
      <c r="H497" s="25" t="str">
        <f>IFERROR(VLOOKUP(Tabelle111[[#This Row],[Artikelnr. (wenn vorhanden)]],Artikel!A:C,3,FALSE),Tabelle111[[#This Row],[Artikelnr. (wenn vorhanden)]])</f>
        <v>VOS GRW-NATUR ZIPFEL 35</v>
      </c>
      <c r="I497" s="11" t="str">
        <f>VLOOKUP(V497,'Linien - BU'!A:B,2,FALSE)</f>
        <v>Verkauf</v>
      </c>
      <c r="J497" s="12">
        <f t="shared" si="49"/>
        <v>546</v>
      </c>
      <c r="K497" s="13">
        <f>Tabelle111[[#This Row],[Datum '[Tag']]]</f>
        <v>44431</v>
      </c>
      <c r="L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7" s="14" t="str">
        <f>IFERROR(VLOOKUP(Tabelle3[[#This Row],[Artikelnr.]],Artikel!A:C,3,FALSE),Tabelle3[[#This Row],[Artikelnr.]])</f>
        <v>VOS GRW-NATUR ZIPFEL 35</v>
      </c>
      <c r="N497" s="11" t="str">
        <f>VLOOKUP(D497,'Liste Gründe'!A:D,2,FALSE)</f>
        <v>Schimmel</v>
      </c>
      <c r="O497" s="13" t="str">
        <f>IF(ISBLANK(F497),VLOOKUP(Tabelle3[[#This Row],[Grund Ziffer]],'Liste Gründe'!A:D,3,FALSE),F497)</f>
        <v>keinen Abnehmer/kein Schälpersonal</v>
      </c>
      <c r="P497" s="11" t="str">
        <f>IF(ISBLANK(Tabelle111[[#This Row],[noch genauer]]),"-",Tabelle111[[#This Row],[noch genauer]])</f>
        <v>keinen Abnehmer/Schälen</v>
      </c>
      <c r="Q497" s="14">
        <f t="shared" si="50"/>
        <v>34</v>
      </c>
      <c r="R497" s="11" t="str">
        <f t="shared" si="51"/>
        <v>Produkte</v>
      </c>
      <c r="S497" s="11" t="str">
        <f t="shared" si="52"/>
        <v>BUs</v>
      </c>
      <c r="T497" s="11" t="str">
        <f t="shared" si="53"/>
        <v>Symptome</v>
      </c>
      <c r="U497" s="11">
        <f>IFERROR(VLOOKUP(Tabelle3[[#This Row],[Artikelnr.]],Kennzahlen!S:U,3,FALSE)*Tabelle3[[#This Row],[Menge]],"0")</f>
        <v>273</v>
      </c>
      <c r="V497" s="14" t="str">
        <f>IF(ISBLANK(A497),VLOOKUP(Tabelle3[[#This Row],[Artikelnr.]],'Linien - BU'!R:S,2,FALSE),A497)</f>
        <v>Verkauf</v>
      </c>
      <c r="W497" s="16">
        <f t="shared" si="54"/>
        <v>29501063</v>
      </c>
      <c r="X497" s="15">
        <f t="shared" si="55"/>
        <v>12</v>
      </c>
      <c r="Y497" s="51"/>
      <c r="AC497" s="51"/>
      <c r="AF497" s="51"/>
      <c r="AG497" s="51"/>
      <c r="AH497" s="51"/>
    </row>
    <row r="498" spans="1:34" ht="30" customHeight="1" x14ac:dyDescent="0.25">
      <c r="A498" s="25" t="s">
        <v>15153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15150</v>
      </c>
      <c r="G498" s="55" t="s">
        <v>87</v>
      </c>
      <c r="H498" s="25" t="str">
        <f>IFERROR(VLOOKUP(Tabelle111[[#This Row],[Artikelnr. (wenn vorhanden)]],Artikel!A:C,3,FALSE),Tabelle111[[#This Row],[Artikelnr. (wenn vorhanden)]])</f>
        <v>VOS GRW-NATUR ZIPFEL 35</v>
      </c>
      <c r="I498" s="11" t="str">
        <f>VLOOKUP(V498,'Linien - BU'!A:B,2,FALSE)</f>
        <v>Verkauf</v>
      </c>
      <c r="J498" s="12">
        <f t="shared" si="49"/>
        <v>268</v>
      </c>
      <c r="K498" s="13">
        <f>Tabelle111[[#This Row],[Datum '[Tag']]]</f>
        <v>44452</v>
      </c>
      <c r="L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8" s="14" t="str">
        <f>IFERROR(VLOOKUP(Tabelle3[[#This Row],[Artikelnr.]],Artikel!A:C,3,FALSE),Tabelle3[[#This Row],[Artikelnr.]])</f>
        <v>VOS GRW-NATUR ZIPFEL 35</v>
      </c>
      <c r="N498" s="11" t="str">
        <f>VLOOKUP(D498,'Liste Gründe'!A:D,2,FALSE)</f>
        <v>Schimmel</v>
      </c>
      <c r="O498" s="13" t="str">
        <f>IF(ISBLANK(F498),VLOOKUP(Tabelle3[[#This Row],[Grund Ziffer]],'Liste Gründe'!A:D,3,FALSE),F498)</f>
        <v>keinen Abnehmer/kein Schälpersonal</v>
      </c>
      <c r="P498" s="11" t="str">
        <f>IF(ISBLANK(Tabelle111[[#This Row],[noch genauer]]),"-",Tabelle111[[#This Row],[noch genauer]])</f>
        <v>keinen Abnehmer/Schälen</v>
      </c>
      <c r="Q498" s="14">
        <f t="shared" si="50"/>
        <v>37</v>
      </c>
      <c r="R498" s="11" t="str">
        <f t="shared" si="51"/>
        <v>Produkte</v>
      </c>
      <c r="S498" s="11" t="str">
        <f t="shared" si="52"/>
        <v>BUs</v>
      </c>
      <c r="T498" s="11" t="str">
        <f t="shared" si="53"/>
        <v>Symptome</v>
      </c>
      <c r="U498" s="11">
        <f>IFERROR(VLOOKUP(Tabelle3[[#This Row],[Artikelnr.]],Kennzahlen!S:U,3,FALSE)*Tabelle3[[#This Row],[Menge]],"0")</f>
        <v>134</v>
      </c>
      <c r="V498" s="14" t="str">
        <f>IF(ISBLANK(A498),VLOOKUP(Tabelle3[[#This Row],[Artikelnr.]],'Linien - BU'!R:S,2,FALSE),A498)</f>
        <v>Verkauf</v>
      </c>
      <c r="W498" s="16">
        <f t="shared" si="54"/>
        <v>29501063</v>
      </c>
      <c r="X498" s="15">
        <f t="shared" si="55"/>
        <v>12</v>
      </c>
      <c r="Y498" s="51"/>
      <c r="AC498" s="51"/>
      <c r="AF498" s="51"/>
      <c r="AG498" s="51"/>
      <c r="AH498" s="51"/>
    </row>
    <row r="499" spans="1:34" ht="30" customHeight="1" x14ac:dyDescent="0.25">
      <c r="A499" s="25" t="s">
        <v>15153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15150</v>
      </c>
      <c r="G499" s="55" t="s">
        <v>87</v>
      </c>
      <c r="H499" s="25" t="str">
        <f>IFERROR(VLOOKUP(Tabelle111[[#This Row],[Artikelnr. (wenn vorhanden)]],Artikel!A:C,3,FALSE),Tabelle111[[#This Row],[Artikelnr. (wenn vorhanden)]])</f>
        <v>VOS GRW-NATUR ZIPFEL 35</v>
      </c>
      <c r="I499" s="11" t="str">
        <f>VLOOKUP(V499,'Linien - BU'!A:B,2,FALSE)</f>
        <v>Verkauf</v>
      </c>
      <c r="J499" s="12">
        <f t="shared" si="49"/>
        <v>422</v>
      </c>
      <c r="K499" s="13">
        <f>Tabelle111[[#This Row],[Datum '[Tag']]]</f>
        <v>44452</v>
      </c>
      <c r="L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9" s="14" t="str">
        <f>IFERROR(VLOOKUP(Tabelle3[[#This Row],[Artikelnr.]],Artikel!A:C,3,FALSE),Tabelle3[[#This Row],[Artikelnr.]])</f>
        <v>VOS GRW-NATUR ZIPFEL 35</v>
      </c>
      <c r="N499" s="11" t="str">
        <f>VLOOKUP(D499,'Liste Gründe'!A:D,2,FALSE)</f>
        <v>Schimmel</v>
      </c>
      <c r="O499" s="13" t="str">
        <f>IF(ISBLANK(F499),VLOOKUP(Tabelle3[[#This Row],[Grund Ziffer]],'Liste Gründe'!A:D,3,FALSE),F499)</f>
        <v>keinen Abnehmer/kein Schälpersonal</v>
      </c>
      <c r="P499" s="11" t="str">
        <f>IF(ISBLANK(Tabelle111[[#This Row],[noch genauer]]),"-",Tabelle111[[#This Row],[noch genauer]])</f>
        <v>keinen Abnehmer/Schälen</v>
      </c>
      <c r="Q499" s="14">
        <f t="shared" si="50"/>
        <v>37</v>
      </c>
      <c r="R499" s="11" t="str">
        <f t="shared" si="51"/>
        <v>Produkte</v>
      </c>
      <c r="S499" s="11" t="str">
        <f t="shared" si="52"/>
        <v>BUs</v>
      </c>
      <c r="T499" s="11" t="str">
        <f t="shared" si="53"/>
        <v>Symptome</v>
      </c>
      <c r="U499" s="11">
        <f>IFERROR(VLOOKUP(Tabelle3[[#This Row],[Artikelnr.]],Kennzahlen!S:U,3,FALSE)*Tabelle3[[#This Row],[Menge]],"0")</f>
        <v>211</v>
      </c>
      <c r="V499" s="14" t="str">
        <f>IF(ISBLANK(A499),VLOOKUP(Tabelle3[[#This Row],[Artikelnr.]],'Linien - BU'!R:S,2,FALSE),A499)</f>
        <v>Verkauf</v>
      </c>
      <c r="W499" s="16">
        <f t="shared" si="54"/>
        <v>29501063</v>
      </c>
      <c r="X499" s="15">
        <f t="shared" si="55"/>
        <v>12</v>
      </c>
      <c r="Y499" s="51"/>
      <c r="AC499" s="51"/>
      <c r="AF499" s="51"/>
      <c r="AG499" s="51"/>
      <c r="AH499" s="51"/>
    </row>
    <row r="500" spans="1:34" ht="30" customHeight="1" x14ac:dyDescent="0.25">
      <c r="A500" s="25" t="s">
        <v>15153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15150</v>
      </c>
      <c r="G500" s="55" t="s">
        <v>87</v>
      </c>
      <c r="H500" s="25" t="str">
        <f>IFERROR(VLOOKUP(Tabelle111[[#This Row],[Artikelnr. (wenn vorhanden)]],Artikel!A:C,3,FALSE),Tabelle111[[#This Row],[Artikelnr. (wenn vorhanden)]])</f>
        <v>VOS GRW-NATUR ZIPFEL 35</v>
      </c>
      <c r="I500" s="11" t="str">
        <f>VLOOKUP(V500,'Linien - BU'!A:B,2,FALSE)</f>
        <v>Verkauf</v>
      </c>
      <c r="J500" s="12">
        <f t="shared" si="49"/>
        <v>195</v>
      </c>
      <c r="K500" s="13">
        <f>Tabelle111[[#This Row],[Datum '[Tag']]]</f>
        <v>44454</v>
      </c>
      <c r="L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0" s="14" t="str">
        <f>IFERROR(VLOOKUP(Tabelle3[[#This Row],[Artikelnr.]],Artikel!A:C,3,FALSE),Tabelle3[[#This Row],[Artikelnr.]])</f>
        <v>VOS GRW-NATUR ZIPFEL 35</v>
      </c>
      <c r="N500" s="11" t="str">
        <f>VLOOKUP(D500,'Liste Gründe'!A:D,2,FALSE)</f>
        <v>Schimmel</v>
      </c>
      <c r="O500" s="13" t="str">
        <f>IF(ISBLANK(F500),VLOOKUP(Tabelle3[[#This Row],[Grund Ziffer]],'Liste Gründe'!A:D,3,FALSE),F500)</f>
        <v>keinen Abnehmer/kein Schälpersonal</v>
      </c>
      <c r="P500" s="11" t="str">
        <f>IF(ISBLANK(Tabelle111[[#This Row],[noch genauer]]),"-",Tabelle111[[#This Row],[noch genauer]])</f>
        <v>keinen Abnehmer/Schälen</v>
      </c>
      <c r="Q500" s="14">
        <f t="shared" si="50"/>
        <v>37</v>
      </c>
      <c r="R500" s="11" t="str">
        <f t="shared" si="51"/>
        <v>Produkte</v>
      </c>
      <c r="S500" s="11" t="str">
        <f t="shared" si="52"/>
        <v>BUs</v>
      </c>
      <c r="T500" s="11" t="str">
        <f t="shared" si="53"/>
        <v>Symptome</v>
      </c>
      <c r="U500" s="11">
        <f>IFERROR(VLOOKUP(Tabelle3[[#This Row],[Artikelnr.]],Kennzahlen!S:U,3,FALSE)*Tabelle3[[#This Row],[Menge]],"0")</f>
        <v>97.5</v>
      </c>
      <c r="V500" s="14" t="str">
        <f>IF(ISBLANK(A500),VLOOKUP(Tabelle3[[#This Row],[Artikelnr.]],'Linien - BU'!R:S,2,FALSE),A500)</f>
        <v>Verkauf</v>
      </c>
      <c r="W500" s="16">
        <f t="shared" si="54"/>
        <v>29501063</v>
      </c>
      <c r="X500" s="15">
        <f t="shared" si="55"/>
        <v>12</v>
      </c>
      <c r="Y500" s="51"/>
      <c r="AC500" s="51"/>
      <c r="AF500" s="51"/>
      <c r="AG500" s="51"/>
      <c r="AH500" s="51"/>
    </row>
    <row r="501" spans="1:34" ht="30" customHeight="1" x14ac:dyDescent="0.25">
      <c r="A501" s="25" t="s">
        <v>15153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15150</v>
      </c>
      <c r="G501" s="55" t="s">
        <v>87</v>
      </c>
      <c r="H501" s="25" t="str">
        <f>IFERROR(VLOOKUP(Tabelle111[[#This Row],[Artikelnr. (wenn vorhanden)]],Artikel!A:C,3,FALSE),Tabelle111[[#This Row],[Artikelnr. (wenn vorhanden)]])</f>
        <v>VOS GRW-NATUR ZIPFEL 35</v>
      </c>
      <c r="I501" s="11" t="str">
        <f>VLOOKUP(V501,'Linien - BU'!A:B,2,FALSE)</f>
        <v>Verkauf</v>
      </c>
      <c r="J501" s="12">
        <f t="shared" si="49"/>
        <v>24</v>
      </c>
      <c r="K501" s="13">
        <f>Tabelle111[[#This Row],[Datum '[Tag']]]</f>
        <v>44455</v>
      </c>
      <c r="L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1" s="14" t="str">
        <f>IFERROR(VLOOKUP(Tabelle3[[#This Row],[Artikelnr.]],Artikel!A:C,3,FALSE),Tabelle3[[#This Row],[Artikelnr.]])</f>
        <v>VOS GRW-NATUR ZIPFEL 35</v>
      </c>
      <c r="N501" s="11" t="str">
        <f>VLOOKUP(D501,'Liste Gründe'!A:D,2,FALSE)</f>
        <v>Schimmel</v>
      </c>
      <c r="O501" s="13" t="str">
        <f>IF(ISBLANK(F501),VLOOKUP(Tabelle3[[#This Row],[Grund Ziffer]],'Liste Gründe'!A:D,3,FALSE),F501)</f>
        <v>keinen Abnehmer/kein Schälpersonal</v>
      </c>
      <c r="P501" s="11" t="str">
        <f>IF(ISBLANK(Tabelle111[[#This Row],[noch genauer]]),"-",Tabelle111[[#This Row],[noch genauer]])</f>
        <v>keinen Abnehmer/Schälen</v>
      </c>
      <c r="Q501" s="14">
        <f t="shared" si="50"/>
        <v>37</v>
      </c>
      <c r="R501" s="11" t="str">
        <f t="shared" si="51"/>
        <v>Produkte</v>
      </c>
      <c r="S501" s="11" t="str">
        <f t="shared" si="52"/>
        <v>BUs</v>
      </c>
      <c r="T501" s="11" t="str">
        <f t="shared" si="53"/>
        <v>Symptome</v>
      </c>
      <c r="U501" s="11">
        <f>IFERROR(VLOOKUP(Tabelle3[[#This Row],[Artikelnr.]],Kennzahlen!S:U,3,FALSE)*Tabelle3[[#This Row],[Menge]],"0")</f>
        <v>12</v>
      </c>
      <c r="V501" s="14" t="str">
        <f>IF(ISBLANK(A501),VLOOKUP(Tabelle3[[#This Row],[Artikelnr.]],'Linien - BU'!R:S,2,FALSE),A501)</f>
        <v>Verkauf</v>
      </c>
      <c r="W501" s="16">
        <f t="shared" si="54"/>
        <v>29501063</v>
      </c>
      <c r="X501" s="15">
        <f t="shared" si="55"/>
        <v>12</v>
      </c>
      <c r="Y501" s="51"/>
      <c r="AC501" s="51"/>
      <c r="AF501" s="51"/>
      <c r="AG501" s="51"/>
      <c r="AH501" s="51"/>
    </row>
    <row r="502" spans="1:34" ht="30" customHeight="1" x14ac:dyDescent="0.25">
      <c r="A502" s="25" t="s">
        <v>15153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15150</v>
      </c>
      <c r="G502" s="55" t="s">
        <v>87</v>
      </c>
      <c r="H502" s="25" t="str">
        <f>IFERROR(VLOOKUP(Tabelle111[[#This Row],[Artikelnr. (wenn vorhanden)]],Artikel!A:C,3,FALSE),Tabelle111[[#This Row],[Artikelnr. (wenn vorhanden)]])</f>
        <v>VOS GRW-NATUR ZIPFEL 35</v>
      </c>
      <c r="I502" s="11" t="str">
        <f>VLOOKUP(V502,'Linien - BU'!A:B,2,FALSE)</f>
        <v>Verkauf</v>
      </c>
      <c r="J502" s="12">
        <f t="shared" si="49"/>
        <v>362.5</v>
      </c>
      <c r="K502" s="13">
        <f>Tabelle111[[#This Row],[Datum '[Tag']]]</f>
        <v>44459</v>
      </c>
      <c r="L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2" s="14" t="str">
        <f>IFERROR(VLOOKUP(Tabelle3[[#This Row],[Artikelnr.]],Artikel!A:C,3,FALSE),Tabelle3[[#This Row],[Artikelnr.]])</f>
        <v>VOS GRW-NATUR ZIPFEL 35</v>
      </c>
      <c r="N502" s="11" t="str">
        <f>VLOOKUP(D502,'Liste Gründe'!A:D,2,FALSE)</f>
        <v>Schimmel</v>
      </c>
      <c r="O502" s="13" t="str">
        <f>IF(ISBLANK(F502),VLOOKUP(Tabelle3[[#This Row],[Grund Ziffer]],'Liste Gründe'!A:D,3,FALSE),F502)</f>
        <v>keinen Abnehmer/kein Schälpersonal</v>
      </c>
      <c r="P502" s="11" t="str">
        <f>IF(ISBLANK(Tabelle111[[#This Row],[noch genauer]]),"-",Tabelle111[[#This Row],[noch genauer]])</f>
        <v>keinen Abnehmer/Schälen</v>
      </c>
      <c r="Q502" s="14">
        <f t="shared" si="50"/>
        <v>38</v>
      </c>
      <c r="R502" s="11" t="str">
        <f t="shared" si="51"/>
        <v>Produkte</v>
      </c>
      <c r="S502" s="11" t="str">
        <f t="shared" si="52"/>
        <v>BUs</v>
      </c>
      <c r="T502" s="11" t="str">
        <f t="shared" si="53"/>
        <v>Symptome</v>
      </c>
      <c r="U502" s="11">
        <f>IFERROR(VLOOKUP(Tabelle3[[#This Row],[Artikelnr.]],Kennzahlen!S:U,3,FALSE)*Tabelle3[[#This Row],[Menge]],"0")</f>
        <v>181.25</v>
      </c>
      <c r="V502" s="14" t="str">
        <f>IF(ISBLANK(A502),VLOOKUP(Tabelle3[[#This Row],[Artikelnr.]],'Linien - BU'!R:S,2,FALSE),A502)</f>
        <v>Verkauf</v>
      </c>
      <c r="W502" s="16">
        <f t="shared" si="54"/>
        <v>29501063</v>
      </c>
      <c r="X502" s="15">
        <f t="shared" si="55"/>
        <v>12</v>
      </c>
      <c r="Y502" s="51"/>
      <c r="AC502" s="51"/>
      <c r="AF502" s="51"/>
      <c r="AG502" s="51"/>
      <c r="AH502" s="51"/>
    </row>
    <row r="503" spans="1:34" ht="30" customHeight="1" x14ac:dyDescent="0.25">
      <c r="A503" s="25" t="s">
        <v>15153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15150</v>
      </c>
      <c r="G503" s="25"/>
      <c r="H503" s="25" t="str">
        <f>IFERROR(VLOOKUP(Tabelle111[[#This Row],[Artikelnr. (wenn vorhanden)]],Artikel!A:C,3,FALSE),Tabelle111[[#This Row],[Artikelnr. (wenn vorhanden)]])</f>
        <v>VOS GRW-NATUR ZIPFEL 35</v>
      </c>
      <c r="I503" s="11" t="str">
        <f>VLOOKUP(V503,'Linien - BU'!A:B,2,FALSE)</f>
        <v>Verkauf</v>
      </c>
      <c r="J503" s="12">
        <f t="shared" si="49"/>
        <v>56</v>
      </c>
      <c r="K503" s="13">
        <f>Tabelle111[[#This Row],[Datum '[Tag']]]</f>
        <v>44488</v>
      </c>
      <c r="L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3" s="14" t="str">
        <f>IFERROR(VLOOKUP(Tabelle3[[#This Row],[Artikelnr.]],Artikel!A:C,3,FALSE),Tabelle3[[#This Row],[Artikelnr.]])</f>
        <v>VOS GRW-NATUR ZIPFEL 35</v>
      </c>
      <c r="N503" s="11" t="str">
        <f>VLOOKUP(D503,'Liste Gründe'!A:D,2,FALSE)</f>
        <v>Schimmel</v>
      </c>
      <c r="O503" s="13" t="str">
        <f>IF(ISBLANK(F503),VLOOKUP(Tabelle3[[#This Row],[Grund Ziffer]],'Liste Gründe'!A:D,3,FALSE),F503)</f>
        <v>keinen Abnehmer/kein Schälpersonal</v>
      </c>
      <c r="P503" s="11" t="str">
        <f>IF(ISBLANK(Tabelle111[[#This Row],[noch genauer]]),"-",Tabelle111[[#This Row],[noch genauer]])</f>
        <v>-</v>
      </c>
      <c r="Q503" s="14">
        <f t="shared" si="50"/>
        <v>42</v>
      </c>
      <c r="R503" s="11" t="str">
        <f t="shared" si="51"/>
        <v>Produkte</v>
      </c>
      <c r="S503" s="11" t="str">
        <f t="shared" si="52"/>
        <v>BUs</v>
      </c>
      <c r="T503" s="11" t="str">
        <f t="shared" si="53"/>
        <v>Symptome</v>
      </c>
      <c r="U503" s="11">
        <f>IFERROR(VLOOKUP(Tabelle3[[#This Row],[Artikelnr.]],Kennzahlen!S:U,3,FALSE)*Tabelle3[[#This Row],[Menge]],"0")</f>
        <v>28</v>
      </c>
      <c r="V503" s="14" t="str">
        <f>IF(ISBLANK(A503),VLOOKUP(Tabelle3[[#This Row],[Artikelnr.]],'Linien - BU'!R:S,2,FALSE),A503)</f>
        <v>Verkauf</v>
      </c>
      <c r="W503" s="16">
        <f t="shared" si="54"/>
        <v>29501063</v>
      </c>
      <c r="X503" s="15">
        <f t="shared" si="55"/>
        <v>12</v>
      </c>
      <c r="Y503" s="51"/>
      <c r="AC503" s="51"/>
      <c r="AF503" s="51"/>
      <c r="AG503" s="51"/>
      <c r="AH503" s="51"/>
    </row>
    <row r="504" spans="1:34" ht="30" customHeight="1" x14ac:dyDescent="0.25">
      <c r="A504" s="25" t="s">
        <v>15153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15150</v>
      </c>
      <c r="G504" s="55" t="s">
        <v>87</v>
      </c>
      <c r="H504" s="25" t="str">
        <f>IFERROR(VLOOKUP(Tabelle111[[#This Row],[Artikelnr. (wenn vorhanden)]],Artikel!A:C,3,FALSE),Tabelle111[[#This Row],[Artikelnr. (wenn vorhanden)]])</f>
        <v>VOS GRW-SCHI ZIPFEL 350</v>
      </c>
      <c r="I504" s="11" t="str">
        <f>VLOOKUP(V504,'Linien - BU'!A:B,2,FALSE)</f>
        <v>Verkauf</v>
      </c>
      <c r="J504" s="12">
        <f t="shared" si="49"/>
        <v>252</v>
      </c>
      <c r="K504" s="13">
        <f>Tabelle111[[#This Row],[Datum '[Tag']]]</f>
        <v>44431</v>
      </c>
      <c r="L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4" s="14" t="str">
        <f>IFERROR(VLOOKUP(Tabelle3[[#This Row],[Artikelnr.]],Artikel!A:C,3,FALSE),Tabelle3[[#This Row],[Artikelnr.]])</f>
        <v>VOS GRW-SCHI ZIPFEL 350</v>
      </c>
      <c r="N504" s="11" t="str">
        <f>VLOOKUP(D504,'Liste Gründe'!A:D,2,FALSE)</f>
        <v>Schimmel</v>
      </c>
      <c r="O504" s="13" t="str">
        <f>IF(ISBLANK(F504),VLOOKUP(Tabelle3[[#This Row],[Grund Ziffer]],'Liste Gründe'!A:D,3,FALSE),F504)</f>
        <v>keinen Abnehmer/kein Schälpersonal</v>
      </c>
      <c r="P504" s="11" t="str">
        <f>IF(ISBLANK(Tabelle111[[#This Row],[noch genauer]]),"-",Tabelle111[[#This Row],[noch genauer]])</f>
        <v>keinen Abnehmer/Schälen</v>
      </c>
      <c r="Q504" s="14">
        <f t="shared" si="50"/>
        <v>34</v>
      </c>
      <c r="R504" s="11" t="str">
        <f t="shared" si="51"/>
        <v>Produkte</v>
      </c>
      <c r="S504" s="11" t="str">
        <f t="shared" si="52"/>
        <v>BUs</v>
      </c>
      <c r="T504" s="11" t="str">
        <f t="shared" si="53"/>
        <v>Symptome</v>
      </c>
      <c r="U504" s="11">
        <f>IFERROR(VLOOKUP(Tabelle3[[#This Row],[Artikelnr.]],Kennzahlen!S:U,3,FALSE)*Tabelle3[[#This Row],[Menge]],"0")</f>
        <v>126</v>
      </c>
      <c r="V504" s="14" t="str">
        <f>IF(ISBLANK(A504),VLOOKUP(Tabelle3[[#This Row],[Artikelnr.]],'Linien - BU'!R:S,2,FALSE),A504)</f>
        <v>Verkauf</v>
      </c>
      <c r="W504" s="16">
        <f t="shared" si="54"/>
        <v>29501064</v>
      </c>
      <c r="X504" s="15">
        <f t="shared" si="55"/>
        <v>12</v>
      </c>
      <c r="Y504" s="51"/>
      <c r="AC504" s="51"/>
      <c r="AF504" s="51"/>
      <c r="AG504" s="51"/>
      <c r="AH504" s="51"/>
    </row>
    <row r="505" spans="1:34" ht="30" customHeight="1" x14ac:dyDescent="0.25">
      <c r="A505" s="25" t="s">
        <v>15153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15150</v>
      </c>
      <c r="G505" s="55" t="s">
        <v>87</v>
      </c>
      <c r="H505" s="25" t="str">
        <f>IFERROR(VLOOKUP(Tabelle111[[#This Row],[Artikelnr. (wenn vorhanden)]],Artikel!A:C,3,FALSE),Tabelle111[[#This Row],[Artikelnr. (wenn vorhanden)]])</f>
        <v>VOS GRW-SCHI ZIPFEL 350</v>
      </c>
      <c r="I505" s="11" t="str">
        <f>VLOOKUP(V505,'Linien - BU'!A:B,2,FALSE)</f>
        <v>Verkauf</v>
      </c>
      <c r="J505" s="12">
        <f t="shared" si="49"/>
        <v>349</v>
      </c>
      <c r="K505" s="13">
        <f>Tabelle111[[#This Row],[Datum '[Tag']]]</f>
        <v>44446</v>
      </c>
      <c r="L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5" s="14" t="str">
        <f>IFERROR(VLOOKUP(Tabelle3[[#This Row],[Artikelnr.]],Artikel!A:C,3,FALSE),Tabelle3[[#This Row],[Artikelnr.]])</f>
        <v>VOS GRW-SCHI ZIPFEL 350</v>
      </c>
      <c r="N505" s="11" t="str">
        <f>VLOOKUP(D505,'Liste Gründe'!A:D,2,FALSE)</f>
        <v>Schimmel</v>
      </c>
      <c r="O505" s="13" t="str">
        <f>IF(ISBLANK(F505),VLOOKUP(Tabelle3[[#This Row],[Grund Ziffer]],'Liste Gründe'!A:D,3,FALSE),F505)</f>
        <v>keinen Abnehmer/kein Schälpersonal</v>
      </c>
      <c r="P505" s="11" t="str">
        <f>IF(ISBLANK(Tabelle111[[#This Row],[noch genauer]]),"-",Tabelle111[[#This Row],[noch genauer]])</f>
        <v>keinen Abnehmer/Schälen</v>
      </c>
      <c r="Q505" s="14">
        <f t="shared" si="50"/>
        <v>36</v>
      </c>
      <c r="R505" s="11" t="str">
        <f t="shared" si="51"/>
        <v>Produkte</v>
      </c>
      <c r="S505" s="11" t="str">
        <f t="shared" si="52"/>
        <v>BUs</v>
      </c>
      <c r="T505" s="11" t="str">
        <f t="shared" si="53"/>
        <v>Symptome</v>
      </c>
      <c r="U505" s="11">
        <f>IFERROR(VLOOKUP(Tabelle3[[#This Row],[Artikelnr.]],Kennzahlen!S:U,3,FALSE)*Tabelle3[[#This Row],[Menge]],"0")</f>
        <v>174.5</v>
      </c>
      <c r="V505" s="14" t="str">
        <f>IF(ISBLANK(A505),VLOOKUP(Tabelle3[[#This Row],[Artikelnr.]],'Linien - BU'!R:S,2,FALSE),A505)</f>
        <v>Verkauf</v>
      </c>
      <c r="W505" s="16">
        <f t="shared" si="54"/>
        <v>29501064</v>
      </c>
      <c r="X505" s="15">
        <f t="shared" si="55"/>
        <v>12</v>
      </c>
      <c r="Y505" s="51"/>
      <c r="AC505" s="51"/>
      <c r="AF505" s="51"/>
      <c r="AG505" s="51"/>
      <c r="AH505" s="51"/>
    </row>
    <row r="506" spans="1:34" ht="30" customHeight="1" x14ac:dyDescent="0.25">
      <c r="A506" s="25" t="s">
        <v>15153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15150</v>
      </c>
      <c r="G506" s="25" t="s">
        <v>87</v>
      </c>
      <c r="H506" s="25" t="str">
        <f>IFERROR(VLOOKUP(Tabelle111[[#This Row],[Artikelnr. (wenn vorhanden)]],Artikel!A:C,3,FALSE),Tabelle111[[#This Row],[Artikelnr. (wenn vorhanden)]])</f>
        <v>VOS GRW-SCHI ZIPFEL 350</v>
      </c>
      <c r="I506" s="11" t="str">
        <f>VLOOKUP(V506,'Linien - BU'!A:B,2,FALSE)</f>
        <v>Verkauf</v>
      </c>
      <c r="J506" s="12">
        <f t="shared" si="49"/>
        <v>427</v>
      </c>
      <c r="K506" s="13">
        <f>Tabelle111[[#This Row],[Datum '[Tag']]]</f>
        <v>44466</v>
      </c>
      <c r="L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6" s="14" t="str">
        <f>IFERROR(VLOOKUP(Tabelle3[[#This Row],[Artikelnr.]],Artikel!A:C,3,FALSE),Tabelle3[[#This Row],[Artikelnr.]])</f>
        <v>VOS GRW-SCHI ZIPFEL 350</v>
      </c>
      <c r="N506" s="11" t="str">
        <f>VLOOKUP(D506,'Liste Gründe'!A:D,2,FALSE)</f>
        <v>Schimmel</v>
      </c>
      <c r="O506" s="13" t="str">
        <f>IF(ISBLANK(F506),VLOOKUP(Tabelle3[[#This Row],[Grund Ziffer]],'Liste Gründe'!A:D,3,FALSE),F506)</f>
        <v>keinen Abnehmer/kein Schälpersonal</v>
      </c>
      <c r="P506" s="11" t="str">
        <f>IF(ISBLANK(Tabelle111[[#This Row],[noch genauer]]),"-",Tabelle111[[#This Row],[noch genauer]])</f>
        <v>keinen Abnehmer/Schälen</v>
      </c>
      <c r="Q506" s="14">
        <f t="shared" si="50"/>
        <v>39</v>
      </c>
      <c r="R506" s="11" t="str">
        <f t="shared" si="51"/>
        <v>Produkte</v>
      </c>
      <c r="S506" s="11" t="str">
        <f t="shared" si="52"/>
        <v>BUs</v>
      </c>
      <c r="T506" s="11" t="str">
        <f t="shared" si="53"/>
        <v>Symptome</v>
      </c>
      <c r="U506" s="11">
        <f>IFERROR(VLOOKUP(Tabelle3[[#This Row],[Artikelnr.]],Kennzahlen!S:U,3,FALSE)*Tabelle3[[#This Row],[Menge]],"0")</f>
        <v>213.5</v>
      </c>
      <c r="V506" s="14" t="str">
        <f>IF(ISBLANK(A506),VLOOKUP(Tabelle3[[#This Row],[Artikelnr.]],'Linien - BU'!R:S,2,FALSE),A506)</f>
        <v>Verkauf</v>
      </c>
      <c r="W506" s="16">
        <f t="shared" si="54"/>
        <v>29501064</v>
      </c>
      <c r="X506" s="15">
        <f t="shared" si="55"/>
        <v>12</v>
      </c>
      <c r="Y506" s="51"/>
      <c r="AC506" s="51"/>
      <c r="AF506" s="51"/>
      <c r="AG506" s="51"/>
      <c r="AH506" s="51"/>
    </row>
    <row r="507" spans="1:34" ht="30" customHeight="1" x14ac:dyDescent="0.25">
      <c r="A507" s="25" t="s">
        <v>15153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15150</v>
      </c>
      <c r="G507" s="25" t="s">
        <v>87</v>
      </c>
      <c r="H507" s="25" t="str">
        <f>IFERROR(VLOOKUP(Tabelle111[[#This Row],[Artikelnr. (wenn vorhanden)]],Artikel!A:C,3,FALSE),Tabelle111[[#This Row],[Artikelnr. (wenn vorhanden)]])</f>
        <v>VOS GRW-SCHI ZIPFEL 350</v>
      </c>
      <c r="I507" s="11" t="str">
        <f>VLOOKUP(V507,'Linien - BU'!A:B,2,FALSE)</f>
        <v>Verkauf</v>
      </c>
      <c r="J507" s="12">
        <f t="shared" si="49"/>
        <v>613</v>
      </c>
      <c r="K507" s="13">
        <f>Tabelle111[[#This Row],[Datum '[Tag']]]</f>
        <v>44466</v>
      </c>
      <c r="L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7" s="14" t="str">
        <f>IFERROR(VLOOKUP(Tabelle3[[#This Row],[Artikelnr.]],Artikel!A:C,3,FALSE),Tabelle3[[#This Row],[Artikelnr.]])</f>
        <v>VOS GRW-SCHI ZIPFEL 350</v>
      </c>
      <c r="N507" s="11" t="str">
        <f>VLOOKUP(D507,'Liste Gründe'!A:D,2,FALSE)</f>
        <v>Schimmel</v>
      </c>
      <c r="O507" s="13" t="str">
        <f>IF(ISBLANK(F507),VLOOKUP(Tabelle3[[#This Row],[Grund Ziffer]],'Liste Gründe'!A:D,3,FALSE),F507)</f>
        <v>keinen Abnehmer/kein Schälpersonal</v>
      </c>
      <c r="P507" s="11" t="str">
        <f>IF(ISBLANK(Tabelle111[[#This Row],[noch genauer]]),"-",Tabelle111[[#This Row],[noch genauer]])</f>
        <v>keinen Abnehmer/Schälen</v>
      </c>
      <c r="Q507" s="14">
        <f t="shared" si="50"/>
        <v>39</v>
      </c>
      <c r="R507" s="11" t="str">
        <f t="shared" si="51"/>
        <v>Produkte</v>
      </c>
      <c r="S507" s="11" t="str">
        <f t="shared" si="52"/>
        <v>BUs</v>
      </c>
      <c r="T507" s="11" t="str">
        <f t="shared" si="53"/>
        <v>Symptome</v>
      </c>
      <c r="U507" s="11">
        <f>IFERROR(VLOOKUP(Tabelle3[[#This Row],[Artikelnr.]],Kennzahlen!S:U,3,FALSE)*Tabelle3[[#This Row],[Menge]],"0")</f>
        <v>306.5</v>
      </c>
      <c r="V507" s="14" t="str">
        <f>IF(ISBLANK(A507),VLOOKUP(Tabelle3[[#This Row],[Artikelnr.]],'Linien - BU'!R:S,2,FALSE),A507)</f>
        <v>Verkauf</v>
      </c>
      <c r="W507" s="16">
        <f t="shared" si="54"/>
        <v>29501064</v>
      </c>
      <c r="X507" s="15">
        <f t="shared" si="55"/>
        <v>12</v>
      </c>
      <c r="Y507" s="51"/>
      <c r="AC507" s="51"/>
      <c r="AF507" s="51"/>
      <c r="AG507" s="51"/>
      <c r="AH507" s="51"/>
    </row>
    <row r="508" spans="1:34" ht="30" customHeight="1" x14ac:dyDescent="0.25">
      <c r="A508" s="25" t="s">
        <v>15153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15150</v>
      </c>
      <c r="G508" s="55" t="s">
        <v>87</v>
      </c>
      <c r="H508" s="25" t="str">
        <f>IFERROR(VLOOKUP(Tabelle111[[#This Row],[Artikelnr. (wenn vorhanden)]],Artikel!A:C,3,FALSE),Tabelle111[[#This Row],[Artikelnr. (wenn vorhanden)]])</f>
        <v>VOS RW-NATUR-NAT ZIPFEL</v>
      </c>
      <c r="I508" s="11" t="str">
        <f>VLOOKUP(V508,'Linien - BU'!A:B,2,FALSE)</f>
        <v>Verkauf</v>
      </c>
      <c r="J508" s="12">
        <f t="shared" si="49"/>
        <v>132</v>
      </c>
      <c r="K508" s="13">
        <f>Tabelle111[[#This Row],[Datum '[Tag']]]</f>
        <v>44460</v>
      </c>
      <c r="L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8" s="14" t="str">
        <f>IFERROR(VLOOKUP(Tabelle3[[#This Row],[Artikelnr.]],Artikel!A:C,3,FALSE),Tabelle3[[#This Row],[Artikelnr.]])</f>
        <v>VOS RW-NATUR-NAT ZIPFEL</v>
      </c>
      <c r="N508" s="11" t="str">
        <f>VLOOKUP(D508,'Liste Gründe'!A:D,2,FALSE)</f>
        <v>Schimmel</v>
      </c>
      <c r="O508" s="13" t="str">
        <f>IF(ISBLANK(F508),VLOOKUP(Tabelle3[[#This Row],[Grund Ziffer]],'Liste Gründe'!A:D,3,FALSE),F508)</f>
        <v>keinen Abnehmer/kein Schälpersonal</v>
      </c>
      <c r="P508" s="11" t="str">
        <f>IF(ISBLANK(Tabelle111[[#This Row],[noch genauer]]),"-",Tabelle111[[#This Row],[noch genauer]])</f>
        <v>keinen Abnehmer/Schälen</v>
      </c>
      <c r="Q508" s="14">
        <f t="shared" si="50"/>
        <v>38</v>
      </c>
      <c r="R508" s="11" t="str">
        <f t="shared" si="51"/>
        <v>Produkte</v>
      </c>
      <c r="S508" s="11" t="str">
        <f t="shared" si="52"/>
        <v>BUs</v>
      </c>
      <c r="T508" s="11" t="str">
        <f t="shared" si="53"/>
        <v>Symptome</v>
      </c>
      <c r="U508" s="11">
        <f>IFERROR(VLOOKUP(Tabelle3[[#This Row],[Artikelnr.]],Kennzahlen!S:U,3,FALSE)*Tabelle3[[#This Row],[Menge]],"0")</f>
        <v>66</v>
      </c>
      <c r="V508" s="14" t="str">
        <f>IF(ISBLANK(A508),VLOOKUP(Tabelle3[[#This Row],[Artikelnr.]],'Linien - BU'!R:S,2,FALSE),A508)</f>
        <v>Verkauf</v>
      </c>
      <c r="W508" s="16">
        <f t="shared" si="54"/>
        <v>29501065</v>
      </c>
      <c r="X508" s="15">
        <f t="shared" si="55"/>
        <v>12</v>
      </c>
      <c r="Y508" s="51"/>
      <c r="AC508" s="51"/>
      <c r="AF508" s="51"/>
      <c r="AG508" s="51"/>
      <c r="AH508" s="51"/>
    </row>
    <row r="509" spans="1:34" ht="30" customHeight="1" x14ac:dyDescent="0.25">
      <c r="A509" s="25" t="s">
        <v>15153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15150</v>
      </c>
      <c r="G509" s="25"/>
      <c r="H509" s="25" t="str">
        <f>IFERROR(VLOOKUP(Tabelle111[[#This Row],[Artikelnr. (wenn vorhanden)]],Artikel!A:C,3,FALSE),Tabelle111[[#This Row],[Artikelnr. (wenn vorhanden)]])</f>
        <v>VOS RW-NATUR-NAT ZIPFEL</v>
      </c>
      <c r="I509" s="11" t="str">
        <f>VLOOKUP(V509,'Linien - BU'!A:B,2,FALSE)</f>
        <v>Verkauf</v>
      </c>
      <c r="J509" s="12">
        <f t="shared" si="49"/>
        <v>60</v>
      </c>
      <c r="K509" s="13">
        <f>Tabelle111[[#This Row],[Datum '[Tag']]]</f>
        <v>44483</v>
      </c>
      <c r="L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9" s="14" t="str">
        <f>IFERROR(VLOOKUP(Tabelle3[[#This Row],[Artikelnr.]],Artikel!A:C,3,FALSE),Tabelle3[[#This Row],[Artikelnr.]])</f>
        <v>VOS RW-NATUR-NAT ZIPFEL</v>
      </c>
      <c r="N509" s="11" t="str">
        <f>VLOOKUP(D509,'Liste Gründe'!A:D,2,FALSE)</f>
        <v>Schimmel</v>
      </c>
      <c r="O509" s="13" t="str">
        <f>IF(ISBLANK(F509),VLOOKUP(Tabelle3[[#This Row],[Grund Ziffer]],'Liste Gründe'!A:D,3,FALSE),F509)</f>
        <v>keinen Abnehmer/kein Schälpersonal</v>
      </c>
      <c r="P509" s="11" t="str">
        <f>IF(ISBLANK(Tabelle111[[#This Row],[noch genauer]]),"-",Tabelle111[[#This Row],[noch genauer]])</f>
        <v>-</v>
      </c>
      <c r="Q509" s="14">
        <f t="shared" si="50"/>
        <v>41</v>
      </c>
      <c r="R509" s="11" t="str">
        <f t="shared" si="51"/>
        <v>Produkte</v>
      </c>
      <c r="S509" s="11" t="str">
        <f t="shared" si="52"/>
        <v>BUs</v>
      </c>
      <c r="T509" s="11" t="str">
        <f t="shared" si="53"/>
        <v>Symptome</v>
      </c>
      <c r="U509" s="11">
        <f>IFERROR(VLOOKUP(Tabelle3[[#This Row],[Artikelnr.]],Kennzahlen!S:U,3,FALSE)*Tabelle3[[#This Row],[Menge]],"0")</f>
        <v>30</v>
      </c>
      <c r="V509" s="14" t="str">
        <f>IF(ISBLANK(A509),VLOOKUP(Tabelle3[[#This Row],[Artikelnr.]],'Linien - BU'!R:S,2,FALSE),A509)</f>
        <v>Verkauf</v>
      </c>
      <c r="W509" s="16">
        <f t="shared" si="54"/>
        <v>29501065</v>
      </c>
      <c r="X509" s="15">
        <f t="shared" si="55"/>
        <v>12</v>
      </c>
      <c r="Y509" s="51"/>
      <c r="AC509" s="51"/>
      <c r="AF509" s="51"/>
      <c r="AG509" s="51"/>
      <c r="AH509" s="51"/>
    </row>
    <row r="510" spans="1:34" ht="30" customHeight="1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F510"/>
      <c r="G510" s="25"/>
      <c r="H510" s="25" t="str">
        <f>IFERROR(VLOOKUP(Tabelle111[[#This Row],[Artikelnr. (wenn vorhanden)]],Artikel!A:C,3,FALSE),Tabelle111[[#This Row],[Artikelnr. (wenn vorhanden)]])</f>
        <v>VOS RW-NATUR-NAT ZIPFEL</v>
      </c>
      <c r="I510" s="11" t="str">
        <f>VLOOKUP(V510,'Linien - BU'!A:B,2,FALSE)</f>
        <v>BU3</v>
      </c>
      <c r="J510" s="12">
        <f t="shared" si="49"/>
        <v>115</v>
      </c>
      <c r="K510" s="13">
        <f>Tabelle111[[#This Row],[Datum '[Tag']]]</f>
        <v>44487</v>
      </c>
      <c r="L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10" s="14" t="str">
        <f>IFERROR(VLOOKUP(Tabelle3[[#This Row],[Artikelnr.]],Artikel!A:C,3,FALSE),Tabelle3[[#This Row],[Artikelnr.]])</f>
        <v>VOS RW-NATUR-NAT ZIPFEL</v>
      </c>
      <c r="N510" s="11" t="str">
        <f>VLOOKUP(D510,'Liste Gründe'!A:D,2,FALSE)</f>
        <v>Linienbezogen</v>
      </c>
      <c r="O510" s="13" t="str">
        <f>IF(ISBLANK(F510),VLOOKUP(Tabelle3[[#This Row],[Grund Ziffer]],'Liste Gründe'!A:D,3,FALSE),F510)</f>
        <v>Maschinenabfall</v>
      </c>
      <c r="P510" s="11" t="str">
        <f>IF(ISBLANK(Tabelle111[[#This Row],[noch genauer]]),"-",Tabelle111[[#This Row],[noch genauer]])</f>
        <v>-</v>
      </c>
      <c r="Q510" s="14">
        <f t="shared" si="50"/>
        <v>42</v>
      </c>
      <c r="R510" s="11" t="str">
        <f t="shared" si="51"/>
        <v>Produkte</v>
      </c>
      <c r="S510" s="11" t="str">
        <f t="shared" si="52"/>
        <v>BUs</v>
      </c>
      <c r="T510" s="11" t="str">
        <f t="shared" si="53"/>
        <v>Symptome</v>
      </c>
      <c r="U510" s="11">
        <f>IFERROR(VLOOKUP(Tabelle3[[#This Row],[Artikelnr.]],Kennzahlen!S:U,3,FALSE)*Tabelle3[[#This Row],[Menge]],"0")</f>
        <v>57.5</v>
      </c>
      <c r="V510" s="14" t="str">
        <f>IF(ISBLANK(A510),VLOOKUP(Tabelle3[[#This Row],[Artikelnr.]],'Linien - BU'!R:S,2,FALSE),A510)</f>
        <v>L9</v>
      </c>
      <c r="W510" s="16">
        <f t="shared" si="54"/>
        <v>29501065</v>
      </c>
      <c r="X510" s="15">
        <f t="shared" si="55"/>
        <v>30</v>
      </c>
      <c r="Y510" s="51"/>
      <c r="AC510" s="51"/>
      <c r="AF510" s="51"/>
      <c r="AG510" s="51"/>
      <c r="AH510" s="51"/>
    </row>
    <row r="511" spans="1:34" ht="30" customHeight="1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F511"/>
      <c r="G511" s="25"/>
      <c r="H511" s="25" t="str">
        <f>IFERROR(VLOOKUP(Tabelle111[[#This Row],[Artikelnr. (wenn vorhanden)]],Artikel!A:C,3,FALSE),Tabelle111[[#This Row],[Artikelnr. (wenn vorhanden)]])</f>
        <v>VOS RW-NATUR ENDSTÜCK 3</v>
      </c>
      <c r="I511" s="11" t="str">
        <f>VLOOKUP(V511,'Linien - BU'!A:B,2,FALSE)</f>
        <v>BU3</v>
      </c>
      <c r="J511" s="12">
        <f t="shared" si="49"/>
        <v>92</v>
      </c>
      <c r="K511" s="13">
        <f>Tabelle111[[#This Row],[Datum '[Tag']]]</f>
        <v>44487</v>
      </c>
      <c r="L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11" s="14" t="str">
        <f>IFERROR(VLOOKUP(Tabelle3[[#This Row],[Artikelnr.]],Artikel!A:C,3,FALSE),Tabelle3[[#This Row],[Artikelnr.]])</f>
        <v>VOS RW-NATUR ENDSTÜCK 3</v>
      </c>
      <c r="N511" s="11" t="str">
        <f>VLOOKUP(D511,'Liste Gründe'!A:D,2,FALSE)</f>
        <v>Linienbezogen</v>
      </c>
      <c r="O511" s="13" t="str">
        <f>IF(ISBLANK(F511),VLOOKUP(Tabelle3[[#This Row],[Grund Ziffer]],'Liste Gründe'!A:D,3,FALSE),F511)</f>
        <v>Maschinenabfall</v>
      </c>
      <c r="P511" s="11" t="str">
        <f>IF(ISBLANK(Tabelle111[[#This Row],[noch genauer]]),"-",Tabelle111[[#This Row],[noch genauer]])</f>
        <v>-</v>
      </c>
      <c r="Q511" s="14">
        <f t="shared" si="50"/>
        <v>42</v>
      </c>
      <c r="R511" s="11" t="str">
        <f t="shared" si="51"/>
        <v>Produkte</v>
      </c>
      <c r="S511" s="11" t="str">
        <f t="shared" si="52"/>
        <v>BUs</v>
      </c>
      <c r="T511" s="11" t="str">
        <f t="shared" si="53"/>
        <v>Symptome</v>
      </c>
      <c r="U511" s="11">
        <f>IFERROR(VLOOKUP(Tabelle3[[#This Row],[Artikelnr.]],Kennzahlen!S:U,3,FALSE)*Tabelle3[[#This Row],[Menge]],"0")</f>
        <v>46</v>
      </c>
      <c r="V511" s="14" t="str">
        <f>IF(ISBLANK(A511),VLOOKUP(Tabelle3[[#This Row],[Artikelnr.]],'Linien - BU'!R:S,2,FALSE),A511)</f>
        <v>L9</v>
      </c>
      <c r="W511" s="16">
        <f t="shared" si="54"/>
        <v>29501066</v>
      </c>
      <c r="X511" s="15">
        <f t="shared" si="55"/>
        <v>30</v>
      </c>
      <c r="Y511" s="51"/>
      <c r="AC511" s="51"/>
      <c r="AF511" s="51"/>
      <c r="AG511" s="51"/>
      <c r="AH511" s="51"/>
    </row>
    <row r="512" spans="1:34" ht="30" customHeight="1" x14ac:dyDescent="0.25">
      <c r="A512" s="25" t="s">
        <v>15153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15150</v>
      </c>
      <c r="G512" s="25"/>
      <c r="H512" s="56" t="str">
        <f>IFERROR(VLOOKUP(Tabelle111[[#This Row],[Artikelnr. (wenn vorhanden)]],Artikel!A:C,3,FALSE),Tabelle111[[#This Row],[Artikelnr. (wenn vorhanden)]])</f>
        <v>VOS RW-NATUR ENDSTÜCK 3</v>
      </c>
      <c r="I512" s="11" t="str">
        <f>VLOOKUP(V512,'Linien - BU'!A:B,2,FALSE)</f>
        <v>Verkauf</v>
      </c>
      <c r="J512" s="12">
        <f t="shared" si="49"/>
        <v>35</v>
      </c>
      <c r="K512" s="13">
        <f>Tabelle111[[#This Row],[Datum '[Tag']]]</f>
        <v>44494</v>
      </c>
      <c r="L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2" s="14" t="str">
        <f>IFERROR(VLOOKUP(Tabelle3[[#This Row],[Artikelnr.]],Artikel!A:C,3,FALSE),Tabelle3[[#This Row],[Artikelnr.]])</f>
        <v>VOS RW-NATUR ENDSTÜCK 3</v>
      </c>
      <c r="N512" s="11" t="str">
        <f>VLOOKUP(D512,'Liste Gründe'!A:D,2,FALSE)</f>
        <v>Schimmel</v>
      </c>
      <c r="O512" s="13" t="str">
        <f>IF(ISBLANK(F512),VLOOKUP(Tabelle3[[#This Row],[Grund Ziffer]],'Liste Gründe'!A:D,3,FALSE),F512)</f>
        <v>keinen Abnehmer/kein Schälpersonal</v>
      </c>
      <c r="P512" s="11" t="str">
        <f>IF(ISBLANK(Tabelle111[[#This Row],[noch genauer]]),"-",Tabelle111[[#This Row],[noch genauer]])</f>
        <v>-</v>
      </c>
      <c r="Q512" s="14">
        <f t="shared" si="50"/>
        <v>43</v>
      </c>
      <c r="R512" s="11" t="str">
        <f t="shared" si="51"/>
        <v>Produkte</v>
      </c>
      <c r="S512" s="11" t="str">
        <f t="shared" si="52"/>
        <v>BUs</v>
      </c>
      <c r="T512" s="11" t="str">
        <f t="shared" si="53"/>
        <v>Symptome</v>
      </c>
      <c r="U512" s="11">
        <f>IFERROR(VLOOKUP(Tabelle3[[#This Row],[Artikelnr.]],Kennzahlen!S:U,3,FALSE)*Tabelle3[[#This Row],[Menge]],"0")</f>
        <v>17.5</v>
      </c>
      <c r="V512" s="14" t="str">
        <f>IF(ISBLANK(A512),VLOOKUP(Tabelle3[[#This Row],[Artikelnr.]],'Linien - BU'!R:S,2,FALSE),A512)</f>
        <v>Verkauf</v>
      </c>
      <c r="W512" s="16">
        <f t="shared" si="54"/>
        <v>29501066</v>
      </c>
      <c r="X512" s="15">
        <f t="shared" si="55"/>
        <v>12</v>
      </c>
      <c r="Y512" s="51"/>
      <c r="AC512" s="51"/>
      <c r="AF512" s="51"/>
      <c r="AG512" s="51"/>
      <c r="AH512" s="51"/>
    </row>
    <row r="513" spans="1:34" ht="30" customHeight="1" x14ac:dyDescent="0.25">
      <c r="A513" s="25" t="s">
        <v>15153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15150</v>
      </c>
      <c r="G513" s="55" t="s">
        <v>36</v>
      </c>
      <c r="H513" s="25" t="str">
        <f>IFERROR(VLOOKUP(Tabelle111[[#This Row],[Artikelnr. (wenn vorhanden)]],Artikel!A:C,3,FALSE),Tabelle111[[#This Row],[Artikelnr. (wenn vorhanden)]])</f>
        <v>VOS RW-SCHI ENDSTÜCK 35</v>
      </c>
      <c r="I513" s="11" t="str">
        <f>VLOOKUP(V513,'Linien - BU'!A:B,2,FALSE)</f>
        <v>Verkauf</v>
      </c>
      <c r="J513" s="12">
        <f t="shared" si="49"/>
        <v>68</v>
      </c>
      <c r="K513" s="13">
        <f>Tabelle111[[#This Row],[Datum '[Tag']]]</f>
        <v>44441</v>
      </c>
      <c r="L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3" s="14" t="str">
        <f>IFERROR(VLOOKUP(Tabelle3[[#This Row],[Artikelnr.]],Artikel!A:C,3,FALSE),Tabelle3[[#This Row],[Artikelnr.]])</f>
        <v>VOS RW-SCHI ENDSTÜCK 35</v>
      </c>
      <c r="N513" s="11" t="str">
        <f>VLOOKUP(D513,'Liste Gründe'!A:D,2,FALSE)</f>
        <v>Schimmel</v>
      </c>
      <c r="O513" s="13" t="str">
        <f>IF(ISBLANK(F513),VLOOKUP(Tabelle3[[#This Row],[Grund Ziffer]],'Liste Gründe'!A:D,3,FALSE),F513)</f>
        <v>keinen Abnehmer/kein Schälpersonal</v>
      </c>
      <c r="P513" s="11" t="str">
        <f>IF(ISBLANK(Tabelle111[[#This Row],[noch genauer]]),"-",Tabelle111[[#This Row],[noch genauer]])</f>
        <v>-</v>
      </c>
      <c r="Q513" s="14">
        <f t="shared" si="50"/>
        <v>35</v>
      </c>
      <c r="R513" s="11" t="str">
        <f t="shared" si="51"/>
        <v>Produkte</v>
      </c>
      <c r="S513" s="11" t="str">
        <f t="shared" si="52"/>
        <v>BUs</v>
      </c>
      <c r="T513" s="11" t="str">
        <f t="shared" si="53"/>
        <v>Symptome</v>
      </c>
      <c r="U513" s="11">
        <f>IFERROR(VLOOKUP(Tabelle3[[#This Row],[Artikelnr.]],Kennzahlen!S:U,3,FALSE)*Tabelle3[[#This Row],[Menge]],"0")</f>
        <v>34</v>
      </c>
      <c r="V513" s="14" t="str">
        <f>IF(ISBLANK(A513),VLOOKUP(Tabelle3[[#This Row],[Artikelnr.]],'Linien - BU'!R:S,2,FALSE),A513)</f>
        <v>Verkauf</v>
      </c>
      <c r="W513" s="16">
        <f t="shared" si="54"/>
        <v>29501067</v>
      </c>
      <c r="X513" s="15">
        <f t="shared" si="55"/>
        <v>12</v>
      </c>
      <c r="Y513" s="51"/>
      <c r="AC513" s="51"/>
      <c r="AF513" s="51"/>
      <c r="AG513" s="51"/>
      <c r="AH513" s="51"/>
    </row>
    <row r="514" spans="1:34" ht="30" customHeight="1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IFERROR(VLOOKUP(Tabelle111[[#This Row],[Artikelnr. (wenn vorhanden)]],Artikel!A:C,3,FALSE),Tabelle111[[#This Row],[Artikelnr. (wenn vorhanden)]])</f>
        <v>VOS RW-SCHI ENDSTÜCK 35</v>
      </c>
      <c r="I514" s="11" t="str">
        <f>VLOOKUP(V514,'Linien - BU'!A:B,2,FALSE)</f>
        <v>BU1</v>
      </c>
      <c r="J514" s="12">
        <f t="shared" ref="J514:J577" si="56">C514</f>
        <v>120</v>
      </c>
      <c r="K514" s="13">
        <f>Tabelle111[[#This Row],[Datum '[Tag']]]</f>
        <v>44475</v>
      </c>
      <c r="L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514" s="14" t="str">
        <f>IFERROR(VLOOKUP(Tabelle3[[#This Row],[Artikelnr.]],Artikel!A:C,3,FALSE),Tabelle3[[#This Row],[Artikelnr.]])</f>
        <v>VOS RW-SCHI ENDSTÜCK 35</v>
      </c>
      <c r="N514" s="11" t="str">
        <f>VLOOKUP(D514,'Liste Gründe'!A:D,2,FALSE)</f>
        <v>Schimmel</v>
      </c>
      <c r="O514" s="13" t="str">
        <f>IF(ISBLANK(F514),VLOOKUP(Tabelle3[[#This Row],[Grund Ziffer]],'Liste Gründe'!A:D,3,FALSE),F514)</f>
        <v>keine Verarbeitung</v>
      </c>
      <c r="P514" s="11" t="str">
        <f>IF(ISBLANK(Tabelle111[[#This Row],[noch genauer]]),"-",Tabelle111[[#This Row],[noch genauer]])</f>
        <v>-</v>
      </c>
      <c r="Q514" s="14">
        <f t="shared" ref="Q514:Q577" si="57">_xlfn.ISOWEEKNUM(K514)</f>
        <v>40</v>
      </c>
      <c r="R514" s="11" t="str">
        <f t="shared" ref="R514:R577" si="58">"Produkte"</f>
        <v>Produkte</v>
      </c>
      <c r="S514" s="11" t="str">
        <f t="shared" ref="S514:S577" si="59">"BUs"</f>
        <v>BUs</v>
      </c>
      <c r="T514" s="11" t="str">
        <f t="shared" ref="T514:T577" si="60">"Symptome"</f>
        <v>Symptome</v>
      </c>
      <c r="U514" s="11">
        <f>IFERROR(VLOOKUP(Tabelle3[[#This Row],[Artikelnr.]],Kennzahlen!S:U,3,FALSE)*Tabelle3[[#This Row],[Menge]],"0")</f>
        <v>60</v>
      </c>
      <c r="V514" s="14" t="str">
        <f>IF(ISBLANK(A514),VLOOKUP(Tabelle3[[#This Row],[Artikelnr.]],'Linien - BU'!R:S,2,FALSE),A514)</f>
        <v>Schmelze</v>
      </c>
      <c r="W514" s="16">
        <f t="shared" ref="V514:W577" si="61">B514</f>
        <v>29501067</v>
      </c>
      <c r="X514" s="15">
        <f t="shared" ref="X514:X577" si="62">D514</f>
        <v>12</v>
      </c>
      <c r="Y514" s="51"/>
      <c r="AC514" s="51"/>
      <c r="AF514" s="51"/>
      <c r="AG514" s="51"/>
      <c r="AH514" s="51"/>
    </row>
    <row r="515" spans="1:34" ht="30" customHeight="1" x14ac:dyDescent="0.25">
      <c r="A515" s="25" t="s">
        <v>15153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15150</v>
      </c>
      <c r="G515" s="55" t="s">
        <v>87</v>
      </c>
      <c r="H515" s="25" t="str">
        <f>IFERROR(VLOOKUP(Tabelle111[[#This Row],[Artikelnr. (wenn vorhanden)]],Artikel!A:C,3,FALSE),Tabelle111[[#This Row],[Artikelnr. (wenn vorhanden)]])</f>
        <v>VOS GRW-NATUR ENDSTÜCK</v>
      </c>
      <c r="I515" s="11" t="str">
        <f>VLOOKUP(V515,'Linien - BU'!A:B,2,FALSE)</f>
        <v>Verkauf</v>
      </c>
      <c r="J515" s="12">
        <f t="shared" si="56"/>
        <v>371</v>
      </c>
      <c r="K515" s="13">
        <f>Tabelle111[[#This Row],[Datum '[Tag']]]</f>
        <v>44446</v>
      </c>
      <c r="L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5" s="14" t="str">
        <f>IFERROR(VLOOKUP(Tabelle3[[#This Row],[Artikelnr.]],Artikel!A:C,3,FALSE),Tabelle3[[#This Row],[Artikelnr.]])</f>
        <v>VOS GRW-NATUR ENDSTÜCK</v>
      </c>
      <c r="N515" s="11" t="str">
        <f>VLOOKUP(D515,'Liste Gründe'!A:D,2,FALSE)</f>
        <v>Schimmel</v>
      </c>
      <c r="O515" s="13" t="str">
        <f>IF(ISBLANK(F515),VLOOKUP(Tabelle3[[#This Row],[Grund Ziffer]],'Liste Gründe'!A:D,3,FALSE),F515)</f>
        <v>keinen Abnehmer/kein Schälpersonal</v>
      </c>
      <c r="P515" s="11" t="str">
        <f>IF(ISBLANK(Tabelle111[[#This Row],[noch genauer]]),"-",Tabelle111[[#This Row],[noch genauer]])</f>
        <v>keinen Abnehmer/Schälen</v>
      </c>
      <c r="Q515" s="14">
        <f t="shared" si="57"/>
        <v>36</v>
      </c>
      <c r="R515" s="11" t="str">
        <f t="shared" si="58"/>
        <v>Produkte</v>
      </c>
      <c r="S515" s="11" t="str">
        <f t="shared" si="59"/>
        <v>BUs</v>
      </c>
      <c r="T515" s="11" t="str">
        <f t="shared" si="60"/>
        <v>Symptome</v>
      </c>
      <c r="U515" s="11">
        <f>IFERROR(VLOOKUP(Tabelle3[[#This Row],[Artikelnr.]],Kennzahlen!S:U,3,FALSE)*Tabelle3[[#This Row],[Menge]],"0")</f>
        <v>185.5</v>
      </c>
      <c r="V515" s="14" t="str">
        <f>IF(ISBLANK(A515),VLOOKUP(Tabelle3[[#This Row],[Artikelnr.]],'Linien - BU'!R:S,2,FALSE),A515)</f>
        <v>Verkauf</v>
      </c>
      <c r="W515" s="16">
        <f t="shared" si="61"/>
        <v>29501069</v>
      </c>
      <c r="X515" s="15">
        <f t="shared" si="62"/>
        <v>12</v>
      </c>
      <c r="Y515" s="51"/>
      <c r="AC515" s="51"/>
      <c r="AF515" s="51"/>
      <c r="AG515" s="51"/>
      <c r="AH515" s="51"/>
    </row>
    <row r="516" spans="1:34" ht="30" customHeight="1" x14ac:dyDescent="0.25">
      <c r="A516" s="25" t="s">
        <v>15153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15150</v>
      </c>
      <c r="G516" s="25" t="s">
        <v>87</v>
      </c>
      <c r="H516" s="25" t="str">
        <f>IFERROR(VLOOKUP(Tabelle111[[#This Row],[Artikelnr. (wenn vorhanden)]],Artikel!A:C,3,FALSE),Tabelle111[[#This Row],[Artikelnr. (wenn vorhanden)]])</f>
        <v>VOS GRW-NATUR ENDSTÜCK</v>
      </c>
      <c r="I516" s="11" t="str">
        <f>VLOOKUP(V516,'Linien - BU'!A:B,2,FALSE)</f>
        <v>Verkauf</v>
      </c>
      <c r="J516" s="12">
        <f t="shared" si="56"/>
        <v>477</v>
      </c>
      <c r="K516" s="13">
        <f>Tabelle111[[#This Row],[Datum '[Tag']]]</f>
        <v>44466</v>
      </c>
      <c r="L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6" s="14" t="str">
        <f>IFERROR(VLOOKUP(Tabelle3[[#This Row],[Artikelnr.]],Artikel!A:C,3,FALSE),Tabelle3[[#This Row],[Artikelnr.]])</f>
        <v>VOS GRW-NATUR ENDSTÜCK</v>
      </c>
      <c r="N516" s="11" t="str">
        <f>VLOOKUP(D516,'Liste Gründe'!A:D,2,FALSE)</f>
        <v>Schimmel</v>
      </c>
      <c r="O516" s="13" t="str">
        <f>IF(ISBLANK(F516),VLOOKUP(Tabelle3[[#This Row],[Grund Ziffer]],'Liste Gründe'!A:D,3,FALSE),F516)</f>
        <v>keinen Abnehmer/kein Schälpersonal</v>
      </c>
      <c r="P516" s="11" t="str">
        <f>IF(ISBLANK(Tabelle111[[#This Row],[noch genauer]]),"-",Tabelle111[[#This Row],[noch genauer]])</f>
        <v>keinen Abnehmer/Schälen</v>
      </c>
      <c r="Q516" s="14">
        <f t="shared" si="57"/>
        <v>39</v>
      </c>
      <c r="R516" s="11" t="str">
        <f t="shared" si="58"/>
        <v>Produkte</v>
      </c>
      <c r="S516" s="11" t="str">
        <f t="shared" si="59"/>
        <v>BUs</v>
      </c>
      <c r="T516" s="11" t="str">
        <f t="shared" si="60"/>
        <v>Symptome</v>
      </c>
      <c r="U516" s="11">
        <f>IFERROR(VLOOKUP(Tabelle3[[#This Row],[Artikelnr.]],Kennzahlen!S:U,3,FALSE)*Tabelle3[[#This Row],[Menge]],"0")</f>
        <v>238.5</v>
      </c>
      <c r="V516" s="14" t="str">
        <f>IF(ISBLANK(A516),VLOOKUP(Tabelle3[[#This Row],[Artikelnr.]],'Linien - BU'!R:S,2,FALSE),A516)</f>
        <v>Verkauf</v>
      </c>
      <c r="W516" s="16">
        <f t="shared" si="61"/>
        <v>29501069</v>
      </c>
      <c r="X516" s="15">
        <f t="shared" si="62"/>
        <v>12</v>
      </c>
      <c r="Y516" s="51"/>
      <c r="AC516" s="51"/>
      <c r="AF516" s="51"/>
      <c r="AG516" s="51"/>
      <c r="AH516" s="51"/>
    </row>
    <row r="517" spans="1:34" ht="30" customHeight="1" x14ac:dyDescent="0.25">
      <c r="A517" s="25" t="s">
        <v>15153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15150</v>
      </c>
      <c r="G517" s="25"/>
      <c r="H517" s="56" t="str">
        <f>IFERROR(VLOOKUP(Tabelle111[[#This Row],[Artikelnr. (wenn vorhanden)]],Artikel!A:C,3,FALSE),Tabelle111[[#This Row],[Artikelnr. (wenn vorhanden)]])</f>
        <v>VOS GRW-NATUR ENDSTÜCK</v>
      </c>
      <c r="I517" s="11" t="str">
        <f>VLOOKUP(V517,'Linien - BU'!A:B,2,FALSE)</f>
        <v>Verkauf</v>
      </c>
      <c r="J517" s="12">
        <f t="shared" si="56"/>
        <v>452</v>
      </c>
      <c r="K517" s="13">
        <f>Tabelle111[[#This Row],[Datum '[Tag']]]</f>
        <v>44494</v>
      </c>
      <c r="L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7" s="14" t="str">
        <f>IFERROR(VLOOKUP(Tabelle3[[#This Row],[Artikelnr.]],Artikel!A:C,3,FALSE),Tabelle3[[#This Row],[Artikelnr.]])</f>
        <v>VOS GRW-NATUR ENDSTÜCK</v>
      </c>
      <c r="N517" s="11" t="str">
        <f>VLOOKUP(D517,'Liste Gründe'!A:D,2,FALSE)</f>
        <v>Schimmel</v>
      </c>
      <c r="O517" s="13" t="str">
        <f>IF(ISBLANK(F517),VLOOKUP(Tabelle3[[#This Row],[Grund Ziffer]],'Liste Gründe'!A:D,3,FALSE),F517)</f>
        <v>keinen Abnehmer/kein Schälpersonal</v>
      </c>
      <c r="P517" s="11" t="str">
        <f>IF(ISBLANK(Tabelle111[[#This Row],[noch genauer]]),"-",Tabelle111[[#This Row],[noch genauer]])</f>
        <v>-</v>
      </c>
      <c r="Q517" s="14">
        <f t="shared" si="57"/>
        <v>43</v>
      </c>
      <c r="R517" s="11" t="str">
        <f t="shared" si="58"/>
        <v>Produkte</v>
      </c>
      <c r="S517" s="11" t="str">
        <f t="shared" si="59"/>
        <v>BUs</v>
      </c>
      <c r="T517" s="11" t="str">
        <f t="shared" si="60"/>
        <v>Symptome</v>
      </c>
      <c r="U517" s="11">
        <f>IFERROR(VLOOKUP(Tabelle3[[#This Row],[Artikelnr.]],Kennzahlen!S:U,3,FALSE)*Tabelle3[[#This Row],[Menge]],"0")</f>
        <v>226</v>
      </c>
      <c r="V517" s="14" t="str">
        <f>IF(ISBLANK(A517),VLOOKUP(Tabelle3[[#This Row],[Artikelnr.]],'Linien - BU'!R:S,2,FALSE),A517)</f>
        <v>Verkauf</v>
      </c>
      <c r="W517" s="16">
        <f t="shared" si="61"/>
        <v>29501069</v>
      </c>
      <c r="X517" s="15">
        <f t="shared" si="62"/>
        <v>12</v>
      </c>
      <c r="Y517" s="51"/>
      <c r="AC517" s="51"/>
      <c r="AF517" s="51"/>
      <c r="AG517" s="51"/>
      <c r="AH517" s="51"/>
    </row>
    <row r="518" spans="1:34" ht="30" customHeight="1" x14ac:dyDescent="0.25">
      <c r="A518" s="25" t="s">
        <v>15153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15150</v>
      </c>
      <c r="G518" s="55" t="s">
        <v>87</v>
      </c>
      <c r="H518" s="25" t="str">
        <f>IFERROR(VLOOKUP(Tabelle111[[#This Row],[Artikelnr. (wenn vorhanden)]],Artikel!A:C,3,FALSE),Tabelle111[[#This Row],[Artikelnr. (wenn vorhanden)]])</f>
        <v>VOS GRW-SCHI-NAT ENDSTÜ</v>
      </c>
      <c r="I518" s="11" t="str">
        <f>VLOOKUP(V518,'Linien - BU'!A:B,2,FALSE)</f>
        <v>Verkauf</v>
      </c>
      <c r="J518" s="12">
        <f t="shared" si="56"/>
        <v>252</v>
      </c>
      <c r="K518" s="13">
        <f>Tabelle111[[#This Row],[Datum '[Tag']]]</f>
        <v>44431</v>
      </c>
      <c r="L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8" s="14" t="str">
        <f>IFERROR(VLOOKUP(Tabelle3[[#This Row],[Artikelnr.]],Artikel!A:C,3,FALSE),Tabelle3[[#This Row],[Artikelnr.]])</f>
        <v>VOS GRW-SCHI-NAT ENDSTÜ</v>
      </c>
      <c r="N518" s="11" t="str">
        <f>VLOOKUP(D518,'Liste Gründe'!A:D,2,FALSE)</f>
        <v>Schimmel</v>
      </c>
      <c r="O518" s="13" t="str">
        <f>IF(ISBLANK(F518),VLOOKUP(Tabelle3[[#This Row],[Grund Ziffer]],'Liste Gründe'!A:D,3,FALSE),F518)</f>
        <v>keinen Abnehmer/kein Schälpersonal</v>
      </c>
      <c r="P518" s="11" t="str">
        <f>IF(ISBLANK(Tabelle111[[#This Row],[noch genauer]]),"-",Tabelle111[[#This Row],[noch genauer]])</f>
        <v>keinen Abnehmer/Schälen</v>
      </c>
      <c r="Q518" s="14">
        <f t="shared" si="57"/>
        <v>34</v>
      </c>
      <c r="R518" s="11" t="str">
        <f t="shared" si="58"/>
        <v>Produkte</v>
      </c>
      <c r="S518" s="11" t="str">
        <f t="shared" si="59"/>
        <v>BUs</v>
      </c>
      <c r="T518" s="11" t="str">
        <f t="shared" si="60"/>
        <v>Symptome</v>
      </c>
      <c r="U518" s="11">
        <f>IFERROR(VLOOKUP(Tabelle3[[#This Row],[Artikelnr.]],Kennzahlen!S:U,3,FALSE)*Tabelle3[[#This Row],[Menge]],"0")</f>
        <v>126</v>
      </c>
      <c r="V518" s="14" t="str">
        <f>IF(ISBLANK(A518),VLOOKUP(Tabelle3[[#This Row],[Artikelnr.]],'Linien - BU'!R:S,2,FALSE),A518)</f>
        <v>Verkauf</v>
      </c>
      <c r="W518" s="16">
        <f t="shared" si="61"/>
        <v>29501070</v>
      </c>
      <c r="X518" s="15">
        <f t="shared" si="62"/>
        <v>12</v>
      </c>
      <c r="Y518" s="51"/>
      <c r="AC518" s="51"/>
      <c r="AF518" s="51"/>
      <c r="AG518" s="51"/>
      <c r="AH518" s="51"/>
    </row>
    <row r="519" spans="1:34" ht="30" customHeight="1" x14ac:dyDescent="0.25">
      <c r="A519" s="25" t="s">
        <v>15153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15150</v>
      </c>
      <c r="G519" s="55" t="s">
        <v>87</v>
      </c>
      <c r="H519" s="25" t="str">
        <f>IFERROR(VLOOKUP(Tabelle111[[#This Row],[Artikelnr. (wenn vorhanden)]],Artikel!A:C,3,FALSE),Tabelle111[[#This Row],[Artikelnr. (wenn vorhanden)]])</f>
        <v>VOS GRW-SCHI-NAT ENDSTÜ</v>
      </c>
      <c r="I519" s="11" t="str">
        <f>VLOOKUP(V519,'Linien - BU'!A:B,2,FALSE)</f>
        <v>Verkauf</v>
      </c>
      <c r="J519" s="12">
        <f t="shared" si="56"/>
        <v>459</v>
      </c>
      <c r="K519" s="13">
        <f>Tabelle111[[#This Row],[Datum '[Tag']]]</f>
        <v>44452</v>
      </c>
      <c r="L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9" s="14" t="str">
        <f>IFERROR(VLOOKUP(Tabelle3[[#This Row],[Artikelnr.]],Artikel!A:C,3,FALSE),Tabelle3[[#This Row],[Artikelnr.]])</f>
        <v>VOS GRW-SCHI-NAT ENDSTÜ</v>
      </c>
      <c r="N519" s="11" t="str">
        <f>VLOOKUP(D519,'Liste Gründe'!A:D,2,FALSE)</f>
        <v>Schimmel</v>
      </c>
      <c r="O519" s="13" t="str">
        <f>IF(ISBLANK(F519),VLOOKUP(Tabelle3[[#This Row],[Grund Ziffer]],'Liste Gründe'!A:D,3,FALSE),F519)</f>
        <v>keinen Abnehmer/kein Schälpersonal</v>
      </c>
      <c r="P519" s="11" t="str">
        <f>IF(ISBLANK(Tabelle111[[#This Row],[noch genauer]]),"-",Tabelle111[[#This Row],[noch genauer]])</f>
        <v>keinen Abnehmer/Schälen</v>
      </c>
      <c r="Q519" s="14">
        <f t="shared" si="57"/>
        <v>37</v>
      </c>
      <c r="R519" s="11" t="str">
        <f t="shared" si="58"/>
        <v>Produkte</v>
      </c>
      <c r="S519" s="11" t="str">
        <f t="shared" si="59"/>
        <v>BUs</v>
      </c>
      <c r="T519" s="11" t="str">
        <f t="shared" si="60"/>
        <v>Symptome</v>
      </c>
      <c r="U519" s="11">
        <f>IFERROR(VLOOKUP(Tabelle3[[#This Row],[Artikelnr.]],Kennzahlen!S:U,3,FALSE)*Tabelle3[[#This Row],[Menge]],"0")</f>
        <v>229.5</v>
      </c>
      <c r="V519" s="14" t="str">
        <f>IF(ISBLANK(A519),VLOOKUP(Tabelle3[[#This Row],[Artikelnr.]],'Linien - BU'!R:S,2,FALSE),A519)</f>
        <v>Verkauf</v>
      </c>
      <c r="W519" s="16">
        <f t="shared" si="61"/>
        <v>29501070</v>
      </c>
      <c r="X519" s="15">
        <f t="shared" si="62"/>
        <v>12</v>
      </c>
      <c r="Y519" s="51"/>
      <c r="AC519" s="51"/>
      <c r="AF519" s="51"/>
      <c r="AG519" s="51"/>
      <c r="AH519" s="51"/>
    </row>
    <row r="520" spans="1:34" ht="30" customHeight="1" x14ac:dyDescent="0.25">
      <c r="A520" s="25" t="s">
        <v>15153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15150</v>
      </c>
      <c r="G520" s="25" t="s">
        <v>87</v>
      </c>
      <c r="H520" s="25" t="str">
        <f>IFERROR(VLOOKUP(Tabelle111[[#This Row],[Artikelnr. (wenn vorhanden)]],Artikel!A:C,3,FALSE),Tabelle111[[#This Row],[Artikelnr. (wenn vorhanden)]])</f>
        <v>VOS GRW-SCHI-NAT ENDSTÜ</v>
      </c>
      <c r="I520" s="11" t="str">
        <f>VLOOKUP(V520,'Linien - BU'!A:B,2,FALSE)</f>
        <v>Verkauf</v>
      </c>
      <c r="J520" s="12">
        <f t="shared" si="56"/>
        <v>419</v>
      </c>
      <c r="K520" s="13">
        <f>Tabelle111[[#This Row],[Datum '[Tag']]]</f>
        <v>44466</v>
      </c>
      <c r="L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0" s="14" t="str">
        <f>IFERROR(VLOOKUP(Tabelle3[[#This Row],[Artikelnr.]],Artikel!A:C,3,FALSE),Tabelle3[[#This Row],[Artikelnr.]])</f>
        <v>VOS GRW-SCHI-NAT ENDSTÜ</v>
      </c>
      <c r="N520" s="11" t="str">
        <f>VLOOKUP(D520,'Liste Gründe'!A:D,2,FALSE)</f>
        <v>Schimmel</v>
      </c>
      <c r="O520" s="13" t="str">
        <f>IF(ISBLANK(F520),VLOOKUP(Tabelle3[[#This Row],[Grund Ziffer]],'Liste Gründe'!A:D,3,FALSE),F520)</f>
        <v>keinen Abnehmer/kein Schälpersonal</v>
      </c>
      <c r="P520" s="11" t="str">
        <f>IF(ISBLANK(Tabelle111[[#This Row],[noch genauer]]),"-",Tabelle111[[#This Row],[noch genauer]])</f>
        <v>keinen Abnehmer/Schälen</v>
      </c>
      <c r="Q520" s="14">
        <f t="shared" si="57"/>
        <v>39</v>
      </c>
      <c r="R520" s="11" t="str">
        <f t="shared" si="58"/>
        <v>Produkte</v>
      </c>
      <c r="S520" s="11" t="str">
        <f t="shared" si="59"/>
        <v>BUs</v>
      </c>
      <c r="T520" s="11" t="str">
        <f t="shared" si="60"/>
        <v>Symptome</v>
      </c>
      <c r="U520" s="11">
        <f>IFERROR(VLOOKUP(Tabelle3[[#This Row],[Artikelnr.]],Kennzahlen!S:U,3,FALSE)*Tabelle3[[#This Row],[Menge]],"0")</f>
        <v>209.5</v>
      </c>
      <c r="V520" s="14" t="str">
        <f>IF(ISBLANK(A520),VLOOKUP(Tabelle3[[#This Row],[Artikelnr.]],'Linien - BU'!R:S,2,FALSE),A520)</f>
        <v>Verkauf</v>
      </c>
      <c r="W520" s="16">
        <f t="shared" si="61"/>
        <v>29501070</v>
      </c>
      <c r="X520" s="15">
        <f t="shared" si="62"/>
        <v>12</v>
      </c>
      <c r="Y520" s="51"/>
      <c r="AC520" s="51"/>
      <c r="AF520" s="51"/>
      <c r="AG520" s="51"/>
      <c r="AH520" s="51"/>
    </row>
    <row r="521" spans="1:34" ht="30" customHeight="1" x14ac:dyDescent="0.25">
      <c r="A521" s="25" t="s">
        <v>15153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15150</v>
      </c>
      <c r="G521" s="25" t="s">
        <v>87</v>
      </c>
      <c r="H521" s="25" t="str">
        <f>IFERROR(VLOOKUP(Tabelle111[[#This Row],[Artikelnr. (wenn vorhanden)]],Artikel!A:C,3,FALSE),Tabelle111[[#This Row],[Artikelnr. (wenn vorhanden)]])</f>
        <v>VOS GRW-SCHI-NAT ENDSTÜ</v>
      </c>
      <c r="I521" s="11" t="str">
        <f>VLOOKUP(V521,'Linien - BU'!A:B,2,FALSE)</f>
        <v>Verkauf</v>
      </c>
      <c r="J521" s="12">
        <f t="shared" si="56"/>
        <v>85.4</v>
      </c>
      <c r="K521" s="13">
        <f>Tabelle111[[#This Row],[Datum '[Tag']]]</f>
        <v>44467</v>
      </c>
      <c r="L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1" s="14" t="str">
        <f>IFERROR(VLOOKUP(Tabelle3[[#This Row],[Artikelnr.]],Artikel!A:C,3,FALSE),Tabelle3[[#This Row],[Artikelnr.]])</f>
        <v>VOS GRW-SCHI-NAT ENDSTÜ</v>
      </c>
      <c r="N521" s="11" t="str">
        <f>VLOOKUP(D521,'Liste Gründe'!A:D,2,FALSE)</f>
        <v>Schimmel</v>
      </c>
      <c r="O521" s="13" t="str">
        <f>IF(ISBLANK(F521),VLOOKUP(Tabelle3[[#This Row],[Grund Ziffer]],'Liste Gründe'!A:D,3,FALSE),F521)</f>
        <v>keinen Abnehmer/kein Schälpersonal</v>
      </c>
      <c r="P521" s="11" t="str">
        <f>IF(ISBLANK(Tabelle111[[#This Row],[noch genauer]]),"-",Tabelle111[[#This Row],[noch genauer]])</f>
        <v>keinen Abnehmer/Schälen</v>
      </c>
      <c r="Q521" s="14">
        <f t="shared" si="57"/>
        <v>39</v>
      </c>
      <c r="R521" s="11" t="str">
        <f t="shared" si="58"/>
        <v>Produkte</v>
      </c>
      <c r="S521" s="11" t="str">
        <f t="shared" si="59"/>
        <v>BUs</v>
      </c>
      <c r="T521" s="11" t="str">
        <f t="shared" si="60"/>
        <v>Symptome</v>
      </c>
      <c r="U521" s="11">
        <f>IFERROR(VLOOKUP(Tabelle3[[#This Row],[Artikelnr.]],Kennzahlen!S:U,3,FALSE)*Tabelle3[[#This Row],[Menge]],"0")</f>
        <v>42.7</v>
      </c>
      <c r="V521" s="14" t="str">
        <f>IF(ISBLANK(A521),VLOOKUP(Tabelle3[[#This Row],[Artikelnr.]],'Linien - BU'!R:S,2,FALSE),A521)</f>
        <v>Verkauf</v>
      </c>
      <c r="W521" s="16">
        <f t="shared" si="61"/>
        <v>29501070</v>
      </c>
      <c r="X521" s="15">
        <f t="shared" si="62"/>
        <v>12</v>
      </c>
      <c r="Y521" s="51"/>
      <c r="AC521" s="51"/>
      <c r="AF521" s="51"/>
      <c r="AG521" s="51"/>
      <c r="AH521" s="51"/>
    </row>
    <row r="522" spans="1:34" ht="30" customHeight="1" x14ac:dyDescent="0.25">
      <c r="A522" s="25" t="s">
        <v>15153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15150</v>
      </c>
      <c r="G522" s="25" t="s">
        <v>36</v>
      </c>
      <c r="H522" s="25" t="str">
        <f>IFERROR(VLOOKUP(Tabelle111[[#This Row],[Artikelnr. (wenn vorhanden)]],Artikel!A:C,3,FALSE),Tabelle111[[#This Row],[Artikelnr. (wenn vorhanden)]])</f>
        <v>VOS GRW-SCHI-NAT ENDSTÜ</v>
      </c>
      <c r="I522" s="11" t="str">
        <f>VLOOKUP(V522,'Linien - BU'!A:B,2,FALSE)</f>
        <v>Verkauf</v>
      </c>
      <c r="J522" s="12">
        <f t="shared" si="56"/>
        <v>386</v>
      </c>
      <c r="K522" s="13">
        <f>Tabelle111[[#This Row],[Datum '[Tag']]]</f>
        <v>44473</v>
      </c>
      <c r="L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2" s="14" t="str">
        <f>IFERROR(VLOOKUP(Tabelle3[[#This Row],[Artikelnr.]],Artikel!A:C,3,FALSE),Tabelle3[[#This Row],[Artikelnr.]])</f>
        <v>VOS GRW-SCHI-NAT ENDSTÜ</v>
      </c>
      <c r="N522" s="11" t="str">
        <f>VLOOKUP(D522,'Liste Gründe'!A:D,2,FALSE)</f>
        <v>Schimmel</v>
      </c>
      <c r="O522" s="13" t="str">
        <f>IF(ISBLANK(F522),VLOOKUP(Tabelle3[[#This Row],[Grund Ziffer]],'Liste Gründe'!A:D,3,FALSE),F522)</f>
        <v>keinen Abnehmer/kein Schälpersonal</v>
      </c>
      <c r="P522" s="11" t="str">
        <f>IF(ISBLANK(Tabelle111[[#This Row],[noch genauer]]),"-",Tabelle111[[#This Row],[noch genauer]])</f>
        <v>-</v>
      </c>
      <c r="Q522" s="14">
        <f t="shared" si="57"/>
        <v>40</v>
      </c>
      <c r="R522" s="11" t="str">
        <f t="shared" si="58"/>
        <v>Produkte</v>
      </c>
      <c r="S522" s="11" t="str">
        <f t="shared" si="59"/>
        <v>BUs</v>
      </c>
      <c r="T522" s="11" t="str">
        <f t="shared" si="60"/>
        <v>Symptome</v>
      </c>
      <c r="U522" s="11">
        <f>IFERROR(VLOOKUP(Tabelle3[[#This Row],[Artikelnr.]],Kennzahlen!S:U,3,FALSE)*Tabelle3[[#This Row],[Menge]],"0")</f>
        <v>193</v>
      </c>
      <c r="V522" s="14" t="str">
        <f>IF(ISBLANK(A522),VLOOKUP(Tabelle3[[#This Row],[Artikelnr.]],'Linien - BU'!R:S,2,FALSE),A522)</f>
        <v>Verkauf</v>
      </c>
      <c r="W522" s="16">
        <f t="shared" si="61"/>
        <v>29501070</v>
      </c>
      <c r="X522" s="15">
        <f t="shared" si="62"/>
        <v>12</v>
      </c>
      <c r="Y522" s="51"/>
      <c r="AC522" s="51"/>
      <c r="AF522" s="51"/>
      <c r="AG522" s="51"/>
      <c r="AH522" s="51"/>
    </row>
    <row r="523" spans="1:34" ht="30" customHeight="1" x14ac:dyDescent="0.25">
      <c r="A523" s="25" t="s">
        <v>15153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15150</v>
      </c>
      <c r="G523" s="25"/>
      <c r="H523" s="25" t="str">
        <f>IFERROR(VLOOKUP(Tabelle111[[#This Row],[Artikelnr. (wenn vorhanden)]],Artikel!A:C,3,FALSE),Tabelle111[[#This Row],[Artikelnr. (wenn vorhanden)]])</f>
        <v>VOS GRW-SCHI-NAT ENDSTÜ</v>
      </c>
      <c r="I523" s="11" t="str">
        <f>VLOOKUP(V523,'Linien - BU'!A:B,2,FALSE)</f>
        <v>Verkauf</v>
      </c>
      <c r="J523" s="12">
        <f t="shared" si="56"/>
        <v>474</v>
      </c>
      <c r="K523" s="13">
        <f>Tabelle111[[#This Row],[Datum '[Tag']]]</f>
        <v>44480</v>
      </c>
      <c r="L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3" s="14" t="str">
        <f>IFERROR(VLOOKUP(Tabelle3[[#This Row],[Artikelnr.]],Artikel!A:C,3,FALSE),Tabelle3[[#This Row],[Artikelnr.]])</f>
        <v>VOS GRW-SCHI-NAT ENDSTÜ</v>
      </c>
      <c r="N523" s="11" t="str">
        <f>VLOOKUP(D523,'Liste Gründe'!A:D,2,FALSE)</f>
        <v>Schimmel</v>
      </c>
      <c r="O523" s="13" t="str">
        <f>IF(ISBLANK(F523),VLOOKUP(Tabelle3[[#This Row],[Grund Ziffer]],'Liste Gründe'!A:D,3,FALSE),F523)</f>
        <v>keinen Abnehmer/kein Schälpersonal</v>
      </c>
      <c r="P523" s="11" t="str">
        <f>IF(ISBLANK(Tabelle111[[#This Row],[noch genauer]]),"-",Tabelle111[[#This Row],[noch genauer]])</f>
        <v>-</v>
      </c>
      <c r="Q523" s="14">
        <f t="shared" si="57"/>
        <v>41</v>
      </c>
      <c r="R523" s="11" t="str">
        <f t="shared" si="58"/>
        <v>Produkte</v>
      </c>
      <c r="S523" s="11" t="str">
        <f t="shared" si="59"/>
        <v>BUs</v>
      </c>
      <c r="T523" s="11" t="str">
        <f t="shared" si="60"/>
        <v>Symptome</v>
      </c>
      <c r="U523" s="11">
        <f>IFERROR(VLOOKUP(Tabelle3[[#This Row],[Artikelnr.]],Kennzahlen!S:U,3,FALSE)*Tabelle3[[#This Row],[Menge]],"0")</f>
        <v>237</v>
      </c>
      <c r="V523" s="14" t="str">
        <f>IF(ISBLANK(A523),VLOOKUP(Tabelle3[[#This Row],[Artikelnr.]],'Linien - BU'!R:S,2,FALSE),A523)</f>
        <v>Verkauf</v>
      </c>
      <c r="W523" s="16">
        <f t="shared" si="61"/>
        <v>29501070</v>
      </c>
      <c r="X523" s="15">
        <f t="shared" si="62"/>
        <v>12</v>
      </c>
      <c r="Y523" s="51"/>
      <c r="AC523" s="51"/>
      <c r="AF523" s="51"/>
      <c r="AG523" s="51"/>
      <c r="AH523" s="51"/>
    </row>
    <row r="524" spans="1:34" ht="30" customHeight="1" x14ac:dyDescent="0.25">
      <c r="A524" s="25" t="s">
        <v>15153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15150</v>
      </c>
      <c r="G524" s="25"/>
      <c r="H524" s="56" t="str">
        <f>IFERROR(VLOOKUP(Tabelle111[[#This Row],[Artikelnr. (wenn vorhanden)]],Artikel!A:C,3,FALSE),Tabelle111[[#This Row],[Artikelnr. (wenn vorhanden)]])</f>
        <v>VOS RW-NATUR-NAT ENDSTÜ</v>
      </c>
      <c r="I524" s="11" t="str">
        <f>VLOOKUP(V524,'Linien - BU'!A:B,2,FALSE)</f>
        <v>Verkauf</v>
      </c>
      <c r="J524" s="12">
        <f t="shared" si="56"/>
        <v>75</v>
      </c>
      <c r="K524" s="13">
        <f>Tabelle111[[#This Row],[Datum '[Tag']]]</f>
        <v>44494</v>
      </c>
      <c r="L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4" s="14" t="str">
        <f>IFERROR(VLOOKUP(Tabelle3[[#This Row],[Artikelnr.]],Artikel!A:C,3,FALSE),Tabelle3[[#This Row],[Artikelnr.]])</f>
        <v>VOS RW-NATUR-NAT ENDSTÜ</v>
      </c>
      <c r="N524" s="11" t="str">
        <f>VLOOKUP(D524,'Liste Gründe'!A:D,2,FALSE)</f>
        <v>Schimmel</v>
      </c>
      <c r="O524" s="13" t="str">
        <f>IF(ISBLANK(F524),VLOOKUP(Tabelle3[[#This Row],[Grund Ziffer]],'Liste Gründe'!A:D,3,FALSE),F524)</f>
        <v>keinen Abnehmer/kein Schälpersonal</v>
      </c>
      <c r="P524" s="11" t="str">
        <f>IF(ISBLANK(Tabelle111[[#This Row],[noch genauer]]),"-",Tabelle111[[#This Row],[noch genauer]])</f>
        <v>-</v>
      </c>
      <c r="Q524" s="14">
        <f t="shared" si="57"/>
        <v>43</v>
      </c>
      <c r="R524" s="11" t="str">
        <f t="shared" si="58"/>
        <v>Produkte</v>
      </c>
      <c r="S524" s="11" t="str">
        <f t="shared" si="59"/>
        <v>BUs</v>
      </c>
      <c r="T524" s="11" t="str">
        <f t="shared" si="60"/>
        <v>Symptome</v>
      </c>
      <c r="U524" s="11">
        <f>IFERROR(VLOOKUP(Tabelle3[[#This Row],[Artikelnr.]],Kennzahlen!S:U,3,FALSE)*Tabelle3[[#This Row],[Menge]],"0")</f>
        <v>37.5</v>
      </c>
      <c r="V524" s="14" t="str">
        <f>IF(ISBLANK(A524),VLOOKUP(Tabelle3[[#This Row],[Artikelnr.]],'Linien - BU'!R:S,2,FALSE),A524)</f>
        <v>Verkauf</v>
      </c>
      <c r="W524" s="16">
        <f t="shared" si="61"/>
        <v>29501071</v>
      </c>
      <c r="X524" s="15">
        <f t="shared" si="62"/>
        <v>12</v>
      </c>
      <c r="Y524" s="51"/>
      <c r="AC524" s="51"/>
      <c r="AF524" s="51"/>
      <c r="AG524" s="51"/>
      <c r="AH524" s="51"/>
    </row>
    <row r="525" spans="1:34" ht="30" customHeight="1" x14ac:dyDescent="0.25">
      <c r="A525" s="25" t="s">
        <v>15153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15150</v>
      </c>
      <c r="G525" s="55" t="s">
        <v>87</v>
      </c>
      <c r="H525" s="25" t="str">
        <f>IFERROR(VLOOKUP(Tabelle111[[#This Row],[Artikelnr. (wenn vorhanden)]],Artikel!A:C,3,FALSE),Tabelle111[[#This Row],[Artikelnr. (wenn vorhanden)]])</f>
        <v>VOS RW-CHILI-ZIPFEL</v>
      </c>
      <c r="I525" s="11" t="str">
        <f>VLOOKUP(V525,'Linien - BU'!A:B,2,FALSE)</f>
        <v>Verkauf</v>
      </c>
      <c r="J525" s="12">
        <f t="shared" si="56"/>
        <v>58</v>
      </c>
      <c r="K525" s="13">
        <f>Tabelle111[[#This Row],[Datum '[Tag']]]</f>
        <v>44441</v>
      </c>
      <c r="L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5" s="14" t="str">
        <f>IFERROR(VLOOKUP(Tabelle3[[#This Row],[Artikelnr.]],Artikel!A:C,3,FALSE),Tabelle3[[#This Row],[Artikelnr.]])</f>
        <v>VOS RW-CHILI-ZIPFEL</v>
      </c>
      <c r="N525" s="11" t="str">
        <f>VLOOKUP(D525,'Liste Gründe'!A:D,2,FALSE)</f>
        <v>Schimmel</v>
      </c>
      <c r="O525" s="13" t="str">
        <f>IF(ISBLANK(F525),VLOOKUP(Tabelle3[[#This Row],[Grund Ziffer]],'Liste Gründe'!A:D,3,FALSE),F525)</f>
        <v>keinen Abnehmer/kein Schälpersonal</v>
      </c>
      <c r="P525" s="11" t="str">
        <f>IF(ISBLANK(Tabelle111[[#This Row],[noch genauer]]),"-",Tabelle111[[#This Row],[noch genauer]])</f>
        <v>keinen Abnehmer/Schälen</v>
      </c>
      <c r="Q525" s="14">
        <f t="shared" si="57"/>
        <v>35</v>
      </c>
      <c r="R525" s="11" t="str">
        <f t="shared" si="58"/>
        <v>Produkte</v>
      </c>
      <c r="S525" s="11" t="str">
        <f t="shared" si="59"/>
        <v>BUs</v>
      </c>
      <c r="T525" s="11" t="str">
        <f t="shared" si="60"/>
        <v>Symptome</v>
      </c>
      <c r="U525" s="11">
        <f>IFERROR(VLOOKUP(Tabelle3[[#This Row],[Artikelnr.]],Kennzahlen!S:U,3,FALSE)*Tabelle3[[#This Row],[Menge]],"0")</f>
        <v>29</v>
      </c>
      <c r="V525" s="14" t="str">
        <f>IF(ISBLANK(A525),VLOOKUP(Tabelle3[[#This Row],[Artikelnr.]],'Linien - BU'!R:S,2,FALSE),A525)</f>
        <v>Verkauf</v>
      </c>
      <c r="W525" s="16">
        <f t="shared" si="61"/>
        <v>29501072</v>
      </c>
      <c r="X525" s="15">
        <f t="shared" si="62"/>
        <v>12</v>
      </c>
      <c r="Y525" s="51"/>
      <c r="AC525" s="51"/>
      <c r="AF525" s="51"/>
      <c r="AG525" s="51"/>
      <c r="AH525" s="51"/>
    </row>
    <row r="526" spans="1:34" ht="30" customHeight="1" x14ac:dyDescent="0.25">
      <c r="A526" s="25" t="s">
        <v>15153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15150</v>
      </c>
      <c r="G526" s="55" t="s">
        <v>87</v>
      </c>
      <c r="H526" s="25" t="str">
        <f>IFERROR(VLOOKUP(Tabelle111[[#This Row],[Artikelnr. (wenn vorhanden)]],Artikel!A:C,3,FALSE),Tabelle111[[#This Row],[Artikelnr. (wenn vorhanden)]])</f>
        <v>VOS RW-CHILI-ZIPFEL</v>
      </c>
      <c r="I526" s="11" t="str">
        <f>VLOOKUP(V526,'Linien - BU'!A:B,2,FALSE)</f>
        <v>Verkauf</v>
      </c>
      <c r="J526" s="12">
        <f t="shared" si="56"/>
        <v>20</v>
      </c>
      <c r="K526" s="13">
        <f>Tabelle111[[#This Row],[Datum '[Tag']]]</f>
        <v>44442</v>
      </c>
      <c r="L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6" s="14" t="str">
        <f>IFERROR(VLOOKUP(Tabelle3[[#This Row],[Artikelnr.]],Artikel!A:C,3,FALSE),Tabelle3[[#This Row],[Artikelnr.]])</f>
        <v>VOS RW-CHILI-ZIPFEL</v>
      </c>
      <c r="N526" s="11" t="str">
        <f>VLOOKUP(D526,'Liste Gründe'!A:D,2,FALSE)</f>
        <v>Schimmel</v>
      </c>
      <c r="O526" s="13" t="str">
        <f>IF(ISBLANK(F526),VLOOKUP(Tabelle3[[#This Row],[Grund Ziffer]],'Liste Gründe'!A:D,3,FALSE),F526)</f>
        <v>keinen Abnehmer/kein Schälpersonal</v>
      </c>
      <c r="P526" s="11" t="str">
        <f>IF(ISBLANK(Tabelle111[[#This Row],[noch genauer]]),"-",Tabelle111[[#This Row],[noch genauer]])</f>
        <v>keinen Abnehmer/Schälen</v>
      </c>
      <c r="Q526" s="14">
        <f t="shared" si="57"/>
        <v>35</v>
      </c>
      <c r="R526" s="11" t="str">
        <f t="shared" si="58"/>
        <v>Produkte</v>
      </c>
      <c r="S526" s="11" t="str">
        <f t="shared" si="59"/>
        <v>BUs</v>
      </c>
      <c r="T526" s="11" t="str">
        <f t="shared" si="60"/>
        <v>Symptome</v>
      </c>
      <c r="U526" s="11">
        <f>IFERROR(VLOOKUP(Tabelle3[[#This Row],[Artikelnr.]],Kennzahlen!S:U,3,FALSE)*Tabelle3[[#This Row],[Menge]],"0")</f>
        <v>10</v>
      </c>
      <c r="V526" s="14" t="str">
        <f>IF(ISBLANK(A526),VLOOKUP(Tabelle3[[#This Row],[Artikelnr.]],'Linien - BU'!R:S,2,FALSE),A526)</f>
        <v>Verkauf</v>
      </c>
      <c r="W526" s="16">
        <f t="shared" si="61"/>
        <v>29501072</v>
      </c>
      <c r="X526" s="15">
        <f t="shared" si="62"/>
        <v>12</v>
      </c>
      <c r="Y526" s="51"/>
      <c r="AC526" s="51"/>
      <c r="AF526" s="51"/>
      <c r="AG526" s="51"/>
      <c r="AH526" s="51"/>
    </row>
    <row r="527" spans="1:34" ht="30" customHeight="1" x14ac:dyDescent="0.25">
      <c r="A527" s="25" t="s">
        <v>15153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15150</v>
      </c>
      <c r="G527" s="25" t="s">
        <v>36</v>
      </c>
      <c r="H527" s="25" t="str">
        <f>IFERROR(VLOOKUP(Tabelle111[[#This Row],[Artikelnr. (wenn vorhanden)]],Artikel!A:C,3,FALSE),Tabelle111[[#This Row],[Artikelnr. (wenn vorhanden)]])</f>
        <v>VOS RW-NUSS-ZIPFEL</v>
      </c>
      <c r="I527" s="11" t="str">
        <f>VLOOKUP(V527,'Linien - BU'!A:B,2,FALSE)</f>
        <v>Verkauf</v>
      </c>
      <c r="J527" s="12">
        <f t="shared" si="56"/>
        <v>70</v>
      </c>
      <c r="K527" s="13">
        <f>Tabelle111[[#This Row],[Datum '[Tag']]]</f>
        <v>44476</v>
      </c>
      <c r="L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7" s="14" t="str">
        <f>IFERROR(VLOOKUP(Tabelle3[[#This Row],[Artikelnr.]],Artikel!A:C,3,FALSE),Tabelle3[[#This Row],[Artikelnr.]])</f>
        <v>VOS RW-NUSS-ZIPFEL</v>
      </c>
      <c r="N527" s="11" t="str">
        <f>VLOOKUP(D527,'Liste Gründe'!A:D,2,FALSE)</f>
        <v>Schimmel</v>
      </c>
      <c r="O527" s="13" t="str">
        <f>IF(ISBLANK(F527),VLOOKUP(Tabelle3[[#This Row],[Grund Ziffer]],'Liste Gründe'!A:D,3,FALSE),F527)</f>
        <v>keinen Abnehmer/kein Schälpersonal</v>
      </c>
      <c r="P527" s="11" t="str">
        <f>IF(ISBLANK(Tabelle111[[#This Row],[noch genauer]]),"-",Tabelle111[[#This Row],[noch genauer]])</f>
        <v>-</v>
      </c>
      <c r="Q527" s="14">
        <f t="shared" si="57"/>
        <v>40</v>
      </c>
      <c r="R527" s="11" t="str">
        <f t="shared" si="58"/>
        <v>Produkte</v>
      </c>
      <c r="S527" s="11" t="str">
        <f t="shared" si="59"/>
        <v>BUs</v>
      </c>
      <c r="T527" s="11" t="str">
        <f t="shared" si="60"/>
        <v>Symptome</v>
      </c>
      <c r="U527" s="11">
        <f>IFERROR(VLOOKUP(Tabelle3[[#This Row],[Artikelnr.]],Kennzahlen!S:U,3,FALSE)*Tabelle3[[#This Row],[Menge]],"0")</f>
        <v>35</v>
      </c>
      <c r="V527" s="14" t="str">
        <f>IF(ISBLANK(A527),VLOOKUP(Tabelle3[[#This Row],[Artikelnr.]],'Linien - BU'!R:S,2,FALSE),A527)</f>
        <v>Verkauf</v>
      </c>
      <c r="W527" s="16">
        <f t="shared" si="61"/>
        <v>29501073</v>
      </c>
      <c r="X527" s="15">
        <f t="shared" si="62"/>
        <v>12</v>
      </c>
      <c r="Y527" s="51"/>
      <c r="AC527" s="51"/>
      <c r="AF527" s="51"/>
      <c r="AG527" s="51"/>
      <c r="AH527" s="51"/>
    </row>
    <row r="528" spans="1:34" ht="30" customHeight="1" x14ac:dyDescent="0.25">
      <c r="A528" s="25" t="s">
        <v>15153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15150</v>
      </c>
      <c r="G528" s="55" t="s">
        <v>87</v>
      </c>
      <c r="H528" s="25" t="str">
        <f>IFERROR(VLOOKUP(Tabelle111[[#This Row],[Artikelnr. (wenn vorhanden)]],Artikel!A:C,3,FALSE),Tabelle111[[#This Row],[Artikelnr. (wenn vorhanden)]])</f>
        <v>VOS GRW-KRÄU-ZIPFEL</v>
      </c>
      <c r="I528" s="11" t="str">
        <f>VLOOKUP(V528,'Linien - BU'!A:B,2,FALSE)</f>
        <v>Verkauf</v>
      </c>
      <c r="J528" s="12">
        <f t="shared" si="56"/>
        <v>87</v>
      </c>
      <c r="K528" s="13">
        <f>Tabelle111[[#This Row],[Datum '[Tag']]]</f>
        <v>44454</v>
      </c>
      <c r="L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8" s="14" t="str">
        <f>IFERROR(VLOOKUP(Tabelle3[[#This Row],[Artikelnr.]],Artikel!A:C,3,FALSE),Tabelle3[[#This Row],[Artikelnr.]])</f>
        <v>VOS GRW-KRÄU-ZIPFEL</v>
      </c>
      <c r="N528" s="11" t="str">
        <f>VLOOKUP(D528,'Liste Gründe'!A:D,2,FALSE)</f>
        <v>Schimmel</v>
      </c>
      <c r="O528" s="13" t="str">
        <f>IF(ISBLANK(F528),VLOOKUP(Tabelle3[[#This Row],[Grund Ziffer]],'Liste Gründe'!A:D,3,FALSE),F528)</f>
        <v>keinen Abnehmer/kein Schälpersonal</v>
      </c>
      <c r="P528" s="11" t="str">
        <f>IF(ISBLANK(Tabelle111[[#This Row],[noch genauer]]),"-",Tabelle111[[#This Row],[noch genauer]])</f>
        <v>keinen Abnehmer/Schälen</v>
      </c>
      <c r="Q528" s="14">
        <f t="shared" si="57"/>
        <v>37</v>
      </c>
      <c r="R528" s="11" t="str">
        <f t="shared" si="58"/>
        <v>Produkte</v>
      </c>
      <c r="S528" s="11" t="str">
        <f t="shared" si="59"/>
        <v>BUs</v>
      </c>
      <c r="T528" s="11" t="str">
        <f t="shared" si="60"/>
        <v>Symptome</v>
      </c>
      <c r="U528" s="11">
        <f>IFERROR(VLOOKUP(Tabelle3[[#This Row],[Artikelnr.]],Kennzahlen!S:U,3,FALSE)*Tabelle3[[#This Row],[Menge]],"0")</f>
        <v>43.5</v>
      </c>
      <c r="V528" s="14" t="str">
        <f>IF(ISBLANK(A528),VLOOKUP(Tabelle3[[#This Row],[Artikelnr.]],'Linien - BU'!R:S,2,FALSE),A528)</f>
        <v>Verkauf</v>
      </c>
      <c r="W528" s="16">
        <f t="shared" si="61"/>
        <v>29501074</v>
      </c>
      <c r="X528" s="15">
        <f t="shared" si="62"/>
        <v>12</v>
      </c>
      <c r="Y528" s="51"/>
      <c r="AC528" s="51"/>
      <c r="AF528" s="51"/>
      <c r="AG528" s="51"/>
      <c r="AH528" s="51"/>
    </row>
    <row r="529" spans="1:34" ht="30" customHeight="1" x14ac:dyDescent="0.25">
      <c r="A529" s="25" t="s">
        <v>15153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15150</v>
      </c>
      <c r="G529" s="55" t="s">
        <v>87</v>
      </c>
      <c r="H529" s="25" t="str">
        <f>IFERROR(VLOOKUP(Tabelle111[[#This Row],[Artikelnr. (wenn vorhanden)]],Artikel!A:C,3,FALSE),Tabelle111[[#This Row],[Artikelnr. (wenn vorhanden)]])</f>
        <v>VOS RW-CHILI-ENDSTÜCK</v>
      </c>
      <c r="I529" s="11" t="str">
        <f>VLOOKUP(V529,'Linien - BU'!A:B,2,FALSE)</f>
        <v>Verkauf</v>
      </c>
      <c r="J529" s="12">
        <f t="shared" si="56"/>
        <v>3</v>
      </c>
      <c r="K529" s="13">
        <f>Tabelle111[[#This Row],[Datum '[Tag']]]</f>
        <v>44442</v>
      </c>
      <c r="L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9" s="14" t="str">
        <f>IFERROR(VLOOKUP(Tabelle3[[#This Row],[Artikelnr.]],Artikel!A:C,3,FALSE),Tabelle3[[#This Row],[Artikelnr.]])</f>
        <v>VOS RW-CHILI-ENDSTÜCK</v>
      </c>
      <c r="N529" s="11" t="str">
        <f>VLOOKUP(D529,'Liste Gründe'!A:D,2,FALSE)</f>
        <v>Schimmel</v>
      </c>
      <c r="O529" s="13" t="str">
        <f>IF(ISBLANK(F529),VLOOKUP(Tabelle3[[#This Row],[Grund Ziffer]],'Liste Gründe'!A:D,3,FALSE),F529)</f>
        <v>keinen Abnehmer/kein Schälpersonal</v>
      </c>
      <c r="P529" s="11" t="str">
        <f>IF(ISBLANK(Tabelle111[[#This Row],[noch genauer]]),"-",Tabelle111[[#This Row],[noch genauer]])</f>
        <v>keinen Abnehmer/Schälen</v>
      </c>
      <c r="Q529" s="14">
        <f t="shared" si="57"/>
        <v>35</v>
      </c>
      <c r="R529" s="11" t="str">
        <f t="shared" si="58"/>
        <v>Produkte</v>
      </c>
      <c r="S529" s="11" t="str">
        <f t="shared" si="59"/>
        <v>BUs</v>
      </c>
      <c r="T529" s="11" t="str">
        <f t="shared" si="60"/>
        <v>Symptome</v>
      </c>
      <c r="U529" s="11">
        <f>IFERROR(VLOOKUP(Tabelle3[[#This Row],[Artikelnr.]],Kennzahlen!S:U,3,FALSE)*Tabelle3[[#This Row],[Menge]],"0")</f>
        <v>1.5</v>
      </c>
      <c r="V529" s="14" t="str">
        <f>IF(ISBLANK(A529),VLOOKUP(Tabelle3[[#This Row],[Artikelnr.]],'Linien - BU'!R:S,2,FALSE),A529)</f>
        <v>Verkauf</v>
      </c>
      <c r="W529" s="16">
        <f t="shared" si="61"/>
        <v>29501075</v>
      </c>
      <c r="X529" s="15">
        <f t="shared" si="62"/>
        <v>12</v>
      </c>
      <c r="Y529" s="51"/>
      <c r="AC529" s="51"/>
      <c r="AF529" s="51"/>
      <c r="AG529" s="51"/>
      <c r="AH529" s="51"/>
    </row>
    <row r="530" spans="1:34" ht="30" customHeight="1" x14ac:dyDescent="0.25">
      <c r="A530" s="25" t="s">
        <v>15153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15150</v>
      </c>
      <c r="G530" s="25"/>
      <c r="H530" s="56" t="str">
        <f>IFERROR(VLOOKUP(Tabelle111[[#This Row],[Artikelnr. (wenn vorhanden)]],Artikel!A:C,3,FALSE),Tabelle111[[#This Row],[Artikelnr. (wenn vorhanden)]])</f>
        <v>VOS RW-NUSS-ENDSTÜCK</v>
      </c>
      <c r="I530" s="11" t="str">
        <f>VLOOKUP(V530,'Linien - BU'!A:B,2,FALSE)</f>
        <v>Verkauf</v>
      </c>
      <c r="J530" s="12">
        <f t="shared" si="56"/>
        <v>249</v>
      </c>
      <c r="K530" s="13">
        <f>Tabelle111[[#This Row],[Datum '[Tag']]]</f>
        <v>44489</v>
      </c>
      <c r="L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0" s="14" t="str">
        <f>IFERROR(VLOOKUP(Tabelle3[[#This Row],[Artikelnr.]],Artikel!A:C,3,FALSE),Tabelle3[[#This Row],[Artikelnr.]])</f>
        <v>VOS RW-NUSS-ENDSTÜCK</v>
      </c>
      <c r="N530" s="11" t="str">
        <f>VLOOKUP(D530,'Liste Gründe'!A:D,2,FALSE)</f>
        <v>Schimmel</v>
      </c>
      <c r="O530" s="13" t="str">
        <f>IF(ISBLANK(F530),VLOOKUP(Tabelle3[[#This Row],[Grund Ziffer]],'Liste Gründe'!A:D,3,FALSE),F530)</f>
        <v>keinen Abnehmer/kein Schälpersonal</v>
      </c>
      <c r="P530" s="11" t="str">
        <f>IF(ISBLANK(Tabelle111[[#This Row],[noch genauer]]),"-",Tabelle111[[#This Row],[noch genauer]])</f>
        <v>-</v>
      </c>
      <c r="Q530" s="14">
        <f t="shared" si="57"/>
        <v>42</v>
      </c>
      <c r="R530" s="11" t="str">
        <f t="shared" si="58"/>
        <v>Produkte</v>
      </c>
      <c r="S530" s="11" t="str">
        <f t="shared" si="59"/>
        <v>BUs</v>
      </c>
      <c r="T530" s="11" t="str">
        <f t="shared" si="60"/>
        <v>Symptome</v>
      </c>
      <c r="U530" s="11">
        <f>IFERROR(VLOOKUP(Tabelle3[[#This Row],[Artikelnr.]],Kennzahlen!S:U,3,FALSE)*Tabelle3[[#This Row],[Menge]],"0")</f>
        <v>124.5</v>
      </c>
      <c r="V530" s="14" t="str">
        <f>IF(ISBLANK(A530),VLOOKUP(Tabelle3[[#This Row],[Artikelnr.]],'Linien - BU'!R:S,2,FALSE),A530)</f>
        <v>Verkauf</v>
      </c>
      <c r="W530" s="16">
        <f t="shared" si="61"/>
        <v>29501076</v>
      </c>
      <c r="X530" s="15">
        <f t="shared" si="62"/>
        <v>12</v>
      </c>
      <c r="Y530" s="51"/>
      <c r="AC530" s="51"/>
      <c r="AF530" s="51"/>
      <c r="AG530" s="51"/>
      <c r="AH530" s="51"/>
    </row>
    <row r="531" spans="1:34" ht="30" customHeight="1" x14ac:dyDescent="0.25">
      <c r="A531" s="25" t="s">
        <v>15153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15150</v>
      </c>
      <c r="G531" s="55" t="s">
        <v>87</v>
      </c>
      <c r="H531" s="25" t="str">
        <f>IFERROR(VLOOKUP(Tabelle111[[#This Row],[Artikelnr. (wenn vorhanden)]],Artikel!A:C,3,FALSE),Tabelle111[[#This Row],[Artikelnr. (wenn vorhanden)]])</f>
        <v>VOS GRW-KRÄU-ENDSTÜCK</v>
      </c>
      <c r="I531" s="11" t="str">
        <f>VLOOKUP(V531,'Linien - BU'!A:B,2,FALSE)</f>
        <v>Verkauf</v>
      </c>
      <c r="J531" s="12">
        <f t="shared" si="56"/>
        <v>56</v>
      </c>
      <c r="K531" s="13">
        <f>Tabelle111[[#This Row],[Datum '[Tag']]]</f>
        <v>44454</v>
      </c>
      <c r="L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1" s="14" t="str">
        <f>IFERROR(VLOOKUP(Tabelle3[[#This Row],[Artikelnr.]],Artikel!A:C,3,FALSE),Tabelle3[[#This Row],[Artikelnr.]])</f>
        <v>VOS GRW-KRÄU-ENDSTÜCK</v>
      </c>
      <c r="N531" s="11" t="str">
        <f>VLOOKUP(D531,'Liste Gründe'!A:D,2,FALSE)</f>
        <v>Schimmel</v>
      </c>
      <c r="O531" s="13" t="str">
        <f>IF(ISBLANK(F531),VLOOKUP(Tabelle3[[#This Row],[Grund Ziffer]],'Liste Gründe'!A:D,3,FALSE),F531)</f>
        <v>keinen Abnehmer/kein Schälpersonal</v>
      </c>
      <c r="P531" s="11" t="str">
        <f>IF(ISBLANK(Tabelle111[[#This Row],[noch genauer]]),"-",Tabelle111[[#This Row],[noch genauer]])</f>
        <v>keinen Abnehmer/Schälen</v>
      </c>
      <c r="Q531" s="14">
        <f t="shared" si="57"/>
        <v>37</v>
      </c>
      <c r="R531" s="11" t="str">
        <f t="shared" si="58"/>
        <v>Produkte</v>
      </c>
      <c r="S531" s="11" t="str">
        <f t="shared" si="59"/>
        <v>BUs</v>
      </c>
      <c r="T531" s="11" t="str">
        <f t="shared" si="60"/>
        <v>Symptome</v>
      </c>
      <c r="U531" s="11">
        <f>IFERROR(VLOOKUP(Tabelle3[[#This Row],[Artikelnr.]],Kennzahlen!S:U,3,FALSE)*Tabelle3[[#This Row],[Menge]],"0")</f>
        <v>28</v>
      </c>
      <c r="V531" s="14" t="str">
        <f>IF(ISBLANK(A531),VLOOKUP(Tabelle3[[#This Row],[Artikelnr.]],'Linien - BU'!R:S,2,FALSE),A531)</f>
        <v>Verkauf</v>
      </c>
      <c r="W531" s="16">
        <f t="shared" si="61"/>
        <v>29501077</v>
      </c>
      <c r="X531" s="15">
        <f t="shared" si="62"/>
        <v>12</v>
      </c>
      <c r="Y531" s="51"/>
      <c r="AC531" s="51"/>
      <c r="AF531" s="51"/>
      <c r="AG531" s="51"/>
      <c r="AH531" s="51"/>
    </row>
    <row r="532" spans="1:34" ht="30" customHeight="1" x14ac:dyDescent="0.25">
      <c r="A532" s="25" t="s">
        <v>15153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15150</v>
      </c>
      <c r="G532" s="55" t="s">
        <v>87</v>
      </c>
      <c r="H532" s="25" t="str">
        <f>IFERROR(VLOOKUP(Tabelle111[[#This Row],[Artikelnr. (wenn vorhanden)]],Artikel!A:C,3,FALSE),Tabelle111[[#This Row],[Artikelnr. (wenn vorhanden)]])</f>
        <v>VOS GRW-CHILI-NAT ZIPFE</v>
      </c>
      <c r="I532" s="11" t="str">
        <f>VLOOKUP(V532,'Linien - BU'!A:B,2,FALSE)</f>
        <v>Verkauf</v>
      </c>
      <c r="J532" s="12">
        <f t="shared" si="56"/>
        <v>409</v>
      </c>
      <c r="K532" s="13">
        <f>Tabelle111[[#This Row],[Datum '[Tag']]]</f>
        <v>44459</v>
      </c>
      <c r="L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2" s="14" t="str">
        <f>IFERROR(VLOOKUP(Tabelle3[[#This Row],[Artikelnr.]],Artikel!A:C,3,FALSE),Tabelle3[[#This Row],[Artikelnr.]])</f>
        <v>VOS GRW-CHILI-NAT ZIPFE</v>
      </c>
      <c r="N532" s="11" t="str">
        <f>VLOOKUP(D532,'Liste Gründe'!A:D,2,FALSE)</f>
        <v>Schimmel</v>
      </c>
      <c r="O532" s="13" t="str">
        <f>IF(ISBLANK(F532),VLOOKUP(Tabelle3[[#This Row],[Grund Ziffer]],'Liste Gründe'!A:D,3,FALSE),F532)</f>
        <v>keinen Abnehmer/kein Schälpersonal</v>
      </c>
      <c r="P532" s="11" t="str">
        <f>IF(ISBLANK(Tabelle111[[#This Row],[noch genauer]]),"-",Tabelle111[[#This Row],[noch genauer]])</f>
        <v>keinen Abnehmer/Schälen</v>
      </c>
      <c r="Q532" s="14">
        <f t="shared" si="57"/>
        <v>38</v>
      </c>
      <c r="R532" s="11" t="str">
        <f t="shared" si="58"/>
        <v>Produkte</v>
      </c>
      <c r="S532" s="11" t="str">
        <f t="shared" si="59"/>
        <v>BUs</v>
      </c>
      <c r="T532" s="11" t="str">
        <f t="shared" si="60"/>
        <v>Symptome</v>
      </c>
      <c r="U532" s="11">
        <f>IFERROR(VLOOKUP(Tabelle3[[#This Row],[Artikelnr.]],Kennzahlen!S:U,3,FALSE)*Tabelle3[[#This Row],[Menge]],"0")</f>
        <v>204.5</v>
      </c>
      <c r="V532" s="14" t="str">
        <f>IF(ISBLANK(A532),VLOOKUP(Tabelle3[[#This Row],[Artikelnr.]],'Linien - BU'!R:S,2,FALSE),A532)</f>
        <v>Verkauf</v>
      </c>
      <c r="W532" s="16">
        <f t="shared" si="61"/>
        <v>29501078</v>
      </c>
      <c r="X532" s="15">
        <f t="shared" si="62"/>
        <v>12</v>
      </c>
      <c r="Y532" s="51"/>
      <c r="AC532" s="51"/>
      <c r="AF532" s="51"/>
      <c r="AG532" s="51"/>
      <c r="AH532" s="51"/>
    </row>
    <row r="533" spans="1:34" ht="30" customHeight="1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IFERROR(VLOOKUP(Tabelle111[[#This Row],[Artikelnr. (wenn vorhanden)]],Artikel!A:C,3,FALSE),Tabelle111[[#This Row],[Artikelnr. (wenn vorhanden)]])</f>
        <v>VOS GRW-CHILI-NAT ZIPFE</v>
      </c>
      <c r="I533" s="11" t="str">
        <f>VLOOKUP(V533,'Linien - BU'!A:B,2,FALSE)</f>
        <v>BU1</v>
      </c>
      <c r="J533" s="12">
        <f t="shared" si="56"/>
        <v>24</v>
      </c>
      <c r="K533" s="13">
        <f>Tabelle111[[#This Row],[Datum '[Tag']]]</f>
        <v>44474</v>
      </c>
      <c r="L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33" s="14" t="str">
        <f>IFERROR(VLOOKUP(Tabelle3[[#This Row],[Artikelnr.]],Artikel!A:C,3,FALSE),Tabelle3[[#This Row],[Artikelnr.]])</f>
        <v>VOS GRW-CHILI-NAT ZIPFE</v>
      </c>
      <c r="N533" s="11" t="str">
        <f>VLOOKUP(D533,'Liste Gründe'!A:D,2,FALSE)</f>
        <v>Schimmel</v>
      </c>
      <c r="O533" s="13" t="str">
        <f>IF(ISBLANK(F533),VLOOKUP(Tabelle3[[#This Row],[Grund Ziffer]],'Liste Gründe'!A:D,3,FALSE),F533)</f>
        <v>keine Verarbeitung</v>
      </c>
      <c r="P533" s="11" t="str">
        <f>IF(ISBLANK(Tabelle111[[#This Row],[noch genauer]]),"-",Tabelle111[[#This Row],[noch genauer]])</f>
        <v>-</v>
      </c>
      <c r="Q533" s="14">
        <f t="shared" si="57"/>
        <v>40</v>
      </c>
      <c r="R533" s="11" t="str">
        <f t="shared" si="58"/>
        <v>Produkte</v>
      </c>
      <c r="S533" s="11" t="str">
        <f t="shared" si="59"/>
        <v>BUs</v>
      </c>
      <c r="T533" s="11" t="str">
        <f t="shared" si="60"/>
        <v>Symptome</v>
      </c>
      <c r="U533" s="11">
        <f>IFERROR(VLOOKUP(Tabelle3[[#This Row],[Artikelnr.]],Kennzahlen!S:U,3,FALSE)*Tabelle3[[#This Row],[Menge]],"0")</f>
        <v>12</v>
      </c>
      <c r="V533" s="14" t="str">
        <f>IF(ISBLANK(A533),VLOOKUP(Tabelle3[[#This Row],[Artikelnr.]],'Linien - BU'!R:S,2,FALSE),A533)</f>
        <v>Schmelze</v>
      </c>
      <c r="W533" s="16">
        <f t="shared" si="61"/>
        <v>29501078</v>
      </c>
      <c r="X533" s="15">
        <f t="shared" si="62"/>
        <v>12</v>
      </c>
      <c r="Y533" s="51"/>
      <c r="AC533" s="51"/>
      <c r="AF533" s="51"/>
      <c r="AG533" s="51"/>
      <c r="AH533" s="51"/>
    </row>
    <row r="534" spans="1:34" ht="30" customHeight="1" x14ac:dyDescent="0.25">
      <c r="A534" s="25" t="s">
        <v>15153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15150</v>
      </c>
      <c r="G534" s="55" t="s">
        <v>87</v>
      </c>
      <c r="H534" s="25" t="str">
        <f>IFERROR(VLOOKUP(Tabelle111[[#This Row],[Artikelnr. (wenn vorhanden)]],Artikel!A:C,3,FALSE),Tabelle111[[#This Row],[Artikelnr. (wenn vorhanden)]])</f>
        <v>VOS GRW-CHILI-NAT ENDST</v>
      </c>
      <c r="I534" s="11" t="str">
        <f>VLOOKUP(V534,'Linien - BU'!A:B,2,FALSE)</f>
        <v>Verkauf</v>
      </c>
      <c r="J534" s="12">
        <f t="shared" si="56"/>
        <v>48</v>
      </c>
      <c r="K534" s="13">
        <f>Tabelle111[[#This Row],[Datum '[Tag']]]</f>
        <v>44440</v>
      </c>
      <c r="L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4" s="14" t="str">
        <f>IFERROR(VLOOKUP(Tabelle3[[#This Row],[Artikelnr.]],Artikel!A:C,3,FALSE),Tabelle3[[#This Row],[Artikelnr.]])</f>
        <v>VOS GRW-CHILI-NAT ENDST</v>
      </c>
      <c r="N534" s="11" t="str">
        <f>VLOOKUP(D534,'Liste Gründe'!A:D,2,FALSE)</f>
        <v>Schimmel</v>
      </c>
      <c r="O534" s="13" t="str">
        <f>IF(ISBLANK(F534),VLOOKUP(Tabelle3[[#This Row],[Grund Ziffer]],'Liste Gründe'!A:D,3,FALSE),F534)</f>
        <v>keinen Abnehmer/kein Schälpersonal</v>
      </c>
      <c r="P534" s="11" t="str">
        <f>IF(ISBLANK(Tabelle111[[#This Row],[noch genauer]]),"-",Tabelle111[[#This Row],[noch genauer]])</f>
        <v>keinen Abnehmer/Schälen</v>
      </c>
      <c r="Q534" s="14">
        <f t="shared" si="57"/>
        <v>35</v>
      </c>
      <c r="R534" s="11" t="str">
        <f t="shared" si="58"/>
        <v>Produkte</v>
      </c>
      <c r="S534" s="11" t="str">
        <f t="shared" si="59"/>
        <v>BUs</v>
      </c>
      <c r="T534" s="11" t="str">
        <f t="shared" si="60"/>
        <v>Symptome</v>
      </c>
      <c r="U534" s="11">
        <f>IFERROR(VLOOKUP(Tabelle3[[#This Row],[Artikelnr.]],Kennzahlen!S:U,3,FALSE)*Tabelle3[[#This Row],[Menge]],"0")</f>
        <v>24</v>
      </c>
      <c r="V534" s="14" t="str">
        <f>IF(ISBLANK(A534),VLOOKUP(Tabelle3[[#This Row],[Artikelnr.]],'Linien - BU'!R:S,2,FALSE),A534)</f>
        <v>Verkauf</v>
      </c>
      <c r="W534" s="16">
        <f t="shared" si="61"/>
        <v>29501079</v>
      </c>
      <c r="X534" s="15">
        <f t="shared" si="62"/>
        <v>12</v>
      </c>
      <c r="Y534" s="51"/>
      <c r="AC534" s="51"/>
      <c r="AF534" s="51"/>
      <c r="AG534" s="51"/>
      <c r="AH534" s="51"/>
    </row>
    <row r="535" spans="1:34" ht="30" customHeight="1" x14ac:dyDescent="0.25">
      <c r="A535" s="25" t="s">
        <v>15153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15150</v>
      </c>
      <c r="G535" s="25" t="s">
        <v>87</v>
      </c>
      <c r="H535" s="25" t="str">
        <f>IFERROR(VLOOKUP(Tabelle111[[#This Row],[Artikelnr. (wenn vorhanden)]],Artikel!A:C,3,FALSE),Tabelle111[[#This Row],[Artikelnr. (wenn vorhanden)]])</f>
        <v>VOS GRW-CHILI-NAT ENDST</v>
      </c>
      <c r="I535" s="11" t="str">
        <f>VLOOKUP(V535,'Linien - BU'!A:B,2,FALSE)</f>
        <v>Verkauf</v>
      </c>
      <c r="J535" s="12">
        <f t="shared" si="56"/>
        <v>302</v>
      </c>
      <c r="K535" s="13">
        <f>Tabelle111[[#This Row],[Datum '[Tag']]]</f>
        <v>44462</v>
      </c>
      <c r="L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5" s="14" t="str">
        <f>IFERROR(VLOOKUP(Tabelle3[[#This Row],[Artikelnr.]],Artikel!A:C,3,FALSE),Tabelle3[[#This Row],[Artikelnr.]])</f>
        <v>VOS GRW-CHILI-NAT ENDST</v>
      </c>
      <c r="N535" s="11" t="str">
        <f>VLOOKUP(D535,'Liste Gründe'!A:D,2,FALSE)</f>
        <v>Schimmel</v>
      </c>
      <c r="O535" s="13" t="str">
        <f>IF(ISBLANK(F535),VLOOKUP(Tabelle3[[#This Row],[Grund Ziffer]],'Liste Gründe'!A:D,3,FALSE),F535)</f>
        <v>keinen Abnehmer/kein Schälpersonal</v>
      </c>
      <c r="P535" s="11" t="str">
        <f>IF(ISBLANK(Tabelle111[[#This Row],[noch genauer]]),"-",Tabelle111[[#This Row],[noch genauer]])</f>
        <v>keinen Abnehmer/Schälen</v>
      </c>
      <c r="Q535" s="14">
        <f t="shared" si="57"/>
        <v>38</v>
      </c>
      <c r="R535" s="11" t="str">
        <f t="shared" si="58"/>
        <v>Produkte</v>
      </c>
      <c r="S535" s="11" t="str">
        <f t="shared" si="59"/>
        <v>BUs</v>
      </c>
      <c r="T535" s="11" t="str">
        <f t="shared" si="60"/>
        <v>Symptome</v>
      </c>
      <c r="U535" s="11">
        <f>IFERROR(VLOOKUP(Tabelle3[[#This Row],[Artikelnr.]],Kennzahlen!S:U,3,FALSE)*Tabelle3[[#This Row],[Menge]],"0")</f>
        <v>151</v>
      </c>
      <c r="V535" s="14" t="str">
        <f>IF(ISBLANK(A535),VLOOKUP(Tabelle3[[#This Row],[Artikelnr.]],'Linien - BU'!R:S,2,FALSE),A535)</f>
        <v>Verkauf</v>
      </c>
      <c r="W535" s="16">
        <f t="shared" si="61"/>
        <v>29501079</v>
      </c>
      <c r="X535" s="15">
        <f t="shared" si="62"/>
        <v>12</v>
      </c>
      <c r="Y535" s="51"/>
      <c r="AC535" s="51"/>
      <c r="AF535" s="51"/>
      <c r="AG535" s="51"/>
      <c r="AH535" s="51"/>
    </row>
    <row r="536" spans="1:34" ht="30" customHeight="1" x14ac:dyDescent="0.25">
      <c r="A536" s="25" t="s">
        <v>15153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15150</v>
      </c>
      <c r="G536" s="25" t="s">
        <v>87</v>
      </c>
      <c r="H536" s="25" t="str">
        <f>IFERROR(VLOOKUP(Tabelle111[[#This Row],[Artikelnr. (wenn vorhanden)]],Artikel!A:C,3,FALSE),Tabelle111[[#This Row],[Artikelnr. (wenn vorhanden)]])</f>
        <v>VOS GRW-CHILI-NAT ENDST</v>
      </c>
      <c r="I536" s="11" t="str">
        <f>VLOOKUP(V536,'Linien - BU'!A:B,2,FALSE)</f>
        <v>Verkauf</v>
      </c>
      <c r="J536" s="12">
        <f t="shared" si="56"/>
        <v>230</v>
      </c>
      <c r="K536" s="13">
        <f>Tabelle111[[#This Row],[Datum '[Tag']]]</f>
        <v>44466</v>
      </c>
      <c r="L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6" s="14" t="str">
        <f>IFERROR(VLOOKUP(Tabelle3[[#This Row],[Artikelnr.]],Artikel!A:C,3,FALSE),Tabelle3[[#This Row],[Artikelnr.]])</f>
        <v>VOS GRW-CHILI-NAT ENDST</v>
      </c>
      <c r="N536" s="11" t="str">
        <f>VLOOKUP(D536,'Liste Gründe'!A:D,2,FALSE)</f>
        <v>Schimmel</v>
      </c>
      <c r="O536" s="13" t="str">
        <f>IF(ISBLANK(F536),VLOOKUP(Tabelle3[[#This Row],[Grund Ziffer]],'Liste Gründe'!A:D,3,FALSE),F536)</f>
        <v>keinen Abnehmer/kein Schälpersonal</v>
      </c>
      <c r="P536" s="11" t="str">
        <f>IF(ISBLANK(Tabelle111[[#This Row],[noch genauer]]),"-",Tabelle111[[#This Row],[noch genauer]])</f>
        <v>keinen Abnehmer/Schälen</v>
      </c>
      <c r="Q536" s="14">
        <f t="shared" si="57"/>
        <v>39</v>
      </c>
      <c r="R536" s="11" t="str">
        <f t="shared" si="58"/>
        <v>Produkte</v>
      </c>
      <c r="S536" s="11" t="str">
        <f t="shared" si="59"/>
        <v>BUs</v>
      </c>
      <c r="T536" s="11" t="str">
        <f t="shared" si="60"/>
        <v>Symptome</v>
      </c>
      <c r="U536" s="11">
        <f>IFERROR(VLOOKUP(Tabelle3[[#This Row],[Artikelnr.]],Kennzahlen!S:U,3,FALSE)*Tabelle3[[#This Row],[Menge]],"0")</f>
        <v>115</v>
      </c>
      <c r="V536" s="14" t="str">
        <f>IF(ISBLANK(A536),VLOOKUP(Tabelle3[[#This Row],[Artikelnr.]],'Linien - BU'!R:S,2,FALSE),A536)</f>
        <v>Verkauf</v>
      </c>
      <c r="W536" s="16">
        <f t="shared" si="61"/>
        <v>29501079</v>
      </c>
      <c r="X536" s="15">
        <f t="shared" si="62"/>
        <v>12</v>
      </c>
      <c r="Y536" s="51"/>
      <c r="AC536" s="51"/>
      <c r="AF536" s="51"/>
      <c r="AG536" s="51"/>
      <c r="AH536" s="51"/>
    </row>
    <row r="537" spans="1:34" ht="30" customHeight="1" x14ac:dyDescent="0.25">
      <c r="A537" s="25" t="s">
        <v>15153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15150</v>
      </c>
      <c r="G537" s="25" t="s">
        <v>19</v>
      </c>
      <c r="H537" s="25" t="str">
        <f>IFERROR(VLOOKUP(Tabelle111[[#This Row],[Artikelnr. (wenn vorhanden)]],Artikel!A:C,3,FALSE),Tabelle111[[#This Row],[Artikelnr. (wenn vorhanden)]])</f>
        <v>VOS GRW-CHILI-NAT ENDST</v>
      </c>
      <c r="I537" s="11" t="str">
        <f>VLOOKUP(V537,'Linien - BU'!A:B,2,FALSE)</f>
        <v>Verkauf</v>
      </c>
      <c r="J537" s="12">
        <f t="shared" si="56"/>
        <v>30</v>
      </c>
      <c r="K537" s="13">
        <f>Tabelle111[[#This Row],[Datum '[Tag']]]</f>
        <v>44481</v>
      </c>
      <c r="L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7" s="14" t="str">
        <f>IFERROR(VLOOKUP(Tabelle3[[#This Row],[Artikelnr.]],Artikel!A:C,3,FALSE),Tabelle3[[#This Row],[Artikelnr.]])</f>
        <v>VOS GRW-CHILI-NAT ENDST</v>
      </c>
      <c r="N537" s="11" t="str">
        <f>VLOOKUP(D537,'Liste Gründe'!A:D,2,FALSE)</f>
        <v>Schimmel</v>
      </c>
      <c r="O537" s="13" t="str">
        <f>IF(ISBLANK(F537),VLOOKUP(Tabelle3[[#This Row],[Grund Ziffer]],'Liste Gründe'!A:D,3,FALSE),F537)</f>
        <v>keinen Abnehmer/kein Schälpersonal</v>
      </c>
      <c r="P537" s="11" t="str">
        <f>IF(ISBLANK(Tabelle111[[#This Row],[noch genauer]]),"-",Tabelle111[[#This Row],[noch genauer]])</f>
        <v>mehr VOS als Rework</v>
      </c>
      <c r="Q537" s="14">
        <f t="shared" si="57"/>
        <v>41</v>
      </c>
      <c r="R537" s="11" t="str">
        <f t="shared" si="58"/>
        <v>Produkte</v>
      </c>
      <c r="S537" s="11" t="str">
        <f t="shared" si="59"/>
        <v>BUs</v>
      </c>
      <c r="T537" s="11" t="str">
        <f t="shared" si="60"/>
        <v>Symptome</v>
      </c>
      <c r="U537" s="11">
        <f>IFERROR(VLOOKUP(Tabelle3[[#This Row],[Artikelnr.]],Kennzahlen!S:U,3,FALSE)*Tabelle3[[#This Row],[Menge]],"0")</f>
        <v>15</v>
      </c>
      <c r="V537" s="14" t="str">
        <f>IF(ISBLANK(A537),VLOOKUP(Tabelle3[[#This Row],[Artikelnr.]],'Linien - BU'!R:S,2,FALSE),A537)</f>
        <v>Verkauf</v>
      </c>
      <c r="W537" s="16">
        <f t="shared" si="61"/>
        <v>29501079</v>
      </c>
      <c r="X537" s="15">
        <f t="shared" si="62"/>
        <v>12</v>
      </c>
      <c r="Y537" s="51"/>
      <c r="AC537" s="51"/>
      <c r="AF537" s="51"/>
      <c r="AG537" s="51"/>
      <c r="AH537" s="51"/>
    </row>
    <row r="538" spans="1:34" ht="30" customHeight="1" x14ac:dyDescent="0.25">
      <c r="A538" s="25" t="s">
        <v>15153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15150</v>
      </c>
      <c r="G538" s="25" t="s">
        <v>36</v>
      </c>
      <c r="H538" s="25" t="str">
        <f>IFERROR(VLOOKUP(Tabelle111[[#This Row],[Artikelnr. (wenn vorhanden)]],Artikel!A:C,3,FALSE),Tabelle111[[#This Row],[Artikelnr. (wenn vorhanden)]])</f>
        <v>VOS RW-JALA-NAT ENDSTÜC</v>
      </c>
      <c r="I538" s="11" t="str">
        <f>VLOOKUP(V538,'Linien - BU'!A:B,2,FALSE)</f>
        <v>Verkauf</v>
      </c>
      <c r="J538" s="12">
        <f t="shared" si="56"/>
        <v>220</v>
      </c>
      <c r="K538" s="13">
        <f>Tabelle111[[#This Row],[Datum '[Tag']]]</f>
        <v>44476</v>
      </c>
      <c r="L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8" s="14" t="str">
        <f>IFERROR(VLOOKUP(Tabelle3[[#This Row],[Artikelnr.]],Artikel!A:C,3,FALSE),Tabelle3[[#This Row],[Artikelnr.]])</f>
        <v>VOS RW-JALA-NAT ENDSTÜC</v>
      </c>
      <c r="N538" s="11" t="str">
        <f>VLOOKUP(D538,'Liste Gründe'!A:D,2,FALSE)</f>
        <v>Schimmel</v>
      </c>
      <c r="O538" s="13" t="str">
        <f>IF(ISBLANK(F538),VLOOKUP(Tabelle3[[#This Row],[Grund Ziffer]],'Liste Gründe'!A:D,3,FALSE),F538)</f>
        <v>keinen Abnehmer/kein Schälpersonal</v>
      </c>
      <c r="P538" s="11" t="str">
        <f>IF(ISBLANK(Tabelle111[[#This Row],[noch genauer]]),"-",Tabelle111[[#This Row],[noch genauer]])</f>
        <v>-</v>
      </c>
      <c r="Q538" s="14">
        <f t="shared" si="57"/>
        <v>40</v>
      </c>
      <c r="R538" s="11" t="str">
        <f t="shared" si="58"/>
        <v>Produkte</v>
      </c>
      <c r="S538" s="11" t="str">
        <f t="shared" si="59"/>
        <v>BUs</v>
      </c>
      <c r="T538" s="11" t="str">
        <f t="shared" si="60"/>
        <v>Symptome</v>
      </c>
      <c r="U538" s="11">
        <f>IFERROR(VLOOKUP(Tabelle3[[#This Row],[Artikelnr.]],Kennzahlen!S:U,3,FALSE)*Tabelle3[[#This Row],[Menge]],"0")</f>
        <v>110</v>
      </c>
      <c r="V538" s="14" t="str">
        <f>IF(ISBLANK(A538),VLOOKUP(Tabelle3[[#This Row],[Artikelnr.]],'Linien - BU'!R:S,2,FALSE),A538)</f>
        <v>Verkauf</v>
      </c>
      <c r="W538" s="16">
        <f t="shared" si="61"/>
        <v>29501081</v>
      </c>
      <c r="X538" s="15">
        <f t="shared" si="62"/>
        <v>12</v>
      </c>
      <c r="Y538" s="51"/>
      <c r="AC538" s="51"/>
      <c r="AF538" s="51"/>
      <c r="AG538" s="51"/>
      <c r="AH538" s="51"/>
    </row>
    <row r="539" spans="1:34" ht="30" customHeight="1" x14ac:dyDescent="0.25">
      <c r="A539" s="25" t="s">
        <v>15153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15150</v>
      </c>
      <c r="G539" s="55" t="s">
        <v>87</v>
      </c>
      <c r="H539" s="25" t="str">
        <f>IFERROR(VLOOKUP(Tabelle111[[#This Row],[Artikelnr. (wenn vorhanden)]],Artikel!A:C,3,FALSE),Tabelle111[[#This Row],[Artikelnr. (wenn vorhanden)]])</f>
        <v>VOS RW-NATUR-EXTRA ZIPF</v>
      </c>
      <c r="I539" s="11" t="str">
        <f>VLOOKUP(V539,'Linien - BU'!A:B,2,FALSE)</f>
        <v>Verkauf</v>
      </c>
      <c r="J539" s="12">
        <f t="shared" si="56"/>
        <v>24</v>
      </c>
      <c r="K539" s="13">
        <f>Tabelle111[[#This Row],[Datum '[Tag']]]</f>
        <v>44442</v>
      </c>
      <c r="L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9" s="14" t="str">
        <f>IFERROR(VLOOKUP(Tabelle3[[#This Row],[Artikelnr.]],Artikel!A:C,3,FALSE),Tabelle3[[#This Row],[Artikelnr.]])</f>
        <v>VOS RW-NATUR-EXTRA ZIPF</v>
      </c>
      <c r="N539" s="11" t="str">
        <f>VLOOKUP(D539,'Liste Gründe'!A:D,2,FALSE)</f>
        <v>Schimmel</v>
      </c>
      <c r="O539" s="13" t="str">
        <f>IF(ISBLANK(F539),VLOOKUP(Tabelle3[[#This Row],[Grund Ziffer]],'Liste Gründe'!A:D,3,FALSE),F539)</f>
        <v>keinen Abnehmer/kein Schälpersonal</v>
      </c>
      <c r="P539" s="11" t="str">
        <f>IF(ISBLANK(Tabelle111[[#This Row],[noch genauer]]),"-",Tabelle111[[#This Row],[noch genauer]])</f>
        <v>keinen Abnehmer/Schälen</v>
      </c>
      <c r="Q539" s="14">
        <f t="shared" si="57"/>
        <v>35</v>
      </c>
      <c r="R539" s="11" t="str">
        <f t="shared" si="58"/>
        <v>Produkte</v>
      </c>
      <c r="S539" s="11" t="str">
        <f t="shared" si="59"/>
        <v>BUs</v>
      </c>
      <c r="T539" s="11" t="str">
        <f t="shared" si="60"/>
        <v>Symptome</v>
      </c>
      <c r="U539" s="11">
        <f>IFERROR(VLOOKUP(Tabelle3[[#This Row],[Artikelnr.]],Kennzahlen!S:U,3,FALSE)*Tabelle3[[#This Row],[Menge]],"0")</f>
        <v>12</v>
      </c>
      <c r="V539" s="14" t="str">
        <f>IF(ISBLANK(A539),VLOOKUP(Tabelle3[[#This Row],[Artikelnr.]],'Linien - BU'!R:S,2,FALSE),A539)</f>
        <v>Verkauf</v>
      </c>
      <c r="W539" s="16">
        <f t="shared" si="61"/>
        <v>29501082</v>
      </c>
      <c r="X539" s="15">
        <f t="shared" si="62"/>
        <v>12</v>
      </c>
      <c r="Y539" s="51"/>
      <c r="AC539" s="51"/>
      <c r="AF539" s="51"/>
      <c r="AG539" s="51"/>
      <c r="AH539" s="51"/>
    </row>
    <row r="540" spans="1:34" ht="30" customHeight="1" x14ac:dyDescent="0.25">
      <c r="A540" s="25" t="s">
        <v>15153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15150</v>
      </c>
      <c r="G540" s="55" t="s">
        <v>87</v>
      </c>
      <c r="H540" s="25" t="str">
        <f>IFERROR(VLOOKUP(Tabelle111[[#This Row],[Artikelnr. (wenn vorhanden)]],Artikel!A:C,3,FALSE),Tabelle111[[#This Row],[Artikelnr. (wenn vorhanden)]])</f>
        <v>VOS RW-NATUR-EXTRA ZIPF</v>
      </c>
      <c r="I540" s="11" t="str">
        <f>VLOOKUP(V540,'Linien - BU'!A:B,2,FALSE)</f>
        <v>Verkauf</v>
      </c>
      <c r="J540" s="12">
        <f t="shared" si="56"/>
        <v>435</v>
      </c>
      <c r="K540" s="13">
        <f>Tabelle111[[#This Row],[Datum '[Tag']]]</f>
        <v>44452</v>
      </c>
      <c r="L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0" s="14" t="str">
        <f>IFERROR(VLOOKUP(Tabelle3[[#This Row],[Artikelnr.]],Artikel!A:C,3,FALSE),Tabelle3[[#This Row],[Artikelnr.]])</f>
        <v>VOS RW-NATUR-EXTRA ZIPF</v>
      </c>
      <c r="N540" s="11" t="str">
        <f>VLOOKUP(D540,'Liste Gründe'!A:D,2,FALSE)</f>
        <v>Schimmel</v>
      </c>
      <c r="O540" s="13" t="str">
        <f>IF(ISBLANK(F540),VLOOKUP(Tabelle3[[#This Row],[Grund Ziffer]],'Liste Gründe'!A:D,3,FALSE),F540)</f>
        <v>keinen Abnehmer/kein Schälpersonal</v>
      </c>
      <c r="P540" s="11" t="str">
        <f>IF(ISBLANK(Tabelle111[[#This Row],[noch genauer]]),"-",Tabelle111[[#This Row],[noch genauer]])</f>
        <v>keinen Abnehmer/Schälen</v>
      </c>
      <c r="Q540" s="14">
        <f t="shared" si="57"/>
        <v>37</v>
      </c>
      <c r="R540" s="11" t="str">
        <f t="shared" si="58"/>
        <v>Produkte</v>
      </c>
      <c r="S540" s="11" t="str">
        <f t="shared" si="59"/>
        <v>BUs</v>
      </c>
      <c r="T540" s="11" t="str">
        <f t="shared" si="60"/>
        <v>Symptome</v>
      </c>
      <c r="U540" s="11">
        <f>IFERROR(VLOOKUP(Tabelle3[[#This Row],[Artikelnr.]],Kennzahlen!S:U,3,FALSE)*Tabelle3[[#This Row],[Menge]],"0")</f>
        <v>217.5</v>
      </c>
      <c r="V540" s="14" t="str">
        <f>IF(ISBLANK(A540),VLOOKUP(Tabelle3[[#This Row],[Artikelnr.]],'Linien - BU'!R:S,2,FALSE),A540)</f>
        <v>Verkauf</v>
      </c>
      <c r="W540" s="16">
        <f t="shared" si="61"/>
        <v>29501082</v>
      </c>
      <c r="X540" s="15">
        <f t="shared" si="62"/>
        <v>12</v>
      </c>
      <c r="Y540" s="51"/>
      <c r="AC540" s="51"/>
      <c r="AF540" s="51"/>
      <c r="AG540" s="51"/>
      <c r="AH540" s="51"/>
    </row>
    <row r="541" spans="1:34" ht="30" customHeight="1" x14ac:dyDescent="0.25">
      <c r="A541" s="25" t="s">
        <v>15153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15150</v>
      </c>
      <c r="G541" s="25" t="s">
        <v>87</v>
      </c>
      <c r="H541" s="25" t="str">
        <f>IFERROR(VLOOKUP(Tabelle111[[#This Row],[Artikelnr. (wenn vorhanden)]],Artikel!A:C,3,FALSE),Tabelle111[[#This Row],[Artikelnr. (wenn vorhanden)]])</f>
        <v>VOS RW-NATUR-EXTRA ZIPF</v>
      </c>
      <c r="I541" s="11" t="str">
        <f>VLOOKUP(V541,'Linien - BU'!A:B,2,FALSE)</f>
        <v>Verkauf</v>
      </c>
      <c r="J541" s="12">
        <f t="shared" si="56"/>
        <v>300</v>
      </c>
      <c r="K541" s="13">
        <f>Tabelle111[[#This Row],[Datum '[Tag']]]</f>
        <v>44462</v>
      </c>
      <c r="L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1" s="14" t="str">
        <f>IFERROR(VLOOKUP(Tabelle3[[#This Row],[Artikelnr.]],Artikel!A:C,3,FALSE),Tabelle3[[#This Row],[Artikelnr.]])</f>
        <v>VOS RW-NATUR-EXTRA ZIPF</v>
      </c>
      <c r="N541" s="11" t="str">
        <f>VLOOKUP(D541,'Liste Gründe'!A:D,2,FALSE)</f>
        <v>Schimmel</v>
      </c>
      <c r="O541" s="13" t="str">
        <f>IF(ISBLANK(F541),VLOOKUP(Tabelle3[[#This Row],[Grund Ziffer]],'Liste Gründe'!A:D,3,FALSE),F541)</f>
        <v>keinen Abnehmer/kein Schälpersonal</v>
      </c>
      <c r="P541" s="11" t="str">
        <f>IF(ISBLANK(Tabelle111[[#This Row],[noch genauer]]),"-",Tabelle111[[#This Row],[noch genauer]])</f>
        <v>keinen Abnehmer/Schälen</v>
      </c>
      <c r="Q541" s="14">
        <f t="shared" si="57"/>
        <v>38</v>
      </c>
      <c r="R541" s="11" t="str">
        <f t="shared" si="58"/>
        <v>Produkte</v>
      </c>
      <c r="S541" s="11" t="str">
        <f t="shared" si="59"/>
        <v>BUs</v>
      </c>
      <c r="T541" s="11" t="str">
        <f t="shared" si="60"/>
        <v>Symptome</v>
      </c>
      <c r="U541" s="11">
        <f>IFERROR(VLOOKUP(Tabelle3[[#This Row],[Artikelnr.]],Kennzahlen!S:U,3,FALSE)*Tabelle3[[#This Row],[Menge]],"0")</f>
        <v>150</v>
      </c>
      <c r="V541" s="14" t="str">
        <f>IF(ISBLANK(A541),VLOOKUP(Tabelle3[[#This Row],[Artikelnr.]],'Linien - BU'!R:S,2,FALSE),A541)</f>
        <v>Verkauf</v>
      </c>
      <c r="W541" s="16">
        <f t="shared" si="61"/>
        <v>29501082</v>
      </c>
      <c r="X541" s="15">
        <f t="shared" si="62"/>
        <v>12</v>
      </c>
      <c r="Y541" s="51"/>
      <c r="AC541" s="51"/>
      <c r="AF541" s="51"/>
      <c r="AG541" s="51"/>
      <c r="AH541" s="51"/>
    </row>
    <row r="542" spans="1:34" ht="30" customHeight="1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15146</v>
      </c>
      <c r="G542" s="25"/>
      <c r="H542" s="25" t="str">
        <f>IFERROR(VLOOKUP(Tabelle111[[#This Row],[Artikelnr. (wenn vorhanden)]],Artikel!A:C,3,FALSE),Tabelle111[[#This Row],[Artikelnr. (wenn vorhanden)]])</f>
        <v>VOS RW-NATUR-EXTRA ENDS</v>
      </c>
      <c r="I542" s="11" t="str">
        <f>VLOOKUP(V542,'Linien - BU'!A:B,2,FALSE)</f>
        <v>BU3</v>
      </c>
      <c r="J542" s="12">
        <f t="shared" si="56"/>
        <v>25</v>
      </c>
      <c r="K542" s="13">
        <f>Tabelle111[[#This Row],[Datum '[Tag']]]</f>
        <v>44487</v>
      </c>
      <c r="L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2" s="14" t="str">
        <f>IFERROR(VLOOKUP(Tabelle3[[#This Row],[Artikelnr.]],Artikel!A:C,3,FALSE),Tabelle3[[#This Row],[Artikelnr.]])</f>
        <v>VOS RW-NATUR-EXTRA ENDS</v>
      </c>
      <c r="N542" s="11" t="str">
        <f>VLOOKUP(D542,'Liste Gründe'!A:D,2,FALSE)</f>
        <v>Schimmel</v>
      </c>
      <c r="O542" s="13" t="str">
        <f>IF(ISBLANK(F542),VLOOKUP(Tabelle3[[#This Row],[Grund Ziffer]],'Liste Gründe'!A:D,3,FALSE),F542)</f>
        <v>VOS &gt; Einsatz</v>
      </c>
      <c r="P542" s="11" t="str">
        <f>IF(ISBLANK(Tabelle111[[#This Row],[noch genauer]]),"-",Tabelle111[[#This Row],[noch genauer]])</f>
        <v>-</v>
      </c>
      <c r="Q542" s="14">
        <f t="shared" si="57"/>
        <v>42</v>
      </c>
      <c r="R542" s="11" t="str">
        <f t="shared" si="58"/>
        <v>Produkte</v>
      </c>
      <c r="S542" s="11" t="str">
        <f t="shared" si="59"/>
        <v>BUs</v>
      </c>
      <c r="T542" s="11" t="str">
        <f t="shared" si="60"/>
        <v>Symptome</v>
      </c>
      <c r="U542" s="11">
        <f>IFERROR(VLOOKUP(Tabelle3[[#This Row],[Artikelnr.]],Kennzahlen!S:U,3,FALSE)*Tabelle3[[#This Row],[Menge]],"0")</f>
        <v>12.5</v>
      </c>
      <c r="V542" s="14" t="str">
        <f>IF(ISBLANK(A542),VLOOKUP(Tabelle3[[#This Row],[Artikelnr.]],'Linien - BU'!R:S,2,FALSE),A542)</f>
        <v>BU3</v>
      </c>
      <c r="W542" s="16">
        <f t="shared" si="61"/>
        <v>29501083</v>
      </c>
      <c r="X542" s="15">
        <f t="shared" si="62"/>
        <v>12</v>
      </c>
      <c r="Y542" s="51"/>
      <c r="AC542" s="51"/>
      <c r="AF542" s="51"/>
      <c r="AG542" s="51"/>
      <c r="AH542" s="51"/>
    </row>
    <row r="543" spans="1:34" ht="30" customHeight="1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15146</v>
      </c>
      <c r="G543" s="25"/>
      <c r="H543" s="25" t="str">
        <f>IFERROR(VLOOKUP(Tabelle111[[#This Row],[Artikelnr. (wenn vorhanden)]],Artikel!A:C,3,FALSE),Tabelle111[[#This Row],[Artikelnr. (wenn vorhanden)]])</f>
        <v>VOS RW-NATUR-EXTRA ENDS</v>
      </c>
      <c r="I543" s="11" t="str">
        <f>VLOOKUP(V543,'Linien - BU'!A:B,2,FALSE)</f>
        <v>BU3</v>
      </c>
      <c r="J543" s="12">
        <f t="shared" si="56"/>
        <v>106</v>
      </c>
      <c r="K543" s="13">
        <f>Tabelle111[[#This Row],[Datum '[Tag']]]</f>
        <v>44487</v>
      </c>
      <c r="L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3" s="14" t="str">
        <f>IFERROR(VLOOKUP(Tabelle3[[#This Row],[Artikelnr.]],Artikel!A:C,3,FALSE),Tabelle3[[#This Row],[Artikelnr.]])</f>
        <v>VOS RW-NATUR-EXTRA ENDS</v>
      </c>
      <c r="N543" s="11" t="str">
        <f>VLOOKUP(D543,'Liste Gründe'!A:D,2,FALSE)</f>
        <v>Schimmel</v>
      </c>
      <c r="O543" s="13" t="str">
        <f>IF(ISBLANK(F543),VLOOKUP(Tabelle3[[#This Row],[Grund Ziffer]],'Liste Gründe'!A:D,3,FALSE),F543)</f>
        <v>VOS &gt; Einsatz</v>
      </c>
      <c r="P543" s="11" t="str">
        <f>IF(ISBLANK(Tabelle111[[#This Row],[noch genauer]]),"-",Tabelle111[[#This Row],[noch genauer]])</f>
        <v>-</v>
      </c>
      <c r="Q543" s="14">
        <f t="shared" si="57"/>
        <v>42</v>
      </c>
      <c r="R543" s="11" t="str">
        <f t="shared" si="58"/>
        <v>Produkte</v>
      </c>
      <c r="S543" s="11" t="str">
        <f t="shared" si="59"/>
        <v>BUs</v>
      </c>
      <c r="T543" s="11" t="str">
        <f t="shared" si="60"/>
        <v>Symptome</v>
      </c>
      <c r="U543" s="11">
        <f>IFERROR(VLOOKUP(Tabelle3[[#This Row],[Artikelnr.]],Kennzahlen!S:U,3,FALSE)*Tabelle3[[#This Row],[Menge]],"0")</f>
        <v>53</v>
      </c>
      <c r="V543" s="14" t="str">
        <f>IF(ISBLANK(A543),VLOOKUP(Tabelle3[[#This Row],[Artikelnr.]],'Linien - BU'!R:S,2,FALSE),A543)</f>
        <v>BU3</v>
      </c>
      <c r="W543" s="16">
        <f t="shared" si="61"/>
        <v>29501083</v>
      </c>
      <c r="X543" s="15">
        <f t="shared" si="62"/>
        <v>12</v>
      </c>
      <c r="Y543" s="51"/>
      <c r="AC543" s="51"/>
      <c r="AF543" s="51"/>
      <c r="AG543" s="51"/>
      <c r="AH543" s="51"/>
    </row>
    <row r="544" spans="1:34" ht="30" customHeight="1" x14ac:dyDescent="0.25">
      <c r="A544" s="25" t="s">
        <v>15153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15150</v>
      </c>
      <c r="G544" s="25"/>
      <c r="H544" s="25" t="str">
        <f>IFERROR(VLOOKUP(Tabelle111[[#This Row],[Artikelnr. (wenn vorhanden)]],Artikel!A:C,3,FALSE),Tabelle111[[#This Row],[Artikelnr. (wenn vorhanden)]])</f>
        <v>VOS RW-SCHI-NAT ENDSTÜC</v>
      </c>
      <c r="I544" s="11" t="str">
        <f>VLOOKUP(V544,'Linien - BU'!A:B,2,FALSE)</f>
        <v>Verkauf</v>
      </c>
      <c r="J544" s="12">
        <f t="shared" si="56"/>
        <v>346</v>
      </c>
      <c r="K544" s="13">
        <f>Tabelle111[[#This Row],[Datum '[Tag']]]</f>
        <v>44487</v>
      </c>
      <c r="L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4" s="14" t="str">
        <f>IFERROR(VLOOKUP(Tabelle3[[#This Row],[Artikelnr.]],Artikel!A:C,3,FALSE),Tabelle3[[#This Row],[Artikelnr.]])</f>
        <v>VOS RW-SCHI-NAT ENDSTÜC</v>
      </c>
      <c r="N544" s="11" t="str">
        <f>VLOOKUP(D544,'Liste Gründe'!A:D,2,FALSE)</f>
        <v>Schimmel</v>
      </c>
      <c r="O544" s="13" t="str">
        <f>IF(ISBLANK(F544),VLOOKUP(Tabelle3[[#This Row],[Grund Ziffer]],'Liste Gründe'!A:D,3,FALSE),F544)</f>
        <v>keinen Abnehmer/kein Schälpersonal</v>
      </c>
      <c r="P544" s="11" t="str">
        <f>IF(ISBLANK(Tabelle111[[#This Row],[noch genauer]]),"-",Tabelle111[[#This Row],[noch genauer]])</f>
        <v>-</v>
      </c>
      <c r="Q544" s="14">
        <f t="shared" si="57"/>
        <v>42</v>
      </c>
      <c r="R544" s="11" t="str">
        <f t="shared" si="58"/>
        <v>Produkte</v>
      </c>
      <c r="S544" s="11" t="str">
        <f t="shared" si="59"/>
        <v>BUs</v>
      </c>
      <c r="T544" s="11" t="str">
        <f t="shared" si="60"/>
        <v>Symptome</v>
      </c>
      <c r="U544" s="11">
        <f>IFERROR(VLOOKUP(Tabelle3[[#This Row],[Artikelnr.]],Kennzahlen!S:U,3,FALSE)*Tabelle3[[#This Row],[Menge]],"0")</f>
        <v>173</v>
      </c>
      <c r="V544" s="14" t="str">
        <f>IF(ISBLANK(A544),VLOOKUP(Tabelle3[[#This Row],[Artikelnr.]],'Linien - BU'!R:S,2,FALSE),A544)</f>
        <v>Verkauf</v>
      </c>
      <c r="W544" s="16">
        <f t="shared" si="61"/>
        <v>29501085</v>
      </c>
      <c r="X544" s="15">
        <f t="shared" si="62"/>
        <v>12</v>
      </c>
      <c r="Y544" s="51"/>
      <c r="AC544" s="51"/>
      <c r="AF544" s="51"/>
      <c r="AG544" s="51"/>
      <c r="AH544" s="51"/>
    </row>
    <row r="545" spans="1:34" ht="30" customHeight="1" x14ac:dyDescent="0.25">
      <c r="A545" s="25" t="s">
        <v>15153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15150</v>
      </c>
      <c r="G545" s="55" t="s">
        <v>87</v>
      </c>
      <c r="H545" s="25" t="str">
        <f>IFERROR(VLOOKUP(Tabelle111[[#This Row],[Artikelnr. (wenn vorhanden)]],Artikel!A:C,3,FALSE),Tabelle111[[#This Row],[Artikelnr. (wenn vorhanden)]])</f>
        <v>VOS VS-SCHI ZIPFEL</v>
      </c>
      <c r="I545" s="11" t="str">
        <f>VLOOKUP(V545,'Linien - BU'!A:B,2,FALSE)</f>
        <v>Verkauf</v>
      </c>
      <c r="J545" s="12">
        <f t="shared" si="56"/>
        <v>177</v>
      </c>
      <c r="K545" s="13">
        <f>Tabelle111[[#This Row],[Datum '[Tag']]]</f>
        <v>44431</v>
      </c>
      <c r="L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5" s="14" t="str">
        <f>IFERROR(VLOOKUP(Tabelle3[[#This Row],[Artikelnr.]],Artikel!A:C,3,FALSE),Tabelle3[[#This Row],[Artikelnr.]])</f>
        <v>VOS VS-SCHI ZIPFEL</v>
      </c>
      <c r="N545" s="11" t="str">
        <f>VLOOKUP(D545,'Liste Gründe'!A:D,2,FALSE)</f>
        <v>Schimmel</v>
      </c>
      <c r="O545" s="13" t="str">
        <f>IF(ISBLANK(F545),VLOOKUP(Tabelle3[[#This Row],[Grund Ziffer]],'Liste Gründe'!A:D,3,FALSE),F545)</f>
        <v>keinen Abnehmer/kein Schälpersonal</v>
      </c>
      <c r="P545" s="11" t="str">
        <f>IF(ISBLANK(Tabelle111[[#This Row],[noch genauer]]),"-",Tabelle111[[#This Row],[noch genauer]])</f>
        <v>keinen Abnehmer/Schälen</v>
      </c>
      <c r="Q545" s="14">
        <f t="shared" si="57"/>
        <v>34</v>
      </c>
      <c r="R545" s="11" t="str">
        <f t="shared" si="58"/>
        <v>Produkte</v>
      </c>
      <c r="S545" s="11" t="str">
        <f t="shared" si="59"/>
        <v>BUs</v>
      </c>
      <c r="T545" s="11" t="str">
        <f t="shared" si="60"/>
        <v>Symptome</v>
      </c>
      <c r="U545" s="11">
        <f>IFERROR(VLOOKUP(Tabelle3[[#This Row],[Artikelnr.]],Kennzahlen!S:U,3,FALSE)*Tabelle3[[#This Row],[Menge]],"0")</f>
        <v>88.5</v>
      </c>
      <c r="V545" s="14" t="str">
        <f>IF(ISBLANK(A545),VLOOKUP(Tabelle3[[#This Row],[Artikelnr.]],'Linien - BU'!R:S,2,FALSE),A545)</f>
        <v>Verkauf</v>
      </c>
      <c r="W545" s="16">
        <f t="shared" si="61"/>
        <v>29501086</v>
      </c>
      <c r="X545" s="15">
        <f t="shared" si="62"/>
        <v>12</v>
      </c>
      <c r="Y545" s="51"/>
      <c r="AC545" s="51"/>
      <c r="AF545" s="51"/>
      <c r="AG545" s="51"/>
      <c r="AH545" s="51"/>
    </row>
    <row r="546" spans="1:34" ht="30" customHeight="1" x14ac:dyDescent="0.25">
      <c r="A546" s="25" t="s">
        <v>15153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15150</v>
      </c>
      <c r="G546" s="55" t="s">
        <v>87</v>
      </c>
      <c r="H546" s="25" t="str">
        <f>IFERROR(VLOOKUP(Tabelle111[[#This Row],[Artikelnr. (wenn vorhanden)]],Artikel!A:C,3,FALSE),Tabelle111[[#This Row],[Artikelnr. (wenn vorhanden)]])</f>
        <v>VOS VS-CHILI ZIPFEL</v>
      </c>
      <c r="I546" s="11" t="str">
        <f>VLOOKUP(V546,'Linien - BU'!A:B,2,FALSE)</f>
        <v>Verkauf</v>
      </c>
      <c r="J546" s="12">
        <f t="shared" si="56"/>
        <v>207.5</v>
      </c>
      <c r="K546" s="13">
        <f>Tabelle111[[#This Row],[Datum '[Tag']]]</f>
        <v>44431</v>
      </c>
      <c r="L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6" s="14" t="str">
        <f>IFERROR(VLOOKUP(Tabelle3[[#This Row],[Artikelnr.]],Artikel!A:C,3,FALSE),Tabelle3[[#This Row],[Artikelnr.]])</f>
        <v>VOS VS-CHILI ZIPFEL</v>
      </c>
      <c r="N546" s="11" t="str">
        <f>VLOOKUP(D546,'Liste Gründe'!A:D,2,FALSE)</f>
        <v>Schimmel</v>
      </c>
      <c r="O546" s="13" t="str">
        <f>IF(ISBLANK(F546),VLOOKUP(Tabelle3[[#This Row],[Grund Ziffer]],'Liste Gründe'!A:D,3,FALSE),F546)</f>
        <v>keinen Abnehmer/kein Schälpersonal</v>
      </c>
      <c r="P546" s="11" t="str">
        <f>IF(ISBLANK(Tabelle111[[#This Row],[noch genauer]]),"-",Tabelle111[[#This Row],[noch genauer]])</f>
        <v>keinen Abnehmer/Schälen</v>
      </c>
      <c r="Q546" s="14">
        <f t="shared" si="57"/>
        <v>34</v>
      </c>
      <c r="R546" s="11" t="str">
        <f t="shared" si="58"/>
        <v>Produkte</v>
      </c>
      <c r="S546" s="11" t="str">
        <f t="shared" si="59"/>
        <v>BUs</v>
      </c>
      <c r="T546" s="11" t="str">
        <f t="shared" si="60"/>
        <v>Symptome</v>
      </c>
      <c r="U546" s="11">
        <f>IFERROR(VLOOKUP(Tabelle3[[#This Row],[Artikelnr.]],Kennzahlen!S:U,3,FALSE)*Tabelle3[[#This Row],[Menge]],"0")</f>
        <v>103.75</v>
      </c>
      <c r="V546" s="14" t="str">
        <f>IF(ISBLANK(A546),VLOOKUP(Tabelle3[[#This Row],[Artikelnr.]],'Linien - BU'!R:S,2,FALSE),A546)</f>
        <v>Verkauf</v>
      </c>
      <c r="W546" s="16">
        <f t="shared" si="61"/>
        <v>29501087</v>
      </c>
      <c r="X546" s="15">
        <f t="shared" si="62"/>
        <v>12</v>
      </c>
      <c r="Y546" s="51"/>
      <c r="AC546" s="51"/>
      <c r="AF546" s="51"/>
      <c r="AG546" s="51"/>
      <c r="AH546" s="51"/>
    </row>
    <row r="547" spans="1:34" ht="30" customHeight="1" x14ac:dyDescent="0.25">
      <c r="A547" s="25" t="s">
        <v>15153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15150</v>
      </c>
      <c r="G547" s="25"/>
      <c r="H547" s="25" t="str">
        <f>IFERROR(VLOOKUP(Tabelle111[[#This Row],[Artikelnr. (wenn vorhanden)]],Artikel!A:C,3,FALSE),Tabelle111[[#This Row],[Artikelnr. (wenn vorhanden)]])</f>
        <v>VOS VS-CHILI ZIPFEL</v>
      </c>
      <c r="I547" s="11" t="str">
        <f>VLOOKUP(V547,'Linien - BU'!A:B,2,FALSE)</f>
        <v>Verkauf</v>
      </c>
      <c r="J547" s="12">
        <f t="shared" si="56"/>
        <v>38</v>
      </c>
      <c r="K547" s="13">
        <f>Tabelle111[[#This Row],[Datum '[Tag']]]</f>
        <v>44487</v>
      </c>
      <c r="L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7" s="14" t="str">
        <f>IFERROR(VLOOKUP(Tabelle3[[#This Row],[Artikelnr.]],Artikel!A:C,3,FALSE),Tabelle3[[#This Row],[Artikelnr.]])</f>
        <v>VOS VS-CHILI ZIPFEL</v>
      </c>
      <c r="N547" s="11" t="str">
        <f>VLOOKUP(D547,'Liste Gründe'!A:D,2,FALSE)</f>
        <v>Schimmel</v>
      </c>
      <c r="O547" s="13" t="str">
        <f>IF(ISBLANK(F547),VLOOKUP(Tabelle3[[#This Row],[Grund Ziffer]],'Liste Gründe'!A:D,3,FALSE),F547)</f>
        <v>keinen Abnehmer/kein Schälpersonal</v>
      </c>
      <c r="P547" s="11" t="str">
        <f>IF(ISBLANK(Tabelle111[[#This Row],[noch genauer]]),"-",Tabelle111[[#This Row],[noch genauer]])</f>
        <v>-</v>
      </c>
      <c r="Q547" s="14">
        <f t="shared" si="57"/>
        <v>42</v>
      </c>
      <c r="R547" s="11" t="str">
        <f t="shared" si="58"/>
        <v>Produkte</v>
      </c>
      <c r="S547" s="11" t="str">
        <f t="shared" si="59"/>
        <v>BUs</v>
      </c>
      <c r="T547" s="11" t="str">
        <f t="shared" si="60"/>
        <v>Symptome</v>
      </c>
      <c r="U547" s="11">
        <f>IFERROR(VLOOKUP(Tabelle3[[#This Row],[Artikelnr.]],Kennzahlen!S:U,3,FALSE)*Tabelle3[[#This Row],[Menge]],"0")</f>
        <v>19</v>
      </c>
      <c r="V547" s="14" t="str">
        <f>IF(ISBLANK(A547),VLOOKUP(Tabelle3[[#This Row],[Artikelnr.]],'Linien - BU'!R:S,2,FALSE),A547)</f>
        <v>Verkauf</v>
      </c>
      <c r="W547" s="16">
        <f t="shared" si="61"/>
        <v>29501087</v>
      </c>
      <c r="X547" s="15">
        <f t="shared" si="62"/>
        <v>12</v>
      </c>
      <c r="Y547" s="51"/>
      <c r="AC547" s="51"/>
      <c r="AF547" s="51"/>
      <c r="AG547" s="51"/>
      <c r="AH547" s="51"/>
    </row>
    <row r="548" spans="1:34" ht="30" customHeight="1" x14ac:dyDescent="0.25">
      <c r="A548" s="25" t="s">
        <v>15153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15150</v>
      </c>
      <c r="G548" s="25"/>
      <c r="H548" s="25" t="str">
        <f>IFERROR(VLOOKUP(Tabelle111[[#This Row],[Artikelnr. (wenn vorhanden)]],Artikel!A:C,3,FALSE),Tabelle111[[#This Row],[Artikelnr. (wenn vorhanden)]])</f>
        <v>VOS VS-CHILI ENDSTÜCK</v>
      </c>
      <c r="I548" s="11" t="str">
        <f>VLOOKUP(V548,'Linien - BU'!A:B,2,FALSE)</f>
        <v>Verkauf</v>
      </c>
      <c r="J548" s="12">
        <f t="shared" si="56"/>
        <v>25</v>
      </c>
      <c r="K548" s="13">
        <f>Tabelle111[[#This Row],[Datum '[Tag']]]</f>
        <v>44487</v>
      </c>
      <c r="L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8" s="14" t="str">
        <f>IFERROR(VLOOKUP(Tabelle3[[#This Row],[Artikelnr.]],Artikel!A:C,3,FALSE),Tabelle3[[#This Row],[Artikelnr.]])</f>
        <v>VOS VS-CHILI ENDSTÜCK</v>
      </c>
      <c r="N548" s="11" t="str">
        <f>VLOOKUP(D548,'Liste Gründe'!A:D,2,FALSE)</f>
        <v>Schimmel</v>
      </c>
      <c r="O548" s="13" t="str">
        <f>IF(ISBLANK(F548),VLOOKUP(Tabelle3[[#This Row],[Grund Ziffer]],'Liste Gründe'!A:D,3,FALSE),F548)</f>
        <v>keinen Abnehmer/kein Schälpersonal</v>
      </c>
      <c r="P548" s="11" t="str">
        <f>IF(ISBLANK(Tabelle111[[#This Row],[noch genauer]]),"-",Tabelle111[[#This Row],[noch genauer]])</f>
        <v>-</v>
      </c>
      <c r="Q548" s="14">
        <f t="shared" si="57"/>
        <v>42</v>
      </c>
      <c r="R548" s="11" t="str">
        <f t="shared" si="58"/>
        <v>Produkte</v>
      </c>
      <c r="S548" s="11" t="str">
        <f t="shared" si="59"/>
        <v>BUs</v>
      </c>
      <c r="T548" s="11" t="str">
        <f t="shared" si="60"/>
        <v>Symptome</v>
      </c>
      <c r="U548" s="11">
        <f>IFERROR(VLOOKUP(Tabelle3[[#This Row],[Artikelnr.]],Kennzahlen!S:U,3,FALSE)*Tabelle3[[#This Row],[Menge]],"0")</f>
        <v>12.5</v>
      </c>
      <c r="V548" s="14" t="str">
        <f>IF(ISBLANK(A548),VLOOKUP(Tabelle3[[#This Row],[Artikelnr.]],'Linien - BU'!R:S,2,FALSE),A548)</f>
        <v>Verkauf</v>
      </c>
      <c r="W548" s="16">
        <f t="shared" si="61"/>
        <v>29501089</v>
      </c>
      <c r="X548" s="15">
        <f t="shared" si="62"/>
        <v>12</v>
      </c>
      <c r="Y548" s="51"/>
      <c r="AC548" s="51"/>
      <c r="AF548" s="51"/>
      <c r="AG548" s="51"/>
      <c r="AH548" s="51"/>
    </row>
    <row r="549" spans="1:34" ht="30" customHeight="1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F549"/>
      <c r="G549" s="25"/>
      <c r="H549" s="25" t="str">
        <f>IFERROR(VLOOKUP(Tabelle111[[#This Row],[Artikelnr. (wenn vorhanden)]],Artikel!A:C,3,FALSE),Tabelle111[[#This Row],[Artikelnr. (wenn vorhanden)]])</f>
        <v>ABS Simmentaler</v>
      </c>
      <c r="I549" s="11" t="str">
        <f>VLOOKUP(V549,'Linien - BU'!A:B,2,FALSE)</f>
        <v>BU4</v>
      </c>
      <c r="J549" s="12">
        <f t="shared" si="56"/>
        <v>45</v>
      </c>
      <c r="K549" s="13">
        <f>Tabelle111[[#This Row],[Datum '[Tag']]]</f>
        <v>44480</v>
      </c>
      <c r="L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9" s="14" t="str">
        <f>IFERROR(VLOOKUP(Tabelle3[[#This Row],[Artikelnr.]],Artikel!A:C,3,FALSE),Tabelle3[[#This Row],[Artikelnr.]])</f>
        <v>ABS Simmentaler</v>
      </c>
      <c r="N549" s="11" t="str">
        <f>VLOOKUP(D549,'Liste Gründe'!A:D,2,FALSE)</f>
        <v>keinen Verwendungszweck</v>
      </c>
      <c r="O549" s="13" t="str">
        <f>IF(ISBLANK(F549),VLOOKUP(Tabelle3[[#This Row],[Grund Ziffer]],'Liste Gründe'!A:D,3,FALSE),F549)</f>
        <v>keinen Verwendungszweck</v>
      </c>
      <c r="P549" s="11" t="str">
        <f>IF(ISBLANK(Tabelle111[[#This Row],[noch genauer]]),"-",Tabelle111[[#This Row],[noch genauer]])</f>
        <v>-</v>
      </c>
      <c r="Q549" s="14">
        <f t="shared" si="57"/>
        <v>41</v>
      </c>
      <c r="R549" s="11" t="str">
        <f t="shared" si="58"/>
        <v>Produkte</v>
      </c>
      <c r="S549" s="11" t="str">
        <f t="shared" si="59"/>
        <v>BUs</v>
      </c>
      <c r="T549" s="11" t="str">
        <f t="shared" si="60"/>
        <v>Symptome</v>
      </c>
      <c r="U549" s="11">
        <f>IFERROR(VLOOKUP(Tabelle3[[#This Row],[Artikelnr.]],Kennzahlen!S:U,3,FALSE)*Tabelle3[[#This Row],[Menge]],"0")</f>
        <v>0.45</v>
      </c>
      <c r="V549" s="14" t="str">
        <f>IF(ISBLANK(A549),VLOOKUP(Tabelle3[[#This Row],[Artikelnr.]],'Linien - BU'!R:S,2,FALSE),A549)</f>
        <v>BU4</v>
      </c>
      <c r="W549" s="16">
        <f t="shared" si="61"/>
        <v>29501099</v>
      </c>
      <c r="X549" s="15">
        <f t="shared" si="62"/>
        <v>61</v>
      </c>
      <c r="Y549" s="51"/>
      <c r="AC549" s="51"/>
      <c r="AF549" s="51"/>
      <c r="AG549" s="51"/>
      <c r="AH549" s="51"/>
    </row>
    <row r="550" spans="1:34" ht="30" customHeight="1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F550"/>
      <c r="G550" s="25"/>
      <c r="H550" s="25" t="str">
        <f>IFERROR(VLOOKUP(Tabelle111[[#This Row],[Artikelnr. (wenn vorhanden)]],Artikel!A:C,3,FALSE),Tabelle111[[#This Row],[Artikelnr. (wenn vorhanden)]])</f>
        <v>ABS Simmentaler</v>
      </c>
      <c r="I550" s="11" t="str">
        <f>VLOOKUP(V550,'Linien - BU'!A:B,2,FALSE)</f>
        <v>BU4</v>
      </c>
      <c r="J550" s="12">
        <f t="shared" si="56"/>
        <v>71</v>
      </c>
      <c r="K550" s="13">
        <f>Tabelle111[[#This Row],[Datum '[Tag']]]</f>
        <v>44484</v>
      </c>
      <c r="L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0" s="14" t="str">
        <f>IFERROR(VLOOKUP(Tabelle3[[#This Row],[Artikelnr.]],Artikel!A:C,3,FALSE),Tabelle3[[#This Row],[Artikelnr.]])</f>
        <v>ABS Simmentaler</v>
      </c>
      <c r="N550" s="11" t="str">
        <f>VLOOKUP(D550,'Liste Gründe'!A:D,2,FALSE)</f>
        <v>keinen Verwendungszweck</v>
      </c>
      <c r="O550" s="13" t="str">
        <f>IF(ISBLANK(F550),VLOOKUP(Tabelle3[[#This Row],[Grund Ziffer]],'Liste Gründe'!A:D,3,FALSE),F550)</f>
        <v>keinen Verwendungszweck</v>
      </c>
      <c r="P550" s="11" t="str">
        <f>IF(ISBLANK(Tabelle111[[#This Row],[noch genauer]]),"-",Tabelle111[[#This Row],[noch genauer]])</f>
        <v>-</v>
      </c>
      <c r="Q550" s="14">
        <f t="shared" si="57"/>
        <v>41</v>
      </c>
      <c r="R550" s="11" t="str">
        <f t="shared" si="58"/>
        <v>Produkte</v>
      </c>
      <c r="S550" s="11" t="str">
        <f t="shared" si="59"/>
        <v>BUs</v>
      </c>
      <c r="T550" s="11" t="str">
        <f t="shared" si="60"/>
        <v>Symptome</v>
      </c>
      <c r="U550" s="11">
        <f>IFERROR(VLOOKUP(Tabelle3[[#This Row],[Artikelnr.]],Kennzahlen!S:U,3,FALSE)*Tabelle3[[#This Row],[Menge]],"0")</f>
        <v>0.71</v>
      </c>
      <c r="V550" s="14" t="str">
        <f>IF(ISBLANK(A550),VLOOKUP(Tabelle3[[#This Row],[Artikelnr.]],'Linien - BU'!R:S,2,FALSE),A550)</f>
        <v>BU4</v>
      </c>
      <c r="W550" s="16">
        <f t="shared" si="61"/>
        <v>29501099</v>
      </c>
      <c r="X550" s="15">
        <f t="shared" si="62"/>
        <v>61</v>
      </c>
      <c r="Y550" s="51"/>
      <c r="AC550" s="51"/>
      <c r="AF550" s="51"/>
      <c r="AG550" s="51"/>
      <c r="AH550" s="51"/>
    </row>
    <row r="551" spans="1:34" ht="30" customHeight="1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F551"/>
      <c r="G551" s="25"/>
      <c r="H551" s="56" t="str">
        <f>IFERROR(VLOOKUP(Tabelle111[[#This Row],[Artikelnr. (wenn vorhanden)]],Artikel!A:C,3,FALSE),Tabelle111[[#This Row],[Artikelnr. (wenn vorhanden)]])</f>
        <v>ABS Simmentaler</v>
      </c>
      <c r="I551" s="11" t="str">
        <f>VLOOKUP(V551,'Linien - BU'!A:B,2,FALSE)</f>
        <v>BU4</v>
      </c>
      <c r="J551" s="12">
        <f t="shared" si="56"/>
        <v>30</v>
      </c>
      <c r="K551" s="13">
        <f>Tabelle111[[#This Row],[Datum '[Tag']]]</f>
        <v>44488</v>
      </c>
      <c r="L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1" s="14" t="str">
        <f>IFERROR(VLOOKUP(Tabelle3[[#This Row],[Artikelnr.]],Artikel!A:C,3,FALSE),Tabelle3[[#This Row],[Artikelnr.]])</f>
        <v>ABS Simmentaler</v>
      </c>
      <c r="N551" s="11" t="str">
        <f>VLOOKUP(D551,'Liste Gründe'!A:D,2,FALSE)</f>
        <v>keinen Verwendungszweck</v>
      </c>
      <c r="O551" s="13" t="str">
        <f>IF(ISBLANK(F551),VLOOKUP(Tabelle3[[#This Row],[Grund Ziffer]],'Liste Gründe'!A:D,3,FALSE),F551)</f>
        <v>keinen Verwendungszweck</v>
      </c>
      <c r="P551" s="11" t="str">
        <f>IF(ISBLANK(Tabelle111[[#This Row],[noch genauer]]),"-",Tabelle111[[#This Row],[noch genauer]])</f>
        <v>-</v>
      </c>
      <c r="Q551" s="14">
        <f t="shared" si="57"/>
        <v>42</v>
      </c>
      <c r="R551" s="11" t="str">
        <f t="shared" si="58"/>
        <v>Produkte</v>
      </c>
      <c r="S551" s="11" t="str">
        <f t="shared" si="59"/>
        <v>BUs</v>
      </c>
      <c r="T551" s="11" t="str">
        <f t="shared" si="60"/>
        <v>Symptome</v>
      </c>
      <c r="U551" s="11">
        <f>IFERROR(VLOOKUP(Tabelle3[[#This Row],[Artikelnr.]],Kennzahlen!S:U,3,FALSE)*Tabelle3[[#This Row],[Menge]],"0")</f>
        <v>0.3</v>
      </c>
      <c r="V551" s="14" t="str">
        <f>IF(ISBLANK(A551),VLOOKUP(Tabelle3[[#This Row],[Artikelnr.]],'Linien - BU'!R:S,2,FALSE),A551)</f>
        <v>BU4</v>
      </c>
      <c r="W551" s="16">
        <f t="shared" si="61"/>
        <v>29501099</v>
      </c>
      <c r="X551" s="15">
        <f t="shared" si="62"/>
        <v>61</v>
      </c>
      <c r="Y551" s="51"/>
      <c r="AC551" s="51"/>
      <c r="AF551" s="51"/>
      <c r="AG551" s="51"/>
      <c r="AH551" s="51"/>
    </row>
    <row r="552" spans="1:34" ht="30" customHeight="1" x14ac:dyDescent="0.25">
      <c r="A552" s="25" t="s">
        <v>15166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IFERROR(VLOOKUP(Tabelle111[[#This Row],[Artikelnr. (wenn vorhanden)]],Artikel!A:C,3,FALSE),Tabelle111[[#This Row],[Artikelnr. (wenn vorhanden)]])</f>
        <v>ABS BRIE-PAP</v>
      </c>
      <c r="I552" s="11" t="str">
        <f>VLOOKUP(V552,'Linien - BU'!A:B,2,FALSE)</f>
        <v>BU4</v>
      </c>
      <c r="J552" s="12">
        <f t="shared" si="56"/>
        <v>10</v>
      </c>
      <c r="K552" s="13">
        <f>Tabelle111[[#This Row],[Datum '[Tag']]]</f>
        <v>44441</v>
      </c>
      <c r="L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2" s="14" t="str">
        <f>IFERROR(VLOOKUP(Tabelle3[[#This Row],[Artikelnr.]],Artikel!A:C,3,FALSE),Tabelle3[[#This Row],[Artikelnr.]])</f>
        <v>ABS BRIE-PAP</v>
      </c>
      <c r="N552" s="11" t="str">
        <f>VLOOKUP(D552,'Liste Gründe'!A:D,2,FALSE)</f>
        <v>Rest</v>
      </c>
      <c r="O552" s="13" t="str">
        <f>IF(ISBLANK(F552),VLOOKUP(Tabelle3[[#This Row],[Grund Ziffer]],'Liste Gründe'!A:D,3,FALSE),F552)</f>
        <v>blaues Klebeband im Produkt</v>
      </c>
      <c r="P552" s="11" t="str">
        <f>IF(ISBLANK(Tabelle111[[#This Row],[noch genauer]]),"-",Tabelle111[[#This Row],[noch genauer]])</f>
        <v>Trennung vom Klebeband aus Produkt zu aufwendig</v>
      </c>
      <c r="Q552" s="14">
        <f t="shared" si="57"/>
        <v>35</v>
      </c>
      <c r="R552" s="11" t="str">
        <f t="shared" si="58"/>
        <v>Produkte</v>
      </c>
      <c r="S552" s="11" t="str">
        <f t="shared" si="59"/>
        <v>BUs</v>
      </c>
      <c r="T552" s="11" t="str">
        <f t="shared" si="60"/>
        <v>Symptome</v>
      </c>
      <c r="U552" s="11">
        <f>IFERROR(VLOOKUP(Tabelle3[[#This Row],[Artikelnr.]],Kennzahlen!S:U,3,FALSE)*Tabelle3[[#This Row],[Menge]],"0")</f>
        <v>0.1</v>
      </c>
      <c r="V552" s="14" t="str">
        <f>IF(ISBLANK(A552),VLOOKUP(Tabelle3[[#This Row],[Artikelnr.]],'Linien - BU'!R:S,2,FALSE),A552)</f>
        <v>L29</v>
      </c>
      <c r="W552" s="16">
        <f t="shared" si="61"/>
        <v>29501101</v>
      </c>
      <c r="X552" s="15">
        <f t="shared" si="62"/>
        <v>22</v>
      </c>
      <c r="Y552" s="51"/>
      <c r="AC552" s="51"/>
      <c r="AF552" s="51"/>
      <c r="AG552" s="51"/>
      <c r="AH552" s="51"/>
    </row>
    <row r="553" spans="1:34" ht="30" customHeight="1" x14ac:dyDescent="0.25">
      <c r="A553" s="25" t="s">
        <v>15166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IFERROR(VLOOKUP(Tabelle111[[#This Row],[Artikelnr. (wenn vorhanden)]],Artikel!A:C,3,FALSE),Tabelle111[[#This Row],[Artikelnr. (wenn vorhanden)]])</f>
        <v>ABS BRIE-PAP</v>
      </c>
      <c r="I553" s="11" t="str">
        <f>VLOOKUP(V553,'Linien - BU'!A:B,2,FALSE)</f>
        <v>BU4</v>
      </c>
      <c r="J553" s="12">
        <f t="shared" si="56"/>
        <v>10</v>
      </c>
      <c r="K553" s="13">
        <f>Tabelle111[[#This Row],[Datum '[Tag']]]</f>
        <v>44445</v>
      </c>
      <c r="L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3" s="14" t="str">
        <f>IFERROR(VLOOKUP(Tabelle3[[#This Row],[Artikelnr.]],Artikel!A:C,3,FALSE),Tabelle3[[#This Row],[Artikelnr.]])</f>
        <v>ABS BRIE-PAP</v>
      </c>
      <c r="N553" s="11" t="str">
        <f>VLOOKUP(D553,'Liste Gründe'!A:D,2,FALSE)</f>
        <v>keinen Verwendungszweck</v>
      </c>
      <c r="O553" s="13" t="str">
        <f>IF(ISBLANK(F553),VLOOKUP(Tabelle3[[#This Row],[Grund Ziffer]],'Liste Gründe'!A:D,3,FALSE),F553)</f>
        <v>keinen Verwendungszweck</v>
      </c>
      <c r="P553" s="11" t="str">
        <f>IF(ISBLANK(Tabelle111[[#This Row],[noch genauer]]),"-",Tabelle111[[#This Row],[noch genauer]])</f>
        <v>&lt;50kg/Monat</v>
      </c>
      <c r="Q553" s="14">
        <f t="shared" si="57"/>
        <v>36</v>
      </c>
      <c r="R553" s="11" t="str">
        <f t="shared" si="58"/>
        <v>Produkte</v>
      </c>
      <c r="S553" s="11" t="str">
        <f t="shared" si="59"/>
        <v>BUs</v>
      </c>
      <c r="T553" s="11" t="str">
        <f t="shared" si="60"/>
        <v>Symptome</v>
      </c>
      <c r="U553" s="11">
        <f>IFERROR(VLOOKUP(Tabelle3[[#This Row],[Artikelnr.]],Kennzahlen!S:U,3,FALSE)*Tabelle3[[#This Row],[Menge]],"0")</f>
        <v>0.1</v>
      </c>
      <c r="V553" s="14" t="str">
        <f>IF(ISBLANK(A553),VLOOKUP(Tabelle3[[#This Row],[Artikelnr.]],'Linien - BU'!R:S,2,FALSE),A553)</f>
        <v>L29</v>
      </c>
      <c r="W553" s="16">
        <f t="shared" si="61"/>
        <v>29501101</v>
      </c>
      <c r="X553" s="15">
        <f t="shared" si="62"/>
        <v>61</v>
      </c>
      <c r="Y553" s="51"/>
      <c r="AC553" s="51"/>
      <c r="AF553" s="51"/>
      <c r="AG553" s="51"/>
      <c r="AH553" s="51"/>
    </row>
    <row r="554" spans="1:34" ht="30" customHeight="1" x14ac:dyDescent="0.25">
      <c r="A554" s="25" t="s">
        <v>15166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IFERROR(VLOOKUP(Tabelle111[[#This Row],[Artikelnr. (wenn vorhanden)]],Artikel!A:C,3,FALSE),Tabelle111[[#This Row],[Artikelnr. (wenn vorhanden)]])</f>
        <v>ABS BRIE-PAP</v>
      </c>
      <c r="I554" s="11" t="str">
        <f>VLOOKUP(V554,'Linien - BU'!A:B,2,FALSE)</f>
        <v>BU4</v>
      </c>
      <c r="J554" s="12">
        <f t="shared" si="56"/>
        <v>6</v>
      </c>
      <c r="K554" s="13">
        <f>Tabelle111[[#This Row],[Datum '[Tag']]]</f>
        <v>44454</v>
      </c>
      <c r="L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4" s="14" t="str">
        <f>IFERROR(VLOOKUP(Tabelle3[[#This Row],[Artikelnr.]],Artikel!A:C,3,FALSE),Tabelle3[[#This Row],[Artikelnr.]])</f>
        <v>ABS BRIE-PAP</v>
      </c>
      <c r="N554" s="11" t="str">
        <f>VLOOKUP(D554,'Liste Gründe'!A:D,2,FALSE)</f>
        <v>keinen Verwendungszweck</v>
      </c>
      <c r="O554" s="13" t="str">
        <f>IF(ISBLANK(F554),VLOOKUP(Tabelle3[[#This Row],[Grund Ziffer]],'Liste Gründe'!A:D,3,FALSE),F554)</f>
        <v>keinen Verwendungszweck</v>
      </c>
      <c r="P554" s="11" t="str">
        <f>IF(ISBLANK(Tabelle111[[#This Row],[noch genauer]]),"-",Tabelle111[[#This Row],[noch genauer]])</f>
        <v>&lt;50kg/Monat</v>
      </c>
      <c r="Q554" s="14">
        <f t="shared" si="57"/>
        <v>37</v>
      </c>
      <c r="R554" s="11" t="str">
        <f t="shared" si="58"/>
        <v>Produkte</v>
      </c>
      <c r="S554" s="11" t="str">
        <f t="shared" si="59"/>
        <v>BUs</v>
      </c>
      <c r="T554" s="11" t="str">
        <f t="shared" si="60"/>
        <v>Symptome</v>
      </c>
      <c r="U554" s="11">
        <f>IFERROR(VLOOKUP(Tabelle3[[#This Row],[Artikelnr.]],Kennzahlen!S:U,3,FALSE)*Tabelle3[[#This Row],[Menge]],"0")</f>
        <v>0.06</v>
      </c>
      <c r="V554" s="14" t="str">
        <f>IF(ISBLANK(A554),VLOOKUP(Tabelle3[[#This Row],[Artikelnr.]],'Linien - BU'!R:S,2,FALSE),A554)</f>
        <v>L29</v>
      </c>
      <c r="W554" s="16">
        <f t="shared" si="61"/>
        <v>29501101</v>
      </c>
      <c r="X554" s="15">
        <f t="shared" si="62"/>
        <v>61</v>
      </c>
      <c r="Y554" s="51"/>
      <c r="AC554" s="51"/>
      <c r="AF554" s="51"/>
      <c r="AG554" s="51"/>
      <c r="AH554" s="51"/>
    </row>
    <row r="555" spans="1:34" ht="30" customHeight="1" x14ac:dyDescent="0.25">
      <c r="A555" s="25" t="s">
        <v>15166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IFERROR(VLOOKUP(Tabelle111[[#This Row],[Artikelnr. (wenn vorhanden)]],Artikel!A:C,3,FALSE),Tabelle111[[#This Row],[Artikelnr. (wenn vorhanden)]])</f>
        <v>ABS BRIE-PAP</v>
      </c>
      <c r="I555" s="11" t="str">
        <f>VLOOKUP(V555,'Linien - BU'!A:B,2,FALSE)</f>
        <v>BU4</v>
      </c>
      <c r="J555" s="12">
        <f t="shared" si="56"/>
        <v>2</v>
      </c>
      <c r="K555" s="13">
        <f>Tabelle111[[#This Row],[Datum '[Tag']]]</f>
        <v>44456</v>
      </c>
      <c r="L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5" s="14" t="str">
        <f>IFERROR(VLOOKUP(Tabelle3[[#This Row],[Artikelnr.]],Artikel!A:C,3,FALSE),Tabelle3[[#This Row],[Artikelnr.]])</f>
        <v>ABS BRIE-PAP</v>
      </c>
      <c r="N555" s="11" t="str">
        <f>VLOOKUP(D555,'Liste Gründe'!A:D,2,FALSE)</f>
        <v>keinen Verwendungszweck</v>
      </c>
      <c r="O555" s="13" t="str">
        <f>IF(ISBLANK(F555),VLOOKUP(Tabelle3[[#This Row],[Grund Ziffer]],'Liste Gründe'!A:D,3,FALSE),F555)</f>
        <v>keinen Verwendungszweck</v>
      </c>
      <c r="P555" s="11" t="str">
        <f>IF(ISBLANK(Tabelle111[[#This Row],[noch genauer]]),"-",Tabelle111[[#This Row],[noch genauer]])</f>
        <v>&lt;50kg/Monat</v>
      </c>
      <c r="Q555" s="14">
        <f t="shared" si="57"/>
        <v>37</v>
      </c>
      <c r="R555" s="11" t="str">
        <f t="shared" si="58"/>
        <v>Produkte</v>
      </c>
      <c r="S555" s="11" t="str">
        <f t="shared" si="59"/>
        <v>BUs</v>
      </c>
      <c r="T555" s="11" t="str">
        <f t="shared" si="60"/>
        <v>Symptome</v>
      </c>
      <c r="U555" s="11">
        <f>IFERROR(VLOOKUP(Tabelle3[[#This Row],[Artikelnr.]],Kennzahlen!S:U,3,FALSE)*Tabelle3[[#This Row],[Menge]],"0")</f>
        <v>0.02</v>
      </c>
      <c r="V555" s="14" t="str">
        <f>IF(ISBLANK(A555),VLOOKUP(Tabelle3[[#This Row],[Artikelnr.]],'Linien - BU'!R:S,2,FALSE),A555)</f>
        <v>L29</v>
      </c>
      <c r="W555" s="16">
        <f t="shared" si="61"/>
        <v>29501101</v>
      </c>
      <c r="X555" s="15">
        <f t="shared" si="62"/>
        <v>61</v>
      </c>
      <c r="Y555" s="51"/>
      <c r="AC555" s="51"/>
      <c r="AF555" s="51"/>
      <c r="AG555" s="51"/>
      <c r="AH555" s="51"/>
    </row>
    <row r="556" spans="1:34" ht="30" customHeight="1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IFERROR(VLOOKUP(Tabelle111[[#This Row],[Artikelnr. (wenn vorhanden)]],Artikel!A:C,3,FALSE),Tabelle111[[#This Row],[Artikelnr. (wenn vorhanden)]])</f>
        <v>ABS BRIE-PAP</v>
      </c>
      <c r="I556" s="11" t="str">
        <f>VLOOKUP(V556,'Linien - BU'!A:B,2,FALSE)</f>
        <v>BU4</v>
      </c>
      <c r="J556" s="12">
        <f t="shared" si="56"/>
        <v>2</v>
      </c>
      <c r="K556" s="13">
        <f>Tabelle111[[#This Row],[Datum '[Tag']]]</f>
        <v>44456</v>
      </c>
      <c r="L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6" s="14" t="str">
        <f>IFERROR(VLOOKUP(Tabelle3[[#This Row],[Artikelnr.]],Artikel!A:C,3,FALSE),Tabelle3[[#This Row],[Artikelnr.]])</f>
        <v>ABS BRIE-PAP</v>
      </c>
      <c r="N556" s="11" t="str">
        <f>VLOOKUP(D556,'Liste Gründe'!A:D,2,FALSE)</f>
        <v>keinen Verwendungszweck</v>
      </c>
      <c r="O556" s="13" t="str">
        <f>IF(ISBLANK(F556),VLOOKUP(Tabelle3[[#This Row],[Grund Ziffer]],'Liste Gründe'!A:D,3,FALSE),F556)</f>
        <v>keinen Verwendungszweck</v>
      </c>
      <c r="P556" s="11" t="str">
        <f>IF(ISBLANK(Tabelle111[[#This Row],[noch genauer]]),"-",Tabelle111[[#This Row],[noch genauer]])</f>
        <v>&lt;50kg/Monat</v>
      </c>
      <c r="Q556" s="14">
        <f t="shared" si="57"/>
        <v>37</v>
      </c>
      <c r="R556" s="11" t="str">
        <f t="shared" si="58"/>
        <v>Produkte</v>
      </c>
      <c r="S556" s="11" t="str">
        <f t="shared" si="59"/>
        <v>BUs</v>
      </c>
      <c r="T556" s="11" t="str">
        <f t="shared" si="60"/>
        <v>Symptome</v>
      </c>
      <c r="U556" s="11">
        <f>IFERROR(VLOOKUP(Tabelle3[[#This Row],[Artikelnr.]],Kennzahlen!S:U,3,FALSE)*Tabelle3[[#This Row],[Menge]],"0")</f>
        <v>0.02</v>
      </c>
      <c r="V556" s="14" t="str">
        <f>IF(ISBLANK(A556),VLOOKUP(Tabelle3[[#This Row],[Artikelnr.]],'Linien - BU'!R:S,2,FALSE),A556)</f>
        <v>Bu4</v>
      </c>
      <c r="W556" s="16">
        <f t="shared" si="61"/>
        <v>29501101</v>
      </c>
      <c r="X556" s="15">
        <f t="shared" si="62"/>
        <v>61</v>
      </c>
      <c r="Y556" s="51"/>
      <c r="AC556" s="51"/>
      <c r="AF556" s="51"/>
      <c r="AG556" s="51"/>
      <c r="AH556" s="51"/>
    </row>
    <row r="557" spans="1:34" ht="30" customHeight="1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IFERROR(VLOOKUP(Tabelle111[[#This Row],[Artikelnr. (wenn vorhanden)]],Artikel!A:C,3,FALSE),Tabelle111[[#This Row],[Artikelnr. (wenn vorhanden)]])</f>
        <v>ABS BRIE-PAP</v>
      </c>
      <c r="I557" s="11" t="str">
        <f>VLOOKUP(V557,'Linien - BU'!A:B,2,FALSE)</f>
        <v>BU4</v>
      </c>
      <c r="J557" s="12">
        <f t="shared" si="56"/>
        <v>1</v>
      </c>
      <c r="K557" s="13">
        <f>Tabelle111[[#This Row],[Datum '[Tag']]]</f>
        <v>44456</v>
      </c>
      <c r="L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7" s="14" t="str">
        <f>IFERROR(VLOOKUP(Tabelle3[[#This Row],[Artikelnr.]],Artikel!A:C,3,FALSE),Tabelle3[[#This Row],[Artikelnr.]])</f>
        <v>ABS BRIE-PAP</v>
      </c>
      <c r="N557" s="11" t="str">
        <f>VLOOKUP(D557,'Liste Gründe'!A:D,2,FALSE)</f>
        <v>keinen Verwendungszweck</v>
      </c>
      <c r="O557" s="13" t="str">
        <f>IF(ISBLANK(F557),VLOOKUP(Tabelle3[[#This Row],[Grund Ziffer]],'Liste Gründe'!A:D,3,FALSE),F557)</f>
        <v>keinen Verwendungszweck</v>
      </c>
      <c r="P557" s="11" t="str">
        <f>IF(ISBLANK(Tabelle111[[#This Row],[noch genauer]]),"-",Tabelle111[[#This Row],[noch genauer]])</f>
        <v>&lt;50kg/Monat</v>
      </c>
      <c r="Q557" s="14">
        <f t="shared" si="57"/>
        <v>37</v>
      </c>
      <c r="R557" s="11" t="str">
        <f t="shared" si="58"/>
        <v>Produkte</v>
      </c>
      <c r="S557" s="11" t="str">
        <f t="shared" si="59"/>
        <v>BUs</v>
      </c>
      <c r="T557" s="11" t="str">
        <f t="shared" si="60"/>
        <v>Symptome</v>
      </c>
      <c r="U557" s="11">
        <f>IFERROR(VLOOKUP(Tabelle3[[#This Row],[Artikelnr.]],Kennzahlen!S:U,3,FALSE)*Tabelle3[[#This Row],[Menge]],"0")</f>
        <v>0.01</v>
      </c>
      <c r="V557" s="14" t="str">
        <f>IF(ISBLANK(A557),VLOOKUP(Tabelle3[[#This Row],[Artikelnr.]],'Linien - BU'!R:S,2,FALSE),A557)</f>
        <v>Bu4</v>
      </c>
      <c r="W557" s="16">
        <f t="shared" si="61"/>
        <v>29501101</v>
      </c>
      <c r="X557" s="15">
        <f t="shared" si="62"/>
        <v>61</v>
      </c>
      <c r="Y557" s="51"/>
      <c r="AC557" s="51"/>
      <c r="AF557" s="51"/>
      <c r="AG557" s="51"/>
      <c r="AH557" s="51"/>
    </row>
    <row r="558" spans="1:34" ht="30" customHeight="1" x14ac:dyDescent="0.25">
      <c r="A558" s="25" t="s">
        <v>15166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IFERROR(VLOOKUP(Tabelle111[[#This Row],[Artikelnr. (wenn vorhanden)]],Artikel!A:C,3,FALSE),Tabelle111[[#This Row],[Artikelnr. (wenn vorhanden)]])</f>
        <v>ABS BRIE-PAP</v>
      </c>
      <c r="I558" s="11" t="str">
        <f>VLOOKUP(V558,'Linien - BU'!A:B,2,FALSE)</f>
        <v>BU4</v>
      </c>
      <c r="J558" s="12">
        <f t="shared" si="56"/>
        <v>7</v>
      </c>
      <c r="K558" s="13">
        <f>Tabelle111[[#This Row],[Datum '[Tag']]]</f>
        <v>44467</v>
      </c>
      <c r="L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8" s="14" t="str">
        <f>IFERROR(VLOOKUP(Tabelle3[[#This Row],[Artikelnr.]],Artikel!A:C,3,FALSE),Tabelle3[[#This Row],[Artikelnr.]])</f>
        <v>ABS BRIE-PAP</v>
      </c>
      <c r="N558" s="11" t="str">
        <f>VLOOKUP(D558,'Liste Gründe'!A:D,2,FALSE)</f>
        <v>keinen Verwendungszweck</v>
      </c>
      <c r="O558" s="13" t="str">
        <f>IF(ISBLANK(F558),VLOOKUP(Tabelle3[[#This Row],[Grund Ziffer]],'Liste Gründe'!A:D,3,FALSE),F558)</f>
        <v>keinen Verwendungszweck</v>
      </c>
      <c r="P558" s="11" t="str">
        <f>IF(ISBLANK(Tabelle111[[#This Row],[noch genauer]]),"-",Tabelle111[[#This Row],[noch genauer]])</f>
        <v>&lt;50kg/Monat</v>
      </c>
      <c r="Q558" s="14">
        <f t="shared" si="57"/>
        <v>39</v>
      </c>
      <c r="R558" s="11" t="str">
        <f t="shared" si="58"/>
        <v>Produkte</v>
      </c>
      <c r="S558" s="11" t="str">
        <f t="shared" si="59"/>
        <v>BUs</v>
      </c>
      <c r="T558" s="11" t="str">
        <f t="shared" si="60"/>
        <v>Symptome</v>
      </c>
      <c r="U558" s="11">
        <f>IFERROR(VLOOKUP(Tabelle3[[#This Row],[Artikelnr.]],Kennzahlen!S:U,3,FALSE)*Tabelle3[[#This Row],[Menge]],"0")</f>
        <v>7.0000000000000007E-2</v>
      </c>
      <c r="V558" s="14" t="str">
        <f>IF(ISBLANK(A558),VLOOKUP(Tabelle3[[#This Row],[Artikelnr.]],'Linien - BU'!R:S,2,FALSE),A558)</f>
        <v>L29</v>
      </c>
      <c r="W558" s="16">
        <f t="shared" si="61"/>
        <v>29501101</v>
      </c>
      <c r="X558" s="15">
        <f t="shared" si="62"/>
        <v>61</v>
      </c>
      <c r="Y558" s="51"/>
      <c r="AC558" s="51"/>
      <c r="AF558" s="51"/>
      <c r="AG558" s="51"/>
      <c r="AH558" s="51"/>
    </row>
    <row r="559" spans="1:34" ht="30" customHeight="1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IFERROR(VLOOKUP(Tabelle111[[#This Row],[Artikelnr. (wenn vorhanden)]],Artikel!A:C,3,FALSE),Tabelle111[[#This Row],[Artikelnr. (wenn vorhanden)]])</f>
        <v>ABS BRIE-PAP</v>
      </c>
      <c r="I559" s="11" t="str">
        <f>VLOOKUP(V559,'Linien - BU'!A:B,2,FALSE)</f>
        <v>BU4</v>
      </c>
      <c r="J559" s="12">
        <f t="shared" si="56"/>
        <v>55</v>
      </c>
      <c r="K559" s="13">
        <f>Tabelle111[[#This Row],[Datum '[Tag']]]</f>
        <v>44474</v>
      </c>
      <c r="L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9" s="14" t="str">
        <f>IFERROR(VLOOKUP(Tabelle3[[#This Row],[Artikelnr.]],Artikel!A:C,3,FALSE),Tabelle3[[#This Row],[Artikelnr.]])</f>
        <v>ABS BRIE-PAP</v>
      </c>
      <c r="N559" s="11" t="str">
        <f>VLOOKUP(D559,'Liste Gründe'!A:D,2,FALSE)</f>
        <v>keinen Verwendungszweck</v>
      </c>
      <c r="O559" s="13" t="str">
        <f>IF(ISBLANK(F559),VLOOKUP(Tabelle3[[#This Row],[Grund Ziffer]],'Liste Gründe'!A:D,3,FALSE),F559)</f>
        <v>-</v>
      </c>
      <c r="P559" s="11" t="str">
        <f>IF(ISBLANK(Tabelle111[[#This Row],[noch genauer]]),"-",Tabelle111[[#This Row],[noch genauer]])</f>
        <v>-</v>
      </c>
      <c r="Q559" s="14">
        <f t="shared" si="57"/>
        <v>40</v>
      </c>
      <c r="R559" s="11" t="str">
        <f t="shared" si="58"/>
        <v>Produkte</v>
      </c>
      <c r="S559" s="11" t="str">
        <f t="shared" si="59"/>
        <v>BUs</v>
      </c>
      <c r="T559" s="11" t="str">
        <f t="shared" si="60"/>
        <v>Symptome</v>
      </c>
      <c r="U559" s="11">
        <f>IFERROR(VLOOKUP(Tabelle3[[#This Row],[Artikelnr.]],Kennzahlen!S:U,3,FALSE)*Tabelle3[[#This Row],[Menge]],"0")</f>
        <v>0.55000000000000004</v>
      </c>
      <c r="V559" s="14" t="str">
        <f>IF(ISBLANK(A559),VLOOKUP(Tabelle3[[#This Row],[Artikelnr.]],'Linien - BU'!R:S,2,FALSE),A559)</f>
        <v>Bu4</v>
      </c>
      <c r="W559" s="16">
        <f t="shared" si="61"/>
        <v>29501101</v>
      </c>
      <c r="X559" s="15">
        <f t="shared" si="62"/>
        <v>61</v>
      </c>
      <c r="Y559" s="51"/>
      <c r="AC559" s="51"/>
      <c r="AF559" s="51"/>
      <c r="AG559" s="51"/>
      <c r="AH559" s="51"/>
    </row>
    <row r="560" spans="1:34" ht="30" customHeight="1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IFERROR(VLOOKUP(Tabelle111[[#This Row],[Artikelnr. (wenn vorhanden)]],Artikel!A:C,3,FALSE),Tabelle111[[#This Row],[Artikelnr. (wenn vorhanden)]])</f>
        <v>ABS BRIE-PAP</v>
      </c>
      <c r="I560" s="11" t="str">
        <f>VLOOKUP(V560,'Linien - BU'!A:B,2,FALSE)</f>
        <v>BU4</v>
      </c>
      <c r="J560" s="12">
        <f t="shared" si="56"/>
        <v>15</v>
      </c>
      <c r="K560" s="13">
        <f>Tabelle111[[#This Row],[Datum '[Tag']]]</f>
        <v>44475</v>
      </c>
      <c r="L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0" s="14" t="str">
        <f>IFERROR(VLOOKUP(Tabelle3[[#This Row],[Artikelnr.]],Artikel!A:C,3,FALSE),Tabelle3[[#This Row],[Artikelnr.]])</f>
        <v>ABS BRIE-PAP</v>
      </c>
      <c r="N560" s="11" t="str">
        <f>VLOOKUP(D560,'Liste Gründe'!A:D,2,FALSE)</f>
        <v>keinen Verwendungszweck</v>
      </c>
      <c r="O560" s="13" t="str">
        <f>IF(ISBLANK(F560),VLOOKUP(Tabelle3[[#This Row],[Grund Ziffer]],'Liste Gründe'!A:D,3,FALSE),F560)</f>
        <v>-</v>
      </c>
      <c r="P560" s="11" t="str">
        <f>IF(ISBLANK(Tabelle111[[#This Row],[noch genauer]]),"-",Tabelle111[[#This Row],[noch genauer]])</f>
        <v>-</v>
      </c>
      <c r="Q560" s="14">
        <f t="shared" si="57"/>
        <v>40</v>
      </c>
      <c r="R560" s="11" t="str">
        <f t="shared" si="58"/>
        <v>Produkte</v>
      </c>
      <c r="S560" s="11" t="str">
        <f t="shared" si="59"/>
        <v>BUs</v>
      </c>
      <c r="T560" s="11" t="str">
        <f t="shared" si="60"/>
        <v>Symptome</v>
      </c>
      <c r="U560" s="11">
        <f>IFERROR(VLOOKUP(Tabelle3[[#This Row],[Artikelnr.]],Kennzahlen!S:U,3,FALSE)*Tabelle3[[#This Row],[Menge]],"0")</f>
        <v>0.15</v>
      </c>
      <c r="V560" s="14" t="str">
        <f>IF(ISBLANK(A560),VLOOKUP(Tabelle3[[#This Row],[Artikelnr.]],'Linien - BU'!R:S,2,FALSE),A560)</f>
        <v>BU4</v>
      </c>
      <c r="W560" s="16">
        <f t="shared" si="61"/>
        <v>29501101</v>
      </c>
      <c r="X560" s="15">
        <f t="shared" si="62"/>
        <v>61</v>
      </c>
      <c r="Y560" s="51"/>
      <c r="AC560" s="51"/>
      <c r="AF560" s="51"/>
      <c r="AG560" s="51"/>
      <c r="AH560" s="51"/>
    </row>
    <row r="561" spans="1:34" ht="30" customHeight="1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IFERROR(VLOOKUP(Tabelle111[[#This Row],[Artikelnr. (wenn vorhanden)]],Artikel!A:C,3,FALSE),Tabelle111[[#This Row],[Artikelnr. (wenn vorhanden)]])</f>
        <v>ABS 40-45% OGT</v>
      </c>
      <c r="I561" s="11" t="str">
        <f>VLOOKUP(V561,'Linien - BU'!A:B,2,FALSE)</f>
        <v>BU1</v>
      </c>
      <c r="J561" s="12">
        <f t="shared" si="56"/>
        <v>120</v>
      </c>
      <c r="K561" s="13">
        <f>Tabelle111[[#This Row],[Datum '[Tag']]]</f>
        <v>44447</v>
      </c>
      <c r="L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1" s="14" t="str">
        <f>IFERROR(VLOOKUP(Tabelle3[[#This Row],[Artikelnr.]],Artikel!A:C,3,FALSE),Tabelle3[[#This Row],[Artikelnr.]])</f>
        <v>ABS 40-45% OGT</v>
      </c>
      <c r="N561" s="11" t="str">
        <f>VLOOKUP(D561,'Liste Gründe'!A:D,2,FALSE)</f>
        <v>Schimmel</v>
      </c>
      <c r="O561" s="13" t="str">
        <f>IF(ISBLANK(F561),VLOOKUP(Tabelle3[[#This Row],[Grund Ziffer]],'Liste Gründe'!A:D,3,FALSE),F561)</f>
        <v>keine Verarbeitung</v>
      </c>
      <c r="P561" s="11" t="str">
        <f>IF(ISBLANK(Tabelle111[[#This Row],[noch genauer]]),"-",Tabelle111[[#This Row],[noch genauer]])</f>
        <v>Aufgrund Konsistenz nicht genommen. Zu wenig VOS verarbeitet. Vom Warmen ins Kalte -&gt; Schimmel</v>
      </c>
      <c r="Q561" s="14">
        <f t="shared" si="57"/>
        <v>36</v>
      </c>
      <c r="R561" s="11" t="str">
        <f t="shared" si="58"/>
        <v>Produkte</v>
      </c>
      <c r="S561" s="11" t="str">
        <f t="shared" si="59"/>
        <v>BUs</v>
      </c>
      <c r="T561" s="11" t="str">
        <f t="shared" si="60"/>
        <v>Symptome</v>
      </c>
      <c r="U561" s="11">
        <f>IFERROR(VLOOKUP(Tabelle3[[#This Row],[Artikelnr.]],Kennzahlen!S:U,3,FALSE)*Tabelle3[[#This Row],[Menge]],"0")</f>
        <v>240</v>
      </c>
      <c r="V561" s="14" t="str">
        <f>IF(ISBLANK(A561),VLOOKUP(Tabelle3[[#This Row],[Artikelnr.]],'Linien - BU'!R:S,2,FALSE),A561)</f>
        <v>Schmelze</v>
      </c>
      <c r="W561" s="16">
        <f t="shared" si="61"/>
        <v>29600001</v>
      </c>
      <c r="X561" s="15">
        <f t="shared" si="62"/>
        <v>12</v>
      </c>
      <c r="Y561" s="51"/>
      <c r="AC561" s="51"/>
      <c r="AF561" s="51"/>
      <c r="AG561" s="51"/>
      <c r="AH561" s="51"/>
    </row>
    <row r="562" spans="1:34" ht="30" customHeight="1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IFERROR(VLOOKUP(Tabelle111[[#This Row],[Artikelnr. (wenn vorhanden)]],Artikel!A:C,3,FALSE),Tabelle111[[#This Row],[Artikelnr. (wenn vorhanden)]])</f>
        <v>ABS 40-45% Konventionel</v>
      </c>
      <c r="I562" s="11" t="str">
        <f>VLOOKUP(V562,'Linien - BU'!A:B,2,FALSE)</f>
        <v>BU1</v>
      </c>
      <c r="J562" s="12">
        <f t="shared" si="56"/>
        <v>80</v>
      </c>
      <c r="K562" s="13">
        <f>Tabelle111[[#This Row],[Datum '[Tag']]]</f>
        <v>44456</v>
      </c>
      <c r="L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2" s="14" t="str">
        <f>IFERROR(VLOOKUP(Tabelle3[[#This Row],[Artikelnr.]],Artikel!A:C,3,FALSE),Tabelle3[[#This Row],[Artikelnr.]])</f>
        <v>ABS 40-45% Konventionel</v>
      </c>
      <c r="N562" s="11" t="str">
        <f>VLOOKUP(D562,'Liste Gründe'!A:D,2,FALSE)</f>
        <v>Schimmel</v>
      </c>
      <c r="O562" s="13" t="str">
        <f>IF(ISBLANK(F562),VLOOKUP(Tabelle3[[#This Row],[Grund Ziffer]],'Liste Gründe'!A:D,3,FALSE),F562)</f>
        <v>keine Verarbeitung</v>
      </c>
      <c r="P562" s="11" t="str">
        <f>IF(ISBLANK(Tabelle111[[#This Row],[noch genauer]]),"-",Tabelle111[[#This Row],[noch genauer]])</f>
        <v>Aufgrund Konsistenz nicht genommen. Zu wenig VOS verarbeitet. Vom Warmen ins Kalte -&gt; Schimmel</v>
      </c>
      <c r="Q562" s="14">
        <f t="shared" si="57"/>
        <v>37</v>
      </c>
      <c r="R562" s="11" t="str">
        <f t="shared" si="58"/>
        <v>Produkte</v>
      </c>
      <c r="S562" s="11" t="str">
        <f t="shared" si="59"/>
        <v>BUs</v>
      </c>
      <c r="T562" s="11" t="str">
        <f t="shared" si="60"/>
        <v>Symptome</v>
      </c>
      <c r="U562" s="11">
        <f>IFERROR(VLOOKUP(Tabelle3[[#This Row],[Artikelnr.]],Kennzahlen!S:U,3,FALSE)*Tabelle3[[#This Row],[Menge]],"0")</f>
        <v>160</v>
      </c>
      <c r="V562" s="14" t="str">
        <f>IF(ISBLANK(A562),VLOOKUP(Tabelle3[[#This Row],[Artikelnr.]],'Linien - BU'!R:S,2,FALSE),A562)</f>
        <v>Schmelze</v>
      </c>
      <c r="W562" s="16">
        <f t="shared" si="61"/>
        <v>29600002</v>
      </c>
      <c r="X562" s="15">
        <f t="shared" si="62"/>
        <v>12</v>
      </c>
      <c r="Y562" s="51"/>
      <c r="AC562" s="51"/>
      <c r="AF562" s="51"/>
      <c r="AG562" s="51"/>
      <c r="AH562" s="51"/>
    </row>
    <row r="563" spans="1:34" ht="30" customHeight="1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IFERROR(VLOOKUP(Tabelle111[[#This Row],[Artikelnr. (wenn vorhanden)]],Artikel!A:C,3,FALSE),Tabelle111[[#This Row],[Artikelnr. (wenn vorhanden)]])</f>
        <v>ABS 40-45% Konventionel</v>
      </c>
      <c r="I563" s="11" t="str">
        <f>VLOOKUP(V563,'Linien - BU'!A:B,2,FALSE)</f>
        <v>Rest</v>
      </c>
      <c r="J563" s="12">
        <f t="shared" si="56"/>
        <v>153</v>
      </c>
      <c r="K563" s="13">
        <f>Tabelle111[[#This Row],[Datum '[Tag']]]</f>
        <v>44456</v>
      </c>
      <c r="L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3" s="14" t="str">
        <f>IFERROR(VLOOKUP(Tabelle3[[#This Row],[Artikelnr.]],Artikel!A:C,3,FALSE),Tabelle3[[#This Row],[Artikelnr.]])</f>
        <v>ABS 40-45% Konventionel</v>
      </c>
      <c r="N563" s="11" t="str">
        <f>VLOOKUP(D563,'Liste Gründe'!A:D,2,FALSE)</f>
        <v>Rest</v>
      </c>
      <c r="O563" s="13" t="str">
        <f>IF(ISBLANK(F563),VLOOKUP(Tabelle3[[#This Row],[Grund Ziffer]],'Liste Gründe'!A:D,3,FALSE),F563)</f>
        <v>Retoure</v>
      </c>
      <c r="P563" s="11" t="str">
        <f>IF(ISBLANK(Tabelle111[[#This Row],[noch genauer]]),"-",Tabelle111[[#This Row],[noch genauer]])</f>
        <v>kam zurück Nagel und wurde als Abschnitte reduziert. Schimmel im Produkt entdeckt</v>
      </c>
      <c r="Q563" s="14">
        <f t="shared" si="57"/>
        <v>37</v>
      </c>
      <c r="R563" s="11" t="str">
        <f t="shared" si="58"/>
        <v>Produkte</v>
      </c>
      <c r="S563" s="11" t="str">
        <f t="shared" si="59"/>
        <v>BUs</v>
      </c>
      <c r="T563" s="11" t="str">
        <f t="shared" si="60"/>
        <v>Symptome</v>
      </c>
      <c r="U563" s="11">
        <f>IFERROR(VLOOKUP(Tabelle3[[#This Row],[Artikelnr.]],Kennzahlen!S:U,3,FALSE)*Tabelle3[[#This Row],[Menge]],"0")</f>
        <v>306</v>
      </c>
      <c r="V563" s="14" t="str">
        <f>IF(ISBLANK(A563),VLOOKUP(Tabelle3[[#This Row],[Artikelnr.]],'Linien - BU'!R:S,2,FALSE),A563)</f>
        <v>Retoure</v>
      </c>
      <c r="W563" s="16">
        <f t="shared" si="61"/>
        <v>29600002</v>
      </c>
      <c r="X563" s="15">
        <f t="shared" si="62"/>
        <v>22</v>
      </c>
      <c r="Y563" s="51"/>
      <c r="AC563" s="51"/>
      <c r="AF563" s="51"/>
      <c r="AG563" s="51"/>
      <c r="AH563" s="51"/>
    </row>
    <row r="564" spans="1:34" ht="30" customHeight="1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IFERROR(VLOOKUP(Tabelle111[[#This Row],[Artikelnr. (wenn vorhanden)]],Artikel!A:C,3,FALSE),Tabelle111[[#This Row],[Artikelnr. (wenn vorhanden)]])</f>
        <v>ABS 40-45% Konventionel</v>
      </c>
      <c r="I564" s="11" t="str">
        <f>VLOOKUP(V564,'Linien - BU'!A:B,2,FALSE)</f>
        <v>BU1</v>
      </c>
      <c r="J564" s="12">
        <f t="shared" si="56"/>
        <v>120</v>
      </c>
      <c r="K564" s="13">
        <f>Tabelle111[[#This Row],[Datum '[Tag']]]</f>
        <v>44466</v>
      </c>
      <c r="L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4" s="14" t="str">
        <f>IFERROR(VLOOKUP(Tabelle3[[#This Row],[Artikelnr.]],Artikel!A:C,3,FALSE),Tabelle3[[#This Row],[Artikelnr.]])</f>
        <v>ABS 40-45% Konventionel</v>
      </c>
      <c r="N564" s="11" t="str">
        <f>VLOOKUP(D564,'Liste Gründe'!A:D,2,FALSE)</f>
        <v>Schimmel</v>
      </c>
      <c r="O564" s="13" t="str">
        <f>IF(ISBLANK(F564),VLOOKUP(Tabelle3[[#This Row],[Grund Ziffer]],'Liste Gründe'!A:D,3,FALSE),F564)</f>
        <v>keine Verarbeitung</v>
      </c>
      <c r="P564" s="11" t="str">
        <f>IF(ISBLANK(Tabelle111[[#This Row],[noch genauer]]),"-",Tabelle111[[#This Row],[noch genauer]])</f>
        <v>Aufgrund Konsistenz nicht genommen. Zu wenig VOS verarbeitet. Vom Warmen ins Kalte -&gt; Schimmel</v>
      </c>
      <c r="Q564" s="14">
        <f t="shared" si="57"/>
        <v>39</v>
      </c>
      <c r="R564" s="11" t="str">
        <f t="shared" si="58"/>
        <v>Produkte</v>
      </c>
      <c r="S564" s="11" t="str">
        <f t="shared" si="59"/>
        <v>BUs</v>
      </c>
      <c r="T564" s="11" t="str">
        <f t="shared" si="60"/>
        <v>Symptome</v>
      </c>
      <c r="U564" s="11">
        <f>IFERROR(VLOOKUP(Tabelle3[[#This Row],[Artikelnr.]],Kennzahlen!S:U,3,FALSE)*Tabelle3[[#This Row],[Menge]],"0")</f>
        <v>240</v>
      </c>
      <c r="V564" s="14" t="str">
        <f>IF(ISBLANK(A564),VLOOKUP(Tabelle3[[#This Row],[Artikelnr.]],'Linien - BU'!R:S,2,FALSE),A564)</f>
        <v>Schmelze</v>
      </c>
      <c r="W564" s="16">
        <f t="shared" si="61"/>
        <v>29600002</v>
      </c>
      <c r="X564" s="15">
        <f t="shared" si="62"/>
        <v>12</v>
      </c>
      <c r="Y564" s="51"/>
      <c r="AC564" s="51"/>
      <c r="AF564" s="51"/>
      <c r="AG564" s="51"/>
      <c r="AH564" s="51"/>
    </row>
    <row r="565" spans="1:34" ht="30" customHeight="1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F565"/>
      <c r="G565" s="25"/>
      <c r="H565" s="25" t="str">
        <f>IFERROR(VLOOKUP(Tabelle111[[#This Row],[Artikelnr. (wenn vorhanden)]],Artikel!A:C,3,FALSE),Tabelle111[[#This Row],[Artikelnr. (wenn vorhanden)]])</f>
        <v>ABS 45-48% OGT</v>
      </c>
      <c r="I565" s="11" t="str">
        <f>VLOOKUP(V565,'Linien - BU'!A:B,2,FALSE)</f>
        <v>BU1</v>
      </c>
      <c r="J565" s="12">
        <f t="shared" si="56"/>
        <v>130</v>
      </c>
      <c r="K565" s="13">
        <f>Tabelle111[[#This Row],[Datum '[Tag']]]</f>
        <v>44477</v>
      </c>
      <c r="L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5" s="14" t="str">
        <f>IFERROR(VLOOKUP(Tabelle3[[#This Row],[Artikelnr.]],Artikel!A:C,3,FALSE),Tabelle3[[#This Row],[Artikelnr.]])</f>
        <v>ABS 45-48% OGT</v>
      </c>
      <c r="N565" s="11" t="str">
        <f>VLOOKUP(D565,'Liste Gründe'!A:D,2,FALSE)</f>
        <v>Schimmel</v>
      </c>
      <c r="O565" s="13" t="str">
        <f>IF(ISBLANK(F565),VLOOKUP(Tabelle3[[#This Row],[Grund Ziffer]],'Liste Gründe'!A:D,3,FALSE),F565)</f>
        <v>Schimmel</v>
      </c>
      <c r="P565" s="11" t="str">
        <f>IF(ISBLANK(Tabelle111[[#This Row],[noch genauer]]),"-",Tabelle111[[#This Row],[noch genauer]])</f>
        <v>-</v>
      </c>
      <c r="Q565" s="14">
        <f t="shared" si="57"/>
        <v>40</v>
      </c>
      <c r="R565" s="11" t="str">
        <f t="shared" si="58"/>
        <v>Produkte</v>
      </c>
      <c r="S565" s="11" t="str">
        <f t="shared" si="59"/>
        <v>BUs</v>
      </c>
      <c r="T565" s="11" t="str">
        <f t="shared" si="60"/>
        <v>Symptome</v>
      </c>
      <c r="U565" s="11">
        <f>IFERROR(VLOOKUP(Tabelle3[[#This Row],[Artikelnr.]],Kennzahlen!S:U,3,FALSE)*Tabelle3[[#This Row],[Menge]],"0")</f>
        <v>266.721</v>
      </c>
      <c r="V565" s="14" t="str">
        <f>IF(ISBLANK(A565),VLOOKUP(Tabelle3[[#This Row],[Artikelnr.]],'Linien - BU'!R:S,2,FALSE),A565)</f>
        <v>RWV</v>
      </c>
      <c r="W565" s="16">
        <f t="shared" si="61"/>
        <v>29600003</v>
      </c>
      <c r="X565" s="15">
        <f t="shared" si="62"/>
        <v>12</v>
      </c>
      <c r="Y565" s="51"/>
      <c r="AC565" s="51"/>
      <c r="AF565" s="51"/>
      <c r="AG565" s="51"/>
      <c r="AH565" s="51"/>
    </row>
    <row r="566" spans="1:34" ht="30" customHeight="1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IFERROR(VLOOKUP(Tabelle111[[#This Row],[Artikelnr. (wenn vorhanden)]],Artikel!A:C,3,FALSE),Tabelle111[[#This Row],[Artikelnr. (wenn vorhanden)]])</f>
        <v>ABS 45-48% Konventionel</v>
      </c>
      <c r="I566" s="11" t="str">
        <f>VLOOKUP(V566,'Linien - BU'!A:B,2,FALSE)</f>
        <v>BU1</v>
      </c>
      <c r="J566" s="12">
        <f t="shared" si="56"/>
        <v>195</v>
      </c>
      <c r="K566" s="13">
        <f>Tabelle111[[#This Row],[Datum '[Tag']]]</f>
        <v>44469</v>
      </c>
      <c r="L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6" s="14" t="str">
        <f>IFERROR(VLOOKUP(Tabelle3[[#This Row],[Artikelnr.]],Artikel!A:C,3,FALSE),Tabelle3[[#This Row],[Artikelnr.]])</f>
        <v>ABS 45-48% Konventionel</v>
      </c>
      <c r="N566" s="11" t="str">
        <f>VLOOKUP(D566,'Liste Gründe'!A:D,2,FALSE)</f>
        <v>Schimmel</v>
      </c>
      <c r="O566" s="13" t="str">
        <f>IF(ISBLANK(F566),VLOOKUP(Tabelle3[[#This Row],[Grund Ziffer]],'Liste Gründe'!A:D,3,FALSE),F566)</f>
        <v>keine Verarbeitung</v>
      </c>
      <c r="P566" s="11" t="str">
        <f>IF(ISBLANK(Tabelle111[[#This Row],[noch genauer]]),"-",Tabelle111[[#This Row],[noch genauer]])</f>
        <v>Aufgrund Konsistenz nicht genommen. Zu wenig VOS verarbeitet. Vom Warmen ins Kalte -&gt; Schimmel</v>
      </c>
      <c r="Q566" s="14">
        <f t="shared" si="57"/>
        <v>39</v>
      </c>
      <c r="R566" s="11" t="str">
        <f t="shared" si="58"/>
        <v>Produkte</v>
      </c>
      <c r="S566" s="11" t="str">
        <f t="shared" si="59"/>
        <v>BUs</v>
      </c>
      <c r="T566" s="11" t="str">
        <f t="shared" si="60"/>
        <v>Symptome</v>
      </c>
      <c r="U566" s="11">
        <f>IFERROR(VLOOKUP(Tabelle3[[#This Row],[Artikelnr.]],Kennzahlen!S:U,3,FALSE)*Tabelle3[[#This Row],[Menge]],"0")</f>
        <v>393.43199999999996</v>
      </c>
      <c r="V566" s="14" t="str">
        <f>IF(ISBLANK(A566),VLOOKUP(Tabelle3[[#This Row],[Artikelnr.]],'Linien - BU'!R:S,2,FALSE),A566)</f>
        <v>Schmelze</v>
      </c>
      <c r="W566" s="16">
        <f t="shared" si="61"/>
        <v>29600004</v>
      </c>
      <c r="X566" s="15">
        <f t="shared" si="62"/>
        <v>12</v>
      </c>
      <c r="Y566" s="51"/>
      <c r="AC566" s="51"/>
      <c r="AF566" s="51"/>
      <c r="AG566" s="51"/>
      <c r="AH566" s="51"/>
    </row>
    <row r="567" spans="1:34" ht="30" customHeight="1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F567"/>
      <c r="G567" s="25"/>
      <c r="H567" s="25" t="str">
        <f>IFERROR(VLOOKUP(Tabelle111[[#This Row],[Artikelnr. (wenn vorhanden)]],Artikel!A:C,3,FALSE),Tabelle111[[#This Row],[Artikelnr. (wenn vorhanden)]])</f>
        <v>ABS 45-48% Konventionel</v>
      </c>
      <c r="I567" s="11" t="str">
        <f>VLOOKUP(V567,'Linien - BU'!A:B,2,FALSE)</f>
        <v>BU1</v>
      </c>
      <c r="J567" s="12">
        <f t="shared" si="56"/>
        <v>160</v>
      </c>
      <c r="K567" s="13">
        <f>Tabelle111[[#This Row],[Datum '[Tag']]]</f>
        <v>44480</v>
      </c>
      <c r="L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7" s="14" t="str">
        <f>IFERROR(VLOOKUP(Tabelle3[[#This Row],[Artikelnr.]],Artikel!A:C,3,FALSE),Tabelle3[[#This Row],[Artikelnr.]])</f>
        <v>ABS 45-48% Konventionel</v>
      </c>
      <c r="N567" s="11" t="str">
        <f>VLOOKUP(D567,'Liste Gründe'!A:D,2,FALSE)</f>
        <v>Qualitätsprobleme</v>
      </c>
      <c r="O567" s="13" t="str">
        <f>IF(ISBLANK(F567),VLOOKUP(Tabelle3[[#This Row],[Grund Ziffer]],'Liste Gründe'!A:D,3,FALSE),F567)</f>
        <v>Produkt durchwässert</v>
      </c>
      <c r="P567" s="11" t="str">
        <f>IF(ISBLANK(Tabelle111[[#This Row],[noch genauer]]),"-",Tabelle111[[#This Row],[noch genauer]])</f>
        <v>-</v>
      </c>
      <c r="Q567" s="14">
        <f t="shared" si="57"/>
        <v>41</v>
      </c>
      <c r="R567" s="11" t="str">
        <f t="shared" si="58"/>
        <v>Produkte</v>
      </c>
      <c r="S567" s="11" t="str">
        <f t="shared" si="59"/>
        <v>BUs</v>
      </c>
      <c r="T567" s="11" t="str">
        <f t="shared" si="60"/>
        <v>Symptome</v>
      </c>
      <c r="U567" s="11">
        <f>IFERROR(VLOOKUP(Tabelle3[[#This Row],[Artikelnr.]],Kennzahlen!S:U,3,FALSE)*Tabelle3[[#This Row],[Menge]],"0")</f>
        <v>322.81599999999997</v>
      </c>
      <c r="V567" s="14" t="str">
        <f>IF(ISBLANK(A567),VLOOKUP(Tabelle3[[#This Row],[Artikelnr.]],'Linien - BU'!R:S,2,FALSE),A567)</f>
        <v>Schmelze</v>
      </c>
      <c r="W567" s="16">
        <f t="shared" si="61"/>
        <v>29600004</v>
      </c>
      <c r="X567" s="15">
        <f t="shared" si="62"/>
        <v>43</v>
      </c>
      <c r="Y567" s="51"/>
      <c r="AC567" s="51"/>
      <c r="AF567" s="51"/>
      <c r="AG567" s="51"/>
      <c r="AH567" s="51"/>
    </row>
    <row r="568" spans="1:34" ht="30" customHeight="1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IFERROR(VLOOKUP(Tabelle111[[#This Row],[Artikelnr. (wenn vorhanden)]],Artikel!A:C,3,FALSE),Tabelle111[[#This Row],[Artikelnr. (wenn vorhanden)]])</f>
        <v>ABS 45-48% Konventionel</v>
      </c>
      <c r="I568" s="11" t="str">
        <f>VLOOKUP(V568,'Linien - BU'!A:B,2,FALSE)</f>
        <v>BU1</v>
      </c>
      <c r="J568" s="12">
        <f t="shared" si="56"/>
        <v>207</v>
      </c>
      <c r="K568" s="13">
        <f>Tabelle111[[#This Row],[Datum '[Tag']]]</f>
        <v>44488</v>
      </c>
      <c r="L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8" s="14" t="str">
        <f>IFERROR(VLOOKUP(Tabelle3[[#This Row],[Artikelnr.]],Artikel!A:C,3,FALSE),Tabelle3[[#This Row],[Artikelnr.]])</f>
        <v>ABS 45-48% Konventionel</v>
      </c>
      <c r="N568" s="11" t="str">
        <f>VLOOKUP(D568,'Liste Gründe'!A:D,2,FALSE)</f>
        <v>Schimmel</v>
      </c>
      <c r="O568" s="13" t="str">
        <f>IF(ISBLANK(F568),VLOOKUP(Tabelle3[[#This Row],[Grund Ziffer]],'Liste Gründe'!A:D,3,FALSE),F568)</f>
        <v>keine Verarbeitung</v>
      </c>
      <c r="P568" s="11" t="str">
        <f>IF(ISBLANK(Tabelle111[[#This Row],[noch genauer]]),"-",Tabelle111[[#This Row],[noch genauer]])</f>
        <v>-</v>
      </c>
      <c r="Q568" s="14">
        <f t="shared" si="57"/>
        <v>42</v>
      </c>
      <c r="R568" s="11" t="str">
        <f t="shared" si="58"/>
        <v>Produkte</v>
      </c>
      <c r="S568" s="11" t="str">
        <f t="shared" si="59"/>
        <v>BUs</v>
      </c>
      <c r="T568" s="11" t="str">
        <f t="shared" si="60"/>
        <v>Symptome</v>
      </c>
      <c r="U568" s="11">
        <f>IFERROR(VLOOKUP(Tabelle3[[#This Row],[Artikelnr.]],Kennzahlen!S:U,3,FALSE)*Tabelle3[[#This Row],[Menge]],"0")</f>
        <v>417.64319999999998</v>
      </c>
      <c r="V568" s="14" t="str">
        <f>IF(ISBLANK(A568),VLOOKUP(Tabelle3[[#This Row],[Artikelnr.]],'Linien - BU'!R:S,2,FALSE),A568)</f>
        <v>Schmelze</v>
      </c>
      <c r="W568" s="16">
        <f t="shared" si="61"/>
        <v>29600004</v>
      </c>
      <c r="X568" s="15">
        <f t="shared" si="62"/>
        <v>12</v>
      </c>
      <c r="Y568" s="51"/>
      <c r="AC568" s="51"/>
      <c r="AF568" s="51"/>
      <c r="AG568" s="51"/>
      <c r="AH568" s="51"/>
    </row>
    <row r="569" spans="1:34" ht="30" customHeight="1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IFERROR(VLOOKUP(Tabelle111[[#This Row],[Artikelnr. (wenn vorhanden)]],Artikel!A:C,3,FALSE),Tabelle111[[#This Row],[Artikelnr. (wenn vorhanden)]])</f>
        <v>VS GRS Natur OGT</v>
      </c>
      <c r="I569" s="11" t="str">
        <f>VLOOKUP(V569,'Linien - BU'!A:B,2,FALSE)</f>
        <v>BU1</v>
      </c>
      <c r="J569" s="12">
        <f t="shared" si="56"/>
        <v>22</v>
      </c>
      <c r="K569" s="13">
        <f>Tabelle111[[#This Row],[Datum '[Tag']]]</f>
        <v>44452</v>
      </c>
      <c r="L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69" s="14" t="str">
        <f>IFERROR(VLOOKUP(Tabelle3[[#This Row],[Artikelnr.]],Artikel!A:C,3,FALSE),Tabelle3[[#This Row],[Artikelnr.]])</f>
        <v>VS GRS Natur OGT</v>
      </c>
      <c r="N569" s="11" t="str">
        <f>VLOOKUP(D569,'Liste Gründe'!A:D,2,FALSE)</f>
        <v>Schimmel</v>
      </c>
      <c r="O569" s="13" t="str">
        <f>IF(ISBLANK(F569),VLOOKUP(Tabelle3[[#This Row],[Grund Ziffer]],'Liste Gründe'!A:D,3,FALSE),F569)</f>
        <v>keine Verarbeitung</v>
      </c>
      <c r="P569" s="11" t="str">
        <f>IF(ISBLANK(Tabelle111[[#This Row],[noch genauer]]),"-",Tabelle111[[#This Row],[noch genauer]])</f>
        <v>Aufgrund Konsistenz nicht genommen. Zu wenig VOS verarbeitet. Vom Warmen ins Kalte -&gt; Schimmel</v>
      </c>
      <c r="Q569" s="14">
        <f t="shared" si="57"/>
        <v>37</v>
      </c>
      <c r="R569" s="11" t="str">
        <f t="shared" si="58"/>
        <v>Produkte</v>
      </c>
      <c r="S569" s="11" t="str">
        <f t="shared" si="59"/>
        <v>BUs</v>
      </c>
      <c r="T569" s="11" t="str">
        <f t="shared" si="60"/>
        <v>Symptome</v>
      </c>
      <c r="U569" s="11">
        <f>IFERROR(VLOOKUP(Tabelle3[[#This Row],[Artikelnr.]],Kennzahlen!S:U,3,FALSE)*Tabelle3[[#This Row],[Menge]],"0")</f>
        <v>21.769000000000002</v>
      </c>
      <c r="V569" s="14" t="str">
        <f>IF(ISBLANK(A569),VLOOKUP(Tabelle3[[#This Row],[Artikelnr.]],'Linien - BU'!R:S,2,FALSE),A569)</f>
        <v>Schmelze</v>
      </c>
      <c r="W569" s="16">
        <f t="shared" si="61"/>
        <v>29600009</v>
      </c>
      <c r="X569" s="15">
        <f t="shared" si="62"/>
        <v>12</v>
      </c>
      <c r="Y569" s="51"/>
      <c r="AC569" s="51"/>
      <c r="AF569" s="51"/>
      <c r="AG569" s="51"/>
      <c r="AH569" s="51"/>
    </row>
    <row r="570" spans="1:34" ht="30" customHeight="1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IFERROR(VLOOKUP(Tabelle111[[#This Row],[Artikelnr. (wenn vorhanden)]],Artikel!A:C,3,FALSE),Tabelle111[[#This Row],[Artikelnr. (wenn vorhanden)]])</f>
        <v>VS GRS Schinken mit Rin</v>
      </c>
      <c r="I570" s="11" t="str">
        <f>VLOOKUP(V570,'Linien - BU'!A:B,2,FALSE)</f>
        <v>BU1</v>
      </c>
      <c r="J570" s="12">
        <f t="shared" si="56"/>
        <v>212</v>
      </c>
      <c r="K570" s="13">
        <f>Tabelle111[[#This Row],[Datum '[Tag']]]</f>
        <v>44454</v>
      </c>
      <c r="L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0" s="14" t="str">
        <f>IFERROR(VLOOKUP(Tabelle3[[#This Row],[Artikelnr.]],Artikel!A:C,3,FALSE),Tabelle3[[#This Row],[Artikelnr.]])</f>
        <v>VS GRS Schinken mit Rin</v>
      </c>
      <c r="N570" s="11" t="str">
        <f>VLOOKUP(D570,'Liste Gründe'!A:D,2,FALSE)</f>
        <v>Schimmel</v>
      </c>
      <c r="O570" s="13" t="str">
        <f>IF(ISBLANK(F570),VLOOKUP(Tabelle3[[#This Row],[Grund Ziffer]],'Liste Gründe'!A:D,3,FALSE),F570)</f>
        <v>keine Verarbeitung</v>
      </c>
      <c r="P570" s="11" t="str">
        <f>IF(ISBLANK(Tabelle111[[#This Row],[noch genauer]]),"-",Tabelle111[[#This Row],[noch genauer]])</f>
        <v>Aufgrund Konsistenz nicht genommen. Zu wenig VOS verarbeitet. Vom Warmen ins Kalte -&gt; Schimmel</v>
      </c>
      <c r="Q570" s="14">
        <f t="shared" si="57"/>
        <v>37</v>
      </c>
      <c r="R570" s="11" t="str">
        <f t="shared" si="58"/>
        <v>Produkte</v>
      </c>
      <c r="S570" s="11" t="str">
        <f t="shared" si="59"/>
        <v>BUs</v>
      </c>
      <c r="T570" s="11" t="str">
        <f t="shared" si="60"/>
        <v>Symptome</v>
      </c>
      <c r="U570" s="11">
        <f>IFERROR(VLOOKUP(Tabelle3[[#This Row],[Artikelnr.]],Kennzahlen!S:U,3,FALSE)*Tabelle3[[#This Row],[Menge]],"0")</f>
        <v>106</v>
      </c>
      <c r="V570" s="14" t="str">
        <f>IF(ISBLANK(A570),VLOOKUP(Tabelle3[[#This Row],[Artikelnr.]],'Linien - BU'!R:S,2,FALSE),A570)</f>
        <v>Schmelze</v>
      </c>
      <c r="W570" s="16">
        <f t="shared" si="61"/>
        <v>29600011</v>
      </c>
      <c r="X570" s="15">
        <f t="shared" si="62"/>
        <v>12</v>
      </c>
      <c r="Y570" s="51"/>
      <c r="AC570" s="51"/>
      <c r="AF570" s="51"/>
      <c r="AG570" s="51"/>
      <c r="AH570" s="51"/>
    </row>
    <row r="571" spans="1:34" ht="30" customHeight="1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IFERROR(VLOOKUP(Tabelle111[[#This Row],[Artikelnr. (wenn vorhanden)]],Artikel!A:C,3,FALSE),Tabelle111[[#This Row],[Artikelnr. (wenn vorhanden)]])</f>
        <v>VS GRS Chili mit Rinde</v>
      </c>
      <c r="I571" s="11" t="str">
        <f>VLOOKUP(V571,'Linien - BU'!A:B,2,FALSE)</f>
        <v>BU1</v>
      </c>
      <c r="J571" s="12">
        <f t="shared" si="56"/>
        <v>184</v>
      </c>
      <c r="K571" s="13">
        <f>Tabelle111[[#This Row],[Datum '[Tag']]]</f>
        <v>44428</v>
      </c>
      <c r="L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1" s="14" t="str">
        <f>IFERROR(VLOOKUP(Tabelle3[[#This Row],[Artikelnr.]],Artikel!A:C,3,FALSE),Tabelle3[[#This Row],[Artikelnr.]])</f>
        <v>VS GRS Chili mit Rinde</v>
      </c>
      <c r="N571" s="11" t="str">
        <f>VLOOKUP(D571,'Liste Gründe'!A:D,2,FALSE)</f>
        <v>Schimmel</v>
      </c>
      <c r="O571" s="13" t="str">
        <f>IF(ISBLANK(F571),VLOOKUP(Tabelle3[[#This Row],[Grund Ziffer]],'Liste Gründe'!A:D,3,FALSE),F571)</f>
        <v>keine Verarbeitung</v>
      </c>
      <c r="P571" s="11" t="str">
        <f>IF(ISBLANK(Tabelle111[[#This Row],[noch genauer]]),"-",Tabelle111[[#This Row],[noch genauer]])</f>
        <v>Aufgrund Konsistenz nicht genommen. Zu wenig VOS verarbeitet. Vom Warmen ins Kalte -&gt; Schimmel</v>
      </c>
      <c r="Q571" s="14">
        <f t="shared" si="57"/>
        <v>33</v>
      </c>
      <c r="R571" s="11" t="str">
        <f t="shared" si="58"/>
        <v>Produkte</v>
      </c>
      <c r="S571" s="11" t="str">
        <f t="shared" si="59"/>
        <v>BUs</v>
      </c>
      <c r="T571" s="11" t="str">
        <f t="shared" si="60"/>
        <v>Symptome</v>
      </c>
      <c r="U571" s="11">
        <f>IFERROR(VLOOKUP(Tabelle3[[#This Row],[Artikelnr.]],Kennzahlen!S:U,3,FALSE)*Tabelle3[[#This Row],[Menge]],"0")</f>
        <v>649.86959999999999</v>
      </c>
      <c r="V571" s="14" t="str">
        <f>IF(ISBLANK(A571),VLOOKUP(Tabelle3[[#This Row],[Artikelnr.]],'Linien - BU'!R:S,2,FALSE),A571)</f>
        <v>Schmelze</v>
      </c>
      <c r="W571" s="16">
        <f t="shared" si="61"/>
        <v>29600013</v>
      </c>
      <c r="X571" s="15">
        <f t="shared" si="62"/>
        <v>12</v>
      </c>
      <c r="Y571" s="51"/>
      <c r="AC571" s="51"/>
      <c r="AF571" s="51"/>
      <c r="AG571" s="51"/>
      <c r="AH571" s="51"/>
    </row>
    <row r="572" spans="1:34" ht="30" customHeight="1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IFERROR(VLOOKUP(Tabelle111[[#This Row],[Artikelnr. (wenn vorhanden)]],Artikel!A:C,3,FALSE),Tabelle111[[#This Row],[Artikelnr. (wenn vorhanden)]])</f>
        <v>VS GRS Chili mit Rinde</v>
      </c>
      <c r="I572" s="11" t="str">
        <f>VLOOKUP(V572,'Linien - BU'!A:B,2,FALSE)</f>
        <v>BU1</v>
      </c>
      <c r="J572" s="12">
        <f t="shared" si="56"/>
        <v>223</v>
      </c>
      <c r="K572" s="13">
        <f>Tabelle111[[#This Row],[Datum '[Tag']]]</f>
        <v>44454</v>
      </c>
      <c r="L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2" s="14" t="str">
        <f>IFERROR(VLOOKUP(Tabelle3[[#This Row],[Artikelnr.]],Artikel!A:C,3,FALSE),Tabelle3[[#This Row],[Artikelnr.]])</f>
        <v>VS GRS Chili mit Rinde</v>
      </c>
      <c r="N572" s="11" t="str">
        <f>VLOOKUP(D572,'Liste Gründe'!A:D,2,FALSE)</f>
        <v>Schimmel</v>
      </c>
      <c r="O572" s="13" t="str">
        <f>IF(ISBLANK(F572),VLOOKUP(Tabelle3[[#This Row],[Grund Ziffer]],'Liste Gründe'!A:D,3,FALSE),F572)</f>
        <v>keine Verarbeitung</v>
      </c>
      <c r="P572" s="11" t="str">
        <f>IF(ISBLANK(Tabelle111[[#This Row],[noch genauer]]),"-",Tabelle111[[#This Row],[noch genauer]])</f>
        <v>Aufgrund Konsistenz nicht genommen. Zu wenig VOS verarbeitet. Vom Warmen ins Kalte -&gt; Schimmel</v>
      </c>
      <c r="Q572" s="14">
        <f t="shared" si="57"/>
        <v>37</v>
      </c>
      <c r="R572" s="11" t="str">
        <f t="shared" si="58"/>
        <v>Produkte</v>
      </c>
      <c r="S572" s="11" t="str">
        <f t="shared" si="59"/>
        <v>BUs</v>
      </c>
      <c r="T572" s="11" t="str">
        <f t="shared" si="60"/>
        <v>Symptome</v>
      </c>
      <c r="U572" s="11">
        <f>IFERROR(VLOOKUP(Tabelle3[[#This Row],[Artikelnr.]],Kennzahlen!S:U,3,FALSE)*Tabelle3[[#This Row],[Menge]],"0")</f>
        <v>787.61370000000011</v>
      </c>
      <c r="V572" s="14" t="str">
        <f>IF(ISBLANK(A572),VLOOKUP(Tabelle3[[#This Row],[Artikelnr.]],'Linien - BU'!R:S,2,FALSE),A572)</f>
        <v>Schmelze</v>
      </c>
      <c r="W572" s="16">
        <f t="shared" si="61"/>
        <v>29600013</v>
      </c>
      <c r="X572" s="15">
        <f t="shared" si="62"/>
        <v>12</v>
      </c>
      <c r="Y572" s="51"/>
      <c r="AC572" s="51"/>
      <c r="AF572" s="51"/>
      <c r="AG572" s="51"/>
      <c r="AH572" s="51"/>
    </row>
    <row r="573" spans="1:34" ht="30" customHeight="1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IFERROR(VLOOKUP(Tabelle111[[#This Row],[Artikelnr. (wenn vorhanden)]],Artikel!A:C,3,FALSE),Tabelle111[[#This Row],[Artikelnr. (wenn vorhanden)]])</f>
        <v>VS RW Schinken mit Rind</v>
      </c>
      <c r="I573" s="11" t="str">
        <f>VLOOKUP(V573,'Linien - BU'!A:B,2,FALSE)</f>
        <v>BU1</v>
      </c>
      <c r="J573" s="12">
        <f t="shared" si="56"/>
        <v>66.8</v>
      </c>
      <c r="K573" s="13">
        <f>Tabelle111[[#This Row],[Datum '[Tag']]]</f>
        <v>44469</v>
      </c>
      <c r="L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3" s="14" t="str">
        <f>IFERROR(VLOOKUP(Tabelle3[[#This Row],[Artikelnr.]],Artikel!A:C,3,FALSE),Tabelle3[[#This Row],[Artikelnr.]])</f>
        <v>VS RW Schinken mit Rind</v>
      </c>
      <c r="N573" s="11" t="str">
        <f>VLOOKUP(D573,'Liste Gründe'!A:D,2,FALSE)</f>
        <v>Schimmel</v>
      </c>
      <c r="O573" s="13" t="str">
        <f>IF(ISBLANK(F573),VLOOKUP(Tabelle3[[#This Row],[Grund Ziffer]],'Liste Gründe'!A:D,3,FALSE),F573)</f>
        <v>keine Verarbeitung</v>
      </c>
      <c r="P573" s="11" t="str">
        <f>IF(ISBLANK(Tabelle111[[#This Row],[noch genauer]]),"-",Tabelle111[[#This Row],[noch genauer]])</f>
        <v>Aufgrund Konsistenz nicht genommen. Zu wenig VOS verarbeitet. Vom Warmen ins Kalte -&gt; Schimmel</v>
      </c>
      <c r="Q573" s="14">
        <f t="shared" si="57"/>
        <v>39</v>
      </c>
      <c r="R573" s="11" t="str">
        <f t="shared" si="58"/>
        <v>Produkte</v>
      </c>
      <c r="S573" s="11" t="str">
        <f t="shared" si="59"/>
        <v>BUs</v>
      </c>
      <c r="T573" s="11" t="str">
        <f t="shared" si="60"/>
        <v>Symptome</v>
      </c>
      <c r="U573" s="11">
        <f>IFERROR(VLOOKUP(Tabelle3[[#This Row],[Artikelnr.]],Kennzahlen!S:U,3,FALSE)*Tabelle3[[#This Row],[Menge]],"0")</f>
        <v>33.4</v>
      </c>
      <c r="V573" s="14" t="str">
        <f>IF(ISBLANK(A573),VLOOKUP(Tabelle3[[#This Row],[Artikelnr.]],'Linien - BU'!R:S,2,FALSE),A573)</f>
        <v>Schmelze</v>
      </c>
      <c r="W573" s="16">
        <f t="shared" si="61"/>
        <v>29600017</v>
      </c>
      <c r="X573" s="15">
        <f t="shared" si="62"/>
        <v>12</v>
      </c>
      <c r="Y573" s="51"/>
      <c r="AC573" s="51"/>
      <c r="AF573" s="51"/>
      <c r="AG573" s="51"/>
      <c r="AH573" s="51"/>
    </row>
    <row r="574" spans="1:34" ht="30" customHeight="1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IFERROR(VLOOKUP(Tabelle111[[#This Row],[Artikelnr. (wenn vorhanden)]],Artikel!A:C,3,FALSE),Tabelle111[[#This Row],[Artikelnr. (wenn vorhanden)]])</f>
        <v>VS RW Schinken mit Rind</v>
      </c>
      <c r="I574" s="11" t="str">
        <f>VLOOKUP(V574,'Linien - BU'!A:B,2,FALSE)</f>
        <v>BU3</v>
      </c>
      <c r="J574" s="12">
        <f t="shared" si="56"/>
        <v>72</v>
      </c>
      <c r="K574" s="13">
        <f>Tabelle111[[#This Row],[Datum '[Tag']]]</f>
        <v>44469</v>
      </c>
      <c r="L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4" s="14" t="str">
        <f>IFERROR(VLOOKUP(Tabelle3[[#This Row],[Artikelnr.]],Artikel!A:C,3,FALSE),Tabelle3[[#This Row],[Artikelnr.]])</f>
        <v>VS RW Schinken mit Rind</v>
      </c>
      <c r="N574" s="11" t="str">
        <f>VLOOKUP(D574,'Liste Gründe'!A:D,2,FALSE)</f>
        <v>Schimmel</v>
      </c>
      <c r="O574" s="13" t="str">
        <f>IF(ISBLANK(F574),VLOOKUP(Tabelle3[[#This Row],[Grund Ziffer]],'Liste Gründe'!A:D,3,FALSE),F574)</f>
        <v>Rest</v>
      </c>
      <c r="P574" s="11" t="str">
        <f>IF(ISBLANK(Tabelle111[[#This Row],[noch genauer]]),"-",Tabelle111[[#This Row],[noch genauer]])</f>
        <v>wurde nicht eingesetzt</v>
      </c>
      <c r="Q574" s="14">
        <f t="shared" si="57"/>
        <v>39</v>
      </c>
      <c r="R574" s="11" t="str">
        <f t="shared" si="58"/>
        <v>Produkte</v>
      </c>
      <c r="S574" s="11" t="str">
        <f t="shared" si="59"/>
        <v>BUs</v>
      </c>
      <c r="T574" s="11" t="str">
        <f t="shared" si="60"/>
        <v>Symptome</v>
      </c>
      <c r="U574" s="11">
        <f>IFERROR(VLOOKUP(Tabelle3[[#This Row],[Artikelnr.]],Kennzahlen!S:U,3,FALSE)*Tabelle3[[#This Row],[Menge]],"0")</f>
        <v>36</v>
      </c>
      <c r="V574" s="14" t="str">
        <f>IF(ISBLANK(A574),VLOOKUP(Tabelle3[[#This Row],[Artikelnr.]],'Linien - BU'!R:S,2,FALSE),A574)</f>
        <v>Bu3</v>
      </c>
      <c r="W574" s="16">
        <f t="shared" si="61"/>
        <v>29600017</v>
      </c>
      <c r="X574" s="15">
        <f t="shared" si="62"/>
        <v>12</v>
      </c>
      <c r="Y574" s="51"/>
      <c r="AC574" s="51"/>
      <c r="AF574" s="51"/>
      <c r="AG574" s="51"/>
      <c r="AH574" s="51"/>
    </row>
    <row r="575" spans="1:34" ht="30" customHeight="1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IFERROR(VLOOKUP(Tabelle111[[#This Row],[Artikelnr. (wenn vorhanden)]],Artikel!A:C,3,FALSE),Tabelle111[[#This Row],[Artikelnr. (wenn vorhanden)]])</f>
        <v>VS RW Schinken mit Rind</v>
      </c>
      <c r="I575" s="11" t="str">
        <f>VLOOKUP(V575,'Linien - BU'!A:B,2,FALSE)</f>
        <v>BU1</v>
      </c>
      <c r="J575" s="12">
        <f t="shared" si="56"/>
        <v>60</v>
      </c>
      <c r="K575" s="13">
        <f>Tabelle111[[#This Row],[Datum '[Tag']]]</f>
        <v>44491</v>
      </c>
      <c r="L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5" s="14" t="str">
        <f>IFERROR(VLOOKUP(Tabelle3[[#This Row],[Artikelnr.]],Artikel!A:C,3,FALSE),Tabelle3[[#This Row],[Artikelnr.]])</f>
        <v>VS RW Schinken mit Rind</v>
      </c>
      <c r="N575" s="11" t="str">
        <f>VLOOKUP(D575,'Liste Gründe'!A:D,2,FALSE)</f>
        <v>Schimmel</v>
      </c>
      <c r="O575" s="13" t="str">
        <f>IF(ISBLANK(F575),VLOOKUP(Tabelle3[[#This Row],[Grund Ziffer]],'Liste Gründe'!A:D,3,FALSE),F575)</f>
        <v>keine Verarbeitung</v>
      </c>
      <c r="P575" s="11" t="str">
        <f>IF(ISBLANK(Tabelle111[[#This Row],[noch genauer]]),"-",Tabelle111[[#This Row],[noch genauer]])</f>
        <v>-</v>
      </c>
      <c r="Q575" s="14">
        <f t="shared" si="57"/>
        <v>42</v>
      </c>
      <c r="R575" s="11" t="str">
        <f t="shared" si="58"/>
        <v>Produkte</v>
      </c>
      <c r="S575" s="11" t="str">
        <f t="shared" si="59"/>
        <v>BUs</v>
      </c>
      <c r="T575" s="11" t="str">
        <f t="shared" si="60"/>
        <v>Symptome</v>
      </c>
      <c r="U575" s="11">
        <f>IFERROR(VLOOKUP(Tabelle3[[#This Row],[Artikelnr.]],Kennzahlen!S:U,3,FALSE)*Tabelle3[[#This Row],[Menge]],"0")</f>
        <v>30</v>
      </c>
      <c r="V575" s="14" t="str">
        <f>IF(ISBLANK(A575),VLOOKUP(Tabelle3[[#This Row],[Artikelnr.]],'Linien - BU'!R:S,2,FALSE),A575)</f>
        <v>Schmelze</v>
      </c>
      <c r="W575" s="16">
        <f t="shared" si="61"/>
        <v>29600017</v>
      </c>
      <c r="X575" s="15">
        <f t="shared" si="62"/>
        <v>12</v>
      </c>
      <c r="Y575" s="51"/>
      <c r="AC575" s="51"/>
      <c r="AF575" s="51"/>
      <c r="AG575" s="51"/>
      <c r="AH575" s="51"/>
    </row>
    <row r="576" spans="1:34" ht="30" customHeight="1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IFERROR(VLOOKUP(Tabelle111[[#This Row],[Artikelnr. (wenn vorhanden)]],Artikel!A:C,3,FALSE),Tabelle111[[#This Row],[Artikelnr. (wenn vorhanden)]])</f>
        <v>VS Natur geschält</v>
      </c>
      <c r="I576" s="11" t="str">
        <f>VLOOKUP(V576,'Linien - BU'!A:B,2,FALSE)</f>
        <v>BU1</v>
      </c>
      <c r="J576" s="12">
        <f t="shared" si="56"/>
        <v>7</v>
      </c>
      <c r="K576" s="13">
        <f>Tabelle111[[#This Row],[Datum '[Tag']]]</f>
        <v>44466</v>
      </c>
      <c r="L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6" s="14" t="str">
        <f>IFERROR(VLOOKUP(Tabelle3[[#This Row],[Artikelnr.]],Artikel!A:C,3,FALSE),Tabelle3[[#This Row],[Artikelnr.]])</f>
        <v>VS Natur geschält</v>
      </c>
      <c r="N576" s="11" t="str">
        <f>VLOOKUP(D576,'Liste Gründe'!A:D,2,FALSE)</f>
        <v>Schimmel</v>
      </c>
      <c r="O576" s="13" t="str">
        <f>IF(ISBLANK(F576),VLOOKUP(Tabelle3[[#This Row],[Grund Ziffer]],'Liste Gründe'!A:D,3,FALSE),F576)</f>
        <v>keine Verarbeitung</v>
      </c>
      <c r="P576" s="11" t="str">
        <f>IF(ISBLANK(Tabelle111[[#This Row],[noch genauer]]),"-",Tabelle111[[#This Row],[noch genauer]])</f>
        <v>Aufgrund Konsistenz nicht genommen. Zu wenig VOS verarbeitet. Vom Warmen ins Kalte -&gt; Schimmel</v>
      </c>
      <c r="Q576" s="14">
        <f t="shared" si="57"/>
        <v>39</v>
      </c>
      <c r="R576" s="11" t="str">
        <f t="shared" si="58"/>
        <v>Produkte</v>
      </c>
      <c r="S576" s="11" t="str">
        <f t="shared" si="59"/>
        <v>BUs</v>
      </c>
      <c r="T576" s="11" t="str">
        <f t="shared" si="60"/>
        <v>Symptome</v>
      </c>
      <c r="U576" s="11">
        <f>IFERROR(VLOOKUP(Tabelle3[[#This Row],[Artikelnr.]],Kennzahlen!S:U,3,FALSE)*Tabelle3[[#This Row],[Menge]],"0")</f>
        <v>6.8599999999999994</v>
      </c>
      <c r="V576" s="14" t="str">
        <f>IF(ISBLANK(A576),VLOOKUP(Tabelle3[[#This Row],[Artikelnr.]],'Linien - BU'!R:S,2,FALSE),A576)</f>
        <v>Schmelze</v>
      </c>
      <c r="W576" s="16">
        <f t="shared" si="61"/>
        <v>29600023</v>
      </c>
      <c r="X576" s="15">
        <f t="shared" si="62"/>
        <v>12</v>
      </c>
      <c r="Y576" s="51"/>
      <c r="AC576" s="51"/>
      <c r="AF576" s="51"/>
      <c r="AG576" s="51"/>
      <c r="AH576" s="51"/>
    </row>
    <row r="577" spans="1:34" ht="30" customHeight="1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IFERROR(VLOOKUP(Tabelle111[[#This Row],[Artikelnr. (wenn vorhanden)]],Artikel!A:C,3,FALSE),Tabelle111[[#This Row],[Artikelnr. (wenn vorhanden)]])</f>
        <v>VS Schinken geschält</v>
      </c>
      <c r="I577" s="11" t="str">
        <f>VLOOKUP(V577,'Linien - BU'!A:B,2,FALSE)</f>
        <v>BU1</v>
      </c>
      <c r="J577" s="12">
        <f t="shared" si="56"/>
        <v>79</v>
      </c>
      <c r="K577" s="13">
        <f>Tabelle111[[#This Row],[Datum '[Tag']]]</f>
        <v>44435</v>
      </c>
      <c r="L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7" s="14" t="str">
        <f>IFERROR(VLOOKUP(Tabelle3[[#This Row],[Artikelnr.]],Artikel!A:C,3,FALSE),Tabelle3[[#This Row],[Artikelnr.]])</f>
        <v>VS Schinken geschält</v>
      </c>
      <c r="N577" s="11" t="str">
        <f>VLOOKUP(D577,'Liste Gründe'!A:D,2,FALSE)</f>
        <v>Schimmel</v>
      </c>
      <c r="O577" s="13" t="str">
        <f>IF(ISBLANK(F577),VLOOKUP(Tabelle3[[#This Row],[Grund Ziffer]],'Liste Gründe'!A:D,3,FALSE),F577)</f>
        <v>keine Verarbeitung</v>
      </c>
      <c r="P577" s="11" t="str">
        <f>IF(ISBLANK(Tabelle111[[#This Row],[noch genauer]]),"-",Tabelle111[[#This Row],[noch genauer]])</f>
        <v>Aufgrund Konsistenz nicht genommen. Zu wenig VOS verarbeitet. Vom Warmen ins Kalte -&gt; Schimmel</v>
      </c>
      <c r="Q577" s="14">
        <f t="shared" si="57"/>
        <v>34</v>
      </c>
      <c r="R577" s="11" t="str">
        <f t="shared" si="58"/>
        <v>Produkte</v>
      </c>
      <c r="S577" s="11" t="str">
        <f t="shared" si="59"/>
        <v>BUs</v>
      </c>
      <c r="T577" s="11" t="str">
        <f t="shared" si="60"/>
        <v>Symptome</v>
      </c>
      <c r="U577" s="11">
        <f>IFERROR(VLOOKUP(Tabelle3[[#This Row],[Artikelnr.]],Kennzahlen!S:U,3,FALSE)*Tabelle3[[#This Row],[Menge]],"0")</f>
        <v>74.244199999999992</v>
      </c>
      <c r="V577" s="14" t="str">
        <f>IF(ISBLANK(A577),VLOOKUP(Tabelle3[[#This Row],[Artikelnr.]],'Linien - BU'!R:S,2,FALSE),A577)</f>
        <v>Schmelze</v>
      </c>
      <c r="W577" s="16">
        <f t="shared" si="61"/>
        <v>29600025</v>
      </c>
      <c r="X577" s="15">
        <f t="shared" si="62"/>
        <v>12</v>
      </c>
      <c r="Y577" s="51"/>
      <c r="AC577" s="51"/>
      <c r="AF577" s="51"/>
      <c r="AG577" s="51"/>
      <c r="AH577" s="51"/>
    </row>
    <row r="578" spans="1:34" ht="30" customHeight="1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IFERROR(VLOOKUP(Tabelle111[[#This Row],[Artikelnr. (wenn vorhanden)]],Artikel!A:C,3,FALSE),Tabelle111[[#This Row],[Artikelnr. (wenn vorhanden)]])</f>
        <v>VS Schinken geschält</v>
      </c>
      <c r="I578" s="11" t="str">
        <f>VLOOKUP(V578,'Linien - BU'!A:B,2,FALSE)</f>
        <v>BU1</v>
      </c>
      <c r="J578" s="12">
        <f t="shared" ref="J578:J641" si="63">C578</f>
        <v>26</v>
      </c>
      <c r="K578" s="13">
        <f>Tabelle111[[#This Row],[Datum '[Tag']]]</f>
        <v>44466</v>
      </c>
      <c r="L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8" s="14" t="str">
        <f>IFERROR(VLOOKUP(Tabelle3[[#This Row],[Artikelnr.]],Artikel!A:C,3,FALSE),Tabelle3[[#This Row],[Artikelnr.]])</f>
        <v>VS Schinken geschält</v>
      </c>
      <c r="N578" s="11" t="str">
        <f>VLOOKUP(D578,'Liste Gründe'!A:D,2,FALSE)</f>
        <v>Schimmel</v>
      </c>
      <c r="O578" s="13" t="str">
        <f>IF(ISBLANK(F578),VLOOKUP(Tabelle3[[#This Row],[Grund Ziffer]],'Liste Gründe'!A:D,3,FALSE),F578)</f>
        <v>keine Verarbeitung</v>
      </c>
      <c r="P578" s="11" t="str">
        <f>IF(ISBLANK(Tabelle111[[#This Row],[noch genauer]]),"-",Tabelle111[[#This Row],[noch genauer]])</f>
        <v>Aufgrund Konsistenz nicht genommen. Zu wenig VOS verarbeitet. Vom Warmen ins Kalte -&gt; Schimmel</v>
      </c>
      <c r="Q578" s="14">
        <f t="shared" ref="Q578:Q641" si="64">_xlfn.ISOWEEKNUM(K578)</f>
        <v>39</v>
      </c>
      <c r="R578" s="11" t="str">
        <f t="shared" ref="R578:R641" si="65">"Produkte"</f>
        <v>Produkte</v>
      </c>
      <c r="S578" s="11" t="str">
        <f t="shared" ref="S578:S641" si="66">"BUs"</f>
        <v>BUs</v>
      </c>
      <c r="T578" s="11" t="str">
        <f t="shared" ref="T578:T641" si="67">"Symptome"</f>
        <v>Symptome</v>
      </c>
      <c r="U578" s="11">
        <f>IFERROR(VLOOKUP(Tabelle3[[#This Row],[Artikelnr.]],Kennzahlen!S:U,3,FALSE)*Tabelle3[[#This Row],[Menge]],"0")</f>
        <v>24.434799999999999</v>
      </c>
      <c r="V578" s="14" t="str">
        <f>IF(ISBLANK(A578),VLOOKUP(Tabelle3[[#This Row],[Artikelnr.]],'Linien - BU'!R:S,2,FALSE),A578)</f>
        <v>Schmelze</v>
      </c>
      <c r="W578" s="16">
        <f t="shared" ref="V578:W641" si="68">B578</f>
        <v>29600025</v>
      </c>
      <c r="X578" s="15">
        <f t="shared" ref="X578:X641" si="69">D578</f>
        <v>12</v>
      </c>
      <c r="Y578" s="51"/>
      <c r="AC578" s="51"/>
      <c r="AF578" s="51"/>
      <c r="AG578" s="51"/>
      <c r="AH578" s="51"/>
    </row>
    <row r="579" spans="1:34" ht="30" customHeight="1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IFERROR(VLOOKUP(Tabelle111[[#This Row],[Artikelnr. (wenn vorhanden)]],Artikel!A:C,3,FALSE),Tabelle111[[#This Row],[Artikelnr. (wenn vorhanden)]])</f>
        <v>VS Schinken geschält</v>
      </c>
      <c r="I579" s="11" t="str">
        <f>VLOOKUP(V579,'Linien - BU'!A:B,2,FALSE)</f>
        <v>BU1</v>
      </c>
      <c r="J579" s="12">
        <f t="shared" si="63"/>
        <v>77.599999999999994</v>
      </c>
      <c r="K579" s="13">
        <f>Tabelle111[[#This Row],[Datum '[Tag']]]</f>
        <v>44474</v>
      </c>
      <c r="L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9" s="14" t="str">
        <f>IFERROR(VLOOKUP(Tabelle3[[#This Row],[Artikelnr.]],Artikel!A:C,3,FALSE),Tabelle3[[#This Row],[Artikelnr.]])</f>
        <v>VS Schinken geschält</v>
      </c>
      <c r="N579" s="11" t="str">
        <f>VLOOKUP(D579,'Liste Gründe'!A:D,2,FALSE)</f>
        <v>Schimmel</v>
      </c>
      <c r="O579" s="13" t="str">
        <f>IF(ISBLANK(F579),VLOOKUP(Tabelle3[[#This Row],[Grund Ziffer]],'Liste Gründe'!A:D,3,FALSE),F579)</f>
        <v>keine Verarbeitung</v>
      </c>
      <c r="P579" s="11" t="str">
        <f>IF(ISBLANK(Tabelle111[[#This Row],[noch genauer]]),"-",Tabelle111[[#This Row],[noch genauer]])</f>
        <v>-</v>
      </c>
      <c r="Q579" s="14">
        <f t="shared" si="64"/>
        <v>40</v>
      </c>
      <c r="R579" s="11" t="str">
        <f t="shared" si="65"/>
        <v>Produkte</v>
      </c>
      <c r="S579" s="11" t="str">
        <f t="shared" si="66"/>
        <v>BUs</v>
      </c>
      <c r="T579" s="11" t="str">
        <f t="shared" si="67"/>
        <v>Symptome</v>
      </c>
      <c r="U579" s="11">
        <f>IFERROR(VLOOKUP(Tabelle3[[#This Row],[Artikelnr.]],Kennzahlen!S:U,3,FALSE)*Tabelle3[[#This Row],[Menge]],"0")</f>
        <v>72.928479999999993</v>
      </c>
      <c r="V579" s="14" t="str">
        <f>IF(ISBLANK(A579),VLOOKUP(Tabelle3[[#This Row],[Artikelnr.]],'Linien - BU'!R:S,2,FALSE),A579)</f>
        <v>Schmelze</v>
      </c>
      <c r="W579" s="16">
        <f t="shared" si="68"/>
        <v>29600025</v>
      </c>
      <c r="X579" s="15">
        <f t="shared" si="69"/>
        <v>12</v>
      </c>
      <c r="Y579" s="51"/>
      <c r="AC579" s="51"/>
      <c r="AF579" s="51"/>
      <c r="AG579" s="51"/>
      <c r="AH579" s="51"/>
    </row>
    <row r="580" spans="1:34" ht="30" customHeight="1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F580"/>
      <c r="G580" s="25"/>
      <c r="H580" s="25" t="str">
        <f>IFERROR(VLOOKUP(Tabelle111[[#This Row],[Artikelnr. (wenn vorhanden)]],Artikel!A:C,3,FALSE),Tabelle111[[#This Row],[Artikelnr. (wenn vorhanden)]])</f>
        <v>VS Schinken mit Rinde</v>
      </c>
      <c r="I580" s="11" t="str">
        <f>VLOOKUP(V580,'Linien - BU'!A:B,2,FALSE)</f>
        <v>BU1</v>
      </c>
      <c r="J580" s="12">
        <f t="shared" si="63"/>
        <v>259</v>
      </c>
      <c r="K580" s="13">
        <f>Tabelle111[[#This Row],[Datum '[Tag']]]</f>
        <v>44483</v>
      </c>
      <c r="L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0" s="14" t="str">
        <f>IFERROR(VLOOKUP(Tabelle3[[#This Row],[Artikelnr.]],Artikel!A:C,3,FALSE),Tabelle3[[#This Row],[Artikelnr.]])</f>
        <v>VS Schinken mit Rinde</v>
      </c>
      <c r="N580" s="11" t="str">
        <f>VLOOKUP(D580,'Liste Gründe'!A:D,2,FALSE)</f>
        <v>Verpackungsfehler</v>
      </c>
      <c r="O580" s="13" t="str">
        <f>IF(ISBLANK(F580),VLOOKUP(Tabelle3[[#This Row],[Grund Ziffer]],'Liste Gründe'!A:D,3,FALSE),F580)</f>
        <v>kein SSC</v>
      </c>
      <c r="P580" s="11" t="str">
        <f>IF(ISBLANK(Tabelle111[[#This Row],[noch genauer]]),"-",Tabelle111[[#This Row],[noch genauer]])</f>
        <v>-</v>
      </c>
      <c r="Q580" s="14">
        <f t="shared" si="64"/>
        <v>41</v>
      </c>
      <c r="R580" s="11" t="str">
        <f t="shared" si="65"/>
        <v>Produkte</v>
      </c>
      <c r="S580" s="11" t="str">
        <f t="shared" si="66"/>
        <v>BUs</v>
      </c>
      <c r="T580" s="11" t="str">
        <f t="shared" si="67"/>
        <v>Symptome</v>
      </c>
      <c r="U580" s="11">
        <f>IFERROR(VLOOKUP(Tabelle3[[#This Row],[Artikelnr.]],Kennzahlen!S:U,3,FALSE)*Tabelle3[[#This Row],[Menge]],"0")</f>
        <v>129.5</v>
      </c>
      <c r="V580" s="14" t="str">
        <f>IF(ISBLANK(A580),VLOOKUP(Tabelle3[[#This Row],[Artikelnr.]],'Linien - BU'!R:S,2,FALSE),A580)</f>
        <v>RWV</v>
      </c>
      <c r="W580" s="16">
        <f t="shared" si="68"/>
        <v>29600026</v>
      </c>
      <c r="X580" s="15">
        <f t="shared" si="69"/>
        <v>83</v>
      </c>
      <c r="Y580" s="51"/>
      <c r="AC580" s="51"/>
      <c r="AF580" s="51"/>
      <c r="AG580" s="51"/>
      <c r="AH580" s="51"/>
    </row>
    <row r="581" spans="1:34" ht="30" customHeight="1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IFERROR(VLOOKUP(Tabelle111[[#This Row],[Artikelnr. (wenn vorhanden)]],Artikel!A:C,3,FALSE),Tabelle111[[#This Row],[Artikelnr. (wenn vorhanden)]])</f>
        <v>VS Chili geschält</v>
      </c>
      <c r="I581" s="11" t="str">
        <f>VLOOKUP(V581,'Linien - BU'!A:B,2,FALSE)</f>
        <v>BU1</v>
      </c>
      <c r="J581" s="12">
        <f t="shared" si="63"/>
        <v>35.4</v>
      </c>
      <c r="K581" s="13">
        <f>Tabelle111[[#This Row],[Datum '[Tag']]]</f>
        <v>44427</v>
      </c>
      <c r="L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1" s="14" t="str">
        <f>IFERROR(VLOOKUP(Tabelle3[[#This Row],[Artikelnr.]],Artikel!A:C,3,FALSE),Tabelle3[[#This Row],[Artikelnr.]])</f>
        <v>VS Chili geschält</v>
      </c>
      <c r="N581" s="11" t="str">
        <f>VLOOKUP(D581,'Liste Gründe'!A:D,2,FALSE)</f>
        <v>Schimmel</v>
      </c>
      <c r="O581" s="13" t="str">
        <f>IF(ISBLANK(F581),VLOOKUP(Tabelle3[[#This Row],[Grund Ziffer]],'Liste Gründe'!A:D,3,FALSE),F581)</f>
        <v>keine Verarbeitung</v>
      </c>
      <c r="P581" s="11" t="str">
        <f>IF(ISBLANK(Tabelle111[[#This Row],[noch genauer]]),"-",Tabelle111[[#This Row],[noch genauer]])</f>
        <v>Aufgrund Konsistenz nicht genommen. Zu wenig VOS verarbeitet. Vom Warmen ins Kalte -&gt; Schimmel</v>
      </c>
      <c r="Q581" s="14">
        <f t="shared" si="64"/>
        <v>33</v>
      </c>
      <c r="R581" s="11" t="str">
        <f t="shared" si="65"/>
        <v>Produkte</v>
      </c>
      <c r="S581" s="11" t="str">
        <f t="shared" si="66"/>
        <v>BUs</v>
      </c>
      <c r="T581" s="11" t="str">
        <f t="shared" si="67"/>
        <v>Symptome</v>
      </c>
      <c r="U581" s="11">
        <f>IFERROR(VLOOKUP(Tabelle3[[#This Row],[Artikelnr.]],Kennzahlen!S:U,3,FALSE)*Tabelle3[[#This Row],[Menge]],"0")</f>
        <v>32.996340000000004</v>
      </c>
      <c r="V581" s="14" t="str">
        <f>IF(ISBLANK(A581),VLOOKUP(Tabelle3[[#This Row],[Artikelnr.]],'Linien - BU'!R:S,2,FALSE),A581)</f>
        <v>Schmelze</v>
      </c>
      <c r="W581" s="16">
        <f t="shared" si="68"/>
        <v>29600027</v>
      </c>
      <c r="X581" s="15">
        <f t="shared" si="69"/>
        <v>12</v>
      </c>
      <c r="Y581" s="51"/>
      <c r="AC581" s="51"/>
      <c r="AF581" s="51"/>
      <c r="AG581" s="51"/>
      <c r="AH581" s="51"/>
    </row>
    <row r="582" spans="1:34" ht="30" customHeight="1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IFERROR(VLOOKUP(Tabelle111[[#This Row],[Artikelnr. (wenn vorhanden)]],Artikel!A:C,3,FALSE),Tabelle111[[#This Row],[Artikelnr. (wenn vorhanden)]])</f>
        <v>VS Chili geschält</v>
      </c>
      <c r="I582" s="11" t="str">
        <f>VLOOKUP(V582,'Linien - BU'!A:B,2,FALSE)</f>
        <v>BU1</v>
      </c>
      <c r="J582" s="12">
        <f t="shared" si="63"/>
        <v>162</v>
      </c>
      <c r="K582" s="13">
        <f>Tabelle111[[#This Row],[Datum '[Tag']]]</f>
        <v>44456</v>
      </c>
      <c r="L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2" s="14" t="str">
        <f>IFERROR(VLOOKUP(Tabelle3[[#This Row],[Artikelnr.]],Artikel!A:C,3,FALSE),Tabelle3[[#This Row],[Artikelnr.]])</f>
        <v>VS Chili geschält</v>
      </c>
      <c r="N582" s="11" t="str">
        <f>VLOOKUP(D582,'Liste Gründe'!A:D,2,FALSE)</f>
        <v>Schimmel</v>
      </c>
      <c r="O582" s="13" t="str">
        <f>IF(ISBLANK(F582),VLOOKUP(Tabelle3[[#This Row],[Grund Ziffer]],'Liste Gründe'!A:D,3,FALSE),F582)</f>
        <v>keine Verarbeitung</v>
      </c>
      <c r="P582" s="11" t="str">
        <f>IF(ISBLANK(Tabelle111[[#This Row],[noch genauer]]),"-",Tabelle111[[#This Row],[noch genauer]])</f>
        <v>Aufgrund Konsistenz nicht genommen. Zu wenig VOS verarbeitet. Vom Warmen ins Kalte -&gt; Schimmel</v>
      </c>
      <c r="Q582" s="14">
        <f t="shared" si="64"/>
        <v>37</v>
      </c>
      <c r="R582" s="11" t="str">
        <f t="shared" si="65"/>
        <v>Produkte</v>
      </c>
      <c r="S582" s="11" t="str">
        <f t="shared" si="66"/>
        <v>BUs</v>
      </c>
      <c r="T582" s="11" t="str">
        <f t="shared" si="67"/>
        <v>Symptome</v>
      </c>
      <c r="U582" s="11">
        <f>IFERROR(VLOOKUP(Tabelle3[[#This Row],[Artikelnr.]],Kennzahlen!S:U,3,FALSE)*Tabelle3[[#This Row],[Menge]],"0")</f>
        <v>151.00020000000001</v>
      </c>
      <c r="V582" s="14" t="str">
        <f>IF(ISBLANK(A582),VLOOKUP(Tabelle3[[#This Row],[Artikelnr.]],'Linien - BU'!R:S,2,FALSE),A582)</f>
        <v>Schmelze</v>
      </c>
      <c r="W582" s="16">
        <f t="shared" si="68"/>
        <v>29600027</v>
      </c>
      <c r="X582" s="15">
        <f t="shared" si="69"/>
        <v>12</v>
      </c>
      <c r="Y582" s="51"/>
      <c r="AC582" s="51"/>
      <c r="AF582" s="51"/>
      <c r="AG582" s="51"/>
      <c r="AH582" s="51"/>
    </row>
    <row r="583" spans="1:34" ht="30" customHeight="1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IFERROR(VLOOKUP(Tabelle111[[#This Row],[Artikelnr. (wenn vorhanden)]],Artikel!A:C,3,FALSE),Tabelle111[[#This Row],[Artikelnr. (wenn vorhanden)]])</f>
        <v>VS Chili geschält</v>
      </c>
      <c r="I583" s="11" t="str">
        <f>VLOOKUP(V583,'Linien - BU'!A:B,2,FALSE)</f>
        <v>BU1</v>
      </c>
      <c r="J583" s="12">
        <f t="shared" si="63"/>
        <v>23</v>
      </c>
      <c r="K583" s="13">
        <f>Tabelle111[[#This Row],[Datum '[Tag']]]</f>
        <v>44474</v>
      </c>
      <c r="L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3" s="14" t="str">
        <f>IFERROR(VLOOKUP(Tabelle3[[#This Row],[Artikelnr.]],Artikel!A:C,3,FALSE),Tabelle3[[#This Row],[Artikelnr.]])</f>
        <v>VS Chili geschält</v>
      </c>
      <c r="N583" s="11" t="str">
        <f>VLOOKUP(D583,'Liste Gründe'!A:D,2,FALSE)</f>
        <v>Schimmel</v>
      </c>
      <c r="O583" s="13" t="str">
        <f>IF(ISBLANK(F583),VLOOKUP(Tabelle3[[#This Row],[Grund Ziffer]],'Liste Gründe'!A:D,3,FALSE),F583)</f>
        <v>keine Verarbeitung</v>
      </c>
      <c r="P583" s="11" t="str">
        <f>IF(ISBLANK(Tabelle111[[#This Row],[noch genauer]]),"-",Tabelle111[[#This Row],[noch genauer]])</f>
        <v>-</v>
      </c>
      <c r="Q583" s="14">
        <f t="shared" si="64"/>
        <v>40</v>
      </c>
      <c r="R583" s="11" t="str">
        <f t="shared" si="65"/>
        <v>Produkte</v>
      </c>
      <c r="S583" s="11" t="str">
        <f t="shared" si="66"/>
        <v>BUs</v>
      </c>
      <c r="T583" s="11" t="str">
        <f t="shared" si="67"/>
        <v>Symptome</v>
      </c>
      <c r="U583" s="11">
        <f>IFERROR(VLOOKUP(Tabelle3[[#This Row],[Artikelnr.]],Kennzahlen!S:U,3,FALSE)*Tabelle3[[#This Row],[Menge]],"0")</f>
        <v>21.438300000000002</v>
      </c>
      <c r="V583" s="14" t="str">
        <f>IF(ISBLANK(A583),VLOOKUP(Tabelle3[[#This Row],[Artikelnr.]],'Linien - BU'!R:S,2,FALSE),A583)</f>
        <v>Schmelze</v>
      </c>
      <c r="W583" s="16">
        <f t="shared" si="68"/>
        <v>29600027</v>
      </c>
      <c r="X583" s="15">
        <f t="shared" si="69"/>
        <v>12</v>
      </c>
      <c r="Y583" s="51"/>
      <c r="AC583" s="51"/>
      <c r="AF583" s="51"/>
      <c r="AG583" s="51"/>
      <c r="AH583" s="51"/>
    </row>
    <row r="584" spans="1:34" ht="30" customHeight="1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IFERROR(VLOOKUP(Tabelle111[[#This Row],[Artikelnr. (wenn vorhanden)]],Artikel!A:C,3,FALSE),Tabelle111[[#This Row],[Artikelnr. (wenn vorhanden)]])</f>
        <v>VS Chili geschält</v>
      </c>
      <c r="I584" s="11" t="str">
        <f>VLOOKUP(V584,'Linien - BU'!A:B,2,FALSE)</f>
        <v>BU1</v>
      </c>
      <c r="J584" s="12">
        <f t="shared" si="63"/>
        <v>127</v>
      </c>
      <c r="K584" s="13">
        <f>Tabelle111[[#This Row],[Datum '[Tag']]]</f>
        <v>44483</v>
      </c>
      <c r="L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4" s="14" t="str">
        <f>IFERROR(VLOOKUP(Tabelle3[[#This Row],[Artikelnr.]],Artikel!A:C,3,FALSE),Tabelle3[[#This Row],[Artikelnr.]])</f>
        <v>VS Chili geschält</v>
      </c>
      <c r="N584" s="11" t="str">
        <f>VLOOKUP(D584,'Liste Gründe'!A:D,2,FALSE)</f>
        <v>Schimmel</v>
      </c>
      <c r="O584" s="13" t="str">
        <f>IF(ISBLANK(F584),VLOOKUP(Tabelle3[[#This Row],[Grund Ziffer]],'Liste Gründe'!A:D,3,FALSE),F584)</f>
        <v>keine Verarbeitung</v>
      </c>
      <c r="P584" s="11" t="str">
        <f>IF(ISBLANK(Tabelle111[[#This Row],[noch genauer]]),"-",Tabelle111[[#This Row],[noch genauer]])</f>
        <v>-</v>
      </c>
      <c r="Q584" s="14">
        <f t="shared" si="64"/>
        <v>41</v>
      </c>
      <c r="R584" s="11" t="str">
        <f t="shared" si="65"/>
        <v>Produkte</v>
      </c>
      <c r="S584" s="11" t="str">
        <f t="shared" si="66"/>
        <v>BUs</v>
      </c>
      <c r="T584" s="11" t="str">
        <f t="shared" si="67"/>
        <v>Symptome</v>
      </c>
      <c r="U584" s="11">
        <f>IFERROR(VLOOKUP(Tabelle3[[#This Row],[Artikelnr.]],Kennzahlen!S:U,3,FALSE)*Tabelle3[[#This Row],[Menge]],"0")</f>
        <v>118.3767</v>
      </c>
      <c r="V584" s="14" t="str">
        <f>IF(ISBLANK(A584),VLOOKUP(Tabelle3[[#This Row],[Artikelnr.]],'Linien - BU'!R:S,2,FALSE),A584)</f>
        <v>Schmelze</v>
      </c>
      <c r="W584" s="16">
        <f t="shared" si="68"/>
        <v>29600027</v>
      </c>
      <c r="X584" s="15">
        <f t="shared" si="69"/>
        <v>12</v>
      </c>
      <c r="Y584" s="51"/>
      <c r="AC584" s="51"/>
      <c r="AF584" s="51"/>
      <c r="AG584" s="51"/>
      <c r="AH584" s="51"/>
    </row>
    <row r="585" spans="1:34" ht="30" customHeight="1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15146</v>
      </c>
      <c r="G585" s="25"/>
      <c r="H585" s="56" t="str">
        <f>IFERROR(VLOOKUP(Tabelle111[[#This Row],[Artikelnr. (wenn vorhanden)]],Artikel!A:C,3,FALSE),Tabelle111[[#This Row],[Artikelnr. (wenn vorhanden)]])</f>
        <v>VS Chili geschält</v>
      </c>
      <c r="I585" s="11" t="str">
        <f>VLOOKUP(V585,'Linien - BU'!A:B,2,FALSE)</f>
        <v>BU1</v>
      </c>
      <c r="J585" s="12">
        <f t="shared" si="63"/>
        <v>20</v>
      </c>
      <c r="K585" s="13">
        <f>Tabelle111[[#This Row],[Datum '[Tag']]]</f>
        <v>44491</v>
      </c>
      <c r="L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5" s="14" t="str">
        <f>IFERROR(VLOOKUP(Tabelle3[[#This Row],[Artikelnr.]],Artikel!A:C,3,FALSE),Tabelle3[[#This Row],[Artikelnr.]])</f>
        <v>VS Chili geschält</v>
      </c>
      <c r="N585" s="11" t="str">
        <f>VLOOKUP(D585,'Liste Gründe'!A:D,2,FALSE)</f>
        <v>Schimmel</v>
      </c>
      <c r="O585" s="13" t="str">
        <f>IF(ISBLANK(F585),VLOOKUP(Tabelle3[[#This Row],[Grund Ziffer]],'Liste Gründe'!A:D,3,FALSE),F585)</f>
        <v>VOS &gt; Einsatz</v>
      </c>
      <c r="P585" s="11" t="str">
        <f>IF(ISBLANK(Tabelle111[[#This Row],[noch genauer]]),"-",Tabelle111[[#This Row],[noch genauer]])</f>
        <v>-</v>
      </c>
      <c r="Q585" s="14">
        <f t="shared" si="64"/>
        <v>42</v>
      </c>
      <c r="R585" s="11" t="str">
        <f t="shared" si="65"/>
        <v>Produkte</v>
      </c>
      <c r="S585" s="11" t="str">
        <f t="shared" si="66"/>
        <v>BUs</v>
      </c>
      <c r="T585" s="11" t="str">
        <f t="shared" si="67"/>
        <v>Symptome</v>
      </c>
      <c r="U585" s="11">
        <f>IFERROR(VLOOKUP(Tabelle3[[#This Row],[Artikelnr.]],Kennzahlen!S:U,3,FALSE)*Tabelle3[[#This Row],[Menge]],"0")</f>
        <v>18.641999999999999</v>
      </c>
      <c r="V585" s="14" t="str">
        <f>IF(ISBLANK(A585),VLOOKUP(Tabelle3[[#This Row],[Artikelnr.]],'Linien - BU'!R:S,2,FALSE),A585)</f>
        <v>Abfüllung</v>
      </c>
      <c r="W585" s="16">
        <f t="shared" si="68"/>
        <v>29600027</v>
      </c>
      <c r="X585" s="15">
        <f t="shared" si="69"/>
        <v>12</v>
      </c>
      <c r="Y585" s="51"/>
      <c r="AC585" s="51"/>
      <c r="AF585" s="51"/>
      <c r="AG585" s="51"/>
      <c r="AH585" s="51"/>
    </row>
    <row r="586" spans="1:34" ht="30" customHeight="1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IFERROR(VLOOKUP(Tabelle111[[#This Row],[Artikelnr. (wenn vorhanden)]],Artikel!A:C,3,FALSE),Tabelle111[[#This Row],[Artikelnr. (wenn vorhanden)]])</f>
        <v>ABS 40-60% WSCH</v>
      </c>
      <c r="I586" s="11" t="str">
        <f>VLOOKUP(V586,'Linien - BU'!A:B,2,FALSE)</f>
        <v>BU1</v>
      </c>
      <c r="J586" s="12">
        <f t="shared" si="63"/>
        <v>115</v>
      </c>
      <c r="K586" s="13">
        <f>Tabelle111[[#This Row],[Datum '[Tag']]]</f>
        <v>44449</v>
      </c>
      <c r="L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86" s="14" t="str">
        <f>IFERROR(VLOOKUP(Tabelle3[[#This Row],[Artikelnr.]],Artikel!A:C,3,FALSE),Tabelle3[[#This Row],[Artikelnr.]])</f>
        <v>ABS 40-60% WSCH</v>
      </c>
      <c r="N586" s="11" t="str">
        <f>VLOOKUP(D586,'Liste Gründe'!A:D,2,FALSE)</f>
        <v>Schimmel</v>
      </c>
      <c r="O586" s="13" t="str">
        <f>IF(ISBLANK(F586),VLOOKUP(Tabelle3[[#This Row],[Grund Ziffer]],'Liste Gründe'!A:D,3,FALSE),F586)</f>
        <v>keine Verarbeitung</v>
      </c>
      <c r="P586" s="11" t="str">
        <f>IF(ISBLANK(Tabelle111[[#This Row],[noch genauer]]),"-",Tabelle111[[#This Row],[noch genauer]])</f>
        <v>Auftrag abgeschlossen, Reste stehen gelassen</v>
      </c>
      <c r="Q586" s="14">
        <f t="shared" si="64"/>
        <v>36</v>
      </c>
      <c r="R586" s="11" t="str">
        <f t="shared" si="65"/>
        <v>Produkte</v>
      </c>
      <c r="S586" s="11" t="str">
        <f t="shared" si="66"/>
        <v>BUs</v>
      </c>
      <c r="T586" s="11" t="str">
        <f t="shared" si="67"/>
        <v>Symptome</v>
      </c>
      <c r="U586" s="11">
        <f>IFERROR(VLOOKUP(Tabelle3[[#This Row],[Artikelnr.]],Kennzahlen!S:U,3,FALSE)*Tabelle3[[#This Row],[Menge]],"0")</f>
        <v>287.5</v>
      </c>
      <c r="V586" s="14" t="str">
        <f>IF(ISBLANK(A586),VLOOKUP(Tabelle3[[#This Row],[Artikelnr.]],'Linien - BU'!R:S,2,FALSE),A586)</f>
        <v>Schmelze</v>
      </c>
      <c r="W586" s="16">
        <f t="shared" si="68"/>
        <v>29600029</v>
      </c>
      <c r="X586" s="15">
        <f t="shared" si="69"/>
        <v>12</v>
      </c>
      <c r="Y586" s="51"/>
      <c r="AC586" s="51"/>
      <c r="AF586" s="51"/>
      <c r="AG586" s="51"/>
      <c r="AH586" s="51"/>
    </row>
    <row r="587" spans="1:34" ht="30" customHeight="1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F587"/>
      <c r="G587" s="25"/>
      <c r="H587" s="25" t="str">
        <f>IFERROR(VLOOKUP(Tabelle111[[#This Row],[Artikelnr. (wenn vorhanden)]],Artikel!A:C,3,FALSE),Tabelle111[[#This Row],[Artikelnr. (wenn vorhanden)]])</f>
        <v>VS SKZ Premium Würfel</v>
      </c>
      <c r="I587" s="11" t="str">
        <f>VLOOKUP(V587,'Linien - BU'!A:B,2,FALSE)</f>
        <v>BU1</v>
      </c>
      <c r="J587" s="12">
        <f t="shared" si="63"/>
        <v>701</v>
      </c>
      <c r="K587" s="13">
        <f>Tabelle111[[#This Row],[Datum '[Tag']]]</f>
        <v>44488</v>
      </c>
      <c r="L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7" s="14" t="str">
        <f>IFERROR(VLOOKUP(Tabelle3[[#This Row],[Artikelnr.]],Artikel!A:C,3,FALSE),Tabelle3[[#This Row],[Artikelnr.]])</f>
        <v>VS SKZ Premium Würfel</v>
      </c>
      <c r="N587" s="11" t="str">
        <f>VLOOKUP(D587,'Liste Gründe'!A:D,2,FALSE)</f>
        <v>Schimmel</v>
      </c>
      <c r="O587" s="13" t="str">
        <f>IF(ISBLANK(F587),VLOOKUP(Tabelle3[[#This Row],[Grund Ziffer]],'Liste Gründe'!A:D,3,FALSE),F587)</f>
        <v>Schimmel</v>
      </c>
      <c r="P587" s="11" t="str">
        <f>IF(ISBLANK(Tabelle111[[#This Row],[noch genauer]]),"-",Tabelle111[[#This Row],[noch genauer]])</f>
        <v>-</v>
      </c>
      <c r="Q587" s="14">
        <f t="shared" si="64"/>
        <v>42</v>
      </c>
      <c r="R587" s="11" t="str">
        <f t="shared" si="65"/>
        <v>Produkte</v>
      </c>
      <c r="S587" s="11" t="str">
        <f t="shared" si="66"/>
        <v>BUs</v>
      </c>
      <c r="T587" s="11" t="str">
        <f t="shared" si="67"/>
        <v>Symptome</v>
      </c>
      <c r="U587" s="11">
        <f>IFERROR(VLOOKUP(Tabelle3[[#This Row],[Artikelnr.]],Kennzahlen!S:U,3,FALSE)*Tabelle3[[#This Row],[Menge]],"0")</f>
        <v>402.37399999999997</v>
      </c>
      <c r="V587" s="14" t="str">
        <f>IF(ISBLANK(A587),VLOOKUP(Tabelle3[[#This Row],[Artikelnr.]],'Linien - BU'!R:S,2,FALSE),A587)</f>
        <v>RWV</v>
      </c>
      <c r="W587" s="16">
        <f t="shared" si="68"/>
        <v>29600030</v>
      </c>
      <c r="X587" s="15">
        <f t="shared" si="69"/>
        <v>12</v>
      </c>
      <c r="Y587" s="51"/>
      <c r="AC587" s="51"/>
      <c r="AF587" s="51"/>
      <c r="AG587" s="51"/>
      <c r="AH587" s="51"/>
    </row>
    <row r="588" spans="1:34" ht="30" customHeight="1" x14ac:dyDescent="0.25">
      <c r="A588" s="25" t="s">
        <v>15205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15146</v>
      </c>
      <c r="G588" s="55"/>
      <c r="H588" s="25" t="str">
        <f>IFERROR(VLOOKUP(Tabelle111[[#This Row],[Artikelnr. (wenn vorhanden)]],Artikel!A:C,3,FALSE),Tabelle111[[#This Row],[Artikelnr. (wenn vorhanden)]])</f>
        <v>VOS VEG-SCH MILD</v>
      </c>
      <c r="I588" s="11" t="str">
        <f>VLOOKUP(V588,'Linien - BU'!A:B,2,FALSE)</f>
        <v>BU3</v>
      </c>
      <c r="J588" s="12">
        <f t="shared" si="63"/>
        <v>72.5</v>
      </c>
      <c r="K588" s="13">
        <f>Tabelle111[[#This Row],[Datum '[Tag']]]</f>
        <v>44431</v>
      </c>
      <c r="L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88" s="14" t="str">
        <f>IFERROR(VLOOKUP(Tabelle3[[#This Row],[Artikelnr.]],Artikel!A:C,3,FALSE),Tabelle3[[#This Row],[Artikelnr.]])</f>
        <v>VOS VEG-SCH MILD</v>
      </c>
      <c r="N588" s="11" t="str">
        <f>VLOOKUP(D588,'Liste Gründe'!A:D,2,FALSE)</f>
        <v>Schimmel</v>
      </c>
      <c r="O588" s="13" t="str">
        <f>IF(ISBLANK(F588),VLOOKUP(Tabelle3[[#This Row],[Grund Ziffer]],'Liste Gründe'!A:D,3,FALSE),F588)</f>
        <v>VOS &gt; Einsatz</v>
      </c>
      <c r="P588" s="11" t="str">
        <f>IF(ISBLANK(Tabelle111[[#This Row],[noch genauer]]),"-",Tabelle111[[#This Row],[noch genauer]])</f>
        <v>-</v>
      </c>
      <c r="Q588" s="14">
        <f t="shared" si="64"/>
        <v>34</v>
      </c>
      <c r="R588" s="11" t="str">
        <f t="shared" si="65"/>
        <v>Produkte</v>
      </c>
      <c r="S588" s="11" t="str">
        <f t="shared" si="66"/>
        <v>BUs</v>
      </c>
      <c r="T588" s="11" t="str">
        <f t="shared" si="67"/>
        <v>Symptome</v>
      </c>
      <c r="U588" s="11">
        <f>IFERROR(VLOOKUP(Tabelle3[[#This Row],[Artikelnr.]],Kennzahlen!S:U,3,FALSE)*Tabelle3[[#This Row],[Menge]],"0")</f>
        <v>36.25</v>
      </c>
      <c r="V588" s="14" t="str">
        <f>IF(ISBLANK(A588),VLOOKUP(Tabelle3[[#This Row],[Artikelnr.]],'Linien - BU'!R:S,2,FALSE),A588)</f>
        <v>L1</v>
      </c>
      <c r="W588" s="16">
        <f t="shared" si="68"/>
        <v>29900002</v>
      </c>
      <c r="X588" s="15">
        <f t="shared" si="69"/>
        <v>12</v>
      </c>
      <c r="Y588" s="51"/>
      <c r="AC588" s="51"/>
      <c r="AF588" s="51"/>
      <c r="AG588" s="51"/>
      <c r="AH588" s="51"/>
    </row>
    <row r="589" spans="1:34" ht="30" customHeight="1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15146</v>
      </c>
      <c r="G589" s="25"/>
      <c r="H589" s="25" t="str">
        <f>IFERROR(VLOOKUP(Tabelle111[[#This Row],[Artikelnr. (wenn vorhanden)]],Artikel!A:C,3,FALSE),Tabelle111[[#This Row],[Artikelnr. (wenn vorhanden)]])</f>
        <v>VOS VEG-SCH MILD</v>
      </c>
      <c r="I589" s="11" t="str">
        <f>VLOOKUP(V589,'Linien - BU'!A:B,2,FALSE)</f>
        <v>BU3</v>
      </c>
      <c r="J589" s="12">
        <f t="shared" si="63"/>
        <v>23</v>
      </c>
      <c r="K589" s="13">
        <f>Tabelle111[[#This Row],[Datum '[Tag']]]</f>
        <v>44461</v>
      </c>
      <c r="L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89" s="14" t="str">
        <f>IFERROR(VLOOKUP(Tabelle3[[#This Row],[Artikelnr.]],Artikel!A:C,3,FALSE),Tabelle3[[#This Row],[Artikelnr.]])</f>
        <v>VOS VEG-SCH MILD</v>
      </c>
      <c r="N589" s="11" t="str">
        <f>VLOOKUP(D589,'Liste Gründe'!A:D,2,FALSE)</f>
        <v>Schimmel</v>
      </c>
      <c r="O589" s="13" t="str">
        <f>IF(ISBLANK(F589),VLOOKUP(Tabelle3[[#This Row],[Grund Ziffer]],'Liste Gründe'!A:D,3,FALSE),F589)</f>
        <v>VOS &gt; Einsatz</v>
      </c>
      <c r="P589" s="11" t="str">
        <f>IF(ISBLANK(Tabelle111[[#This Row],[noch genauer]]),"-",Tabelle111[[#This Row],[noch genauer]])</f>
        <v>-</v>
      </c>
      <c r="Q589" s="14">
        <f t="shared" si="64"/>
        <v>38</v>
      </c>
      <c r="R589" s="11" t="str">
        <f t="shared" si="65"/>
        <v>Produkte</v>
      </c>
      <c r="S589" s="11" t="str">
        <f t="shared" si="66"/>
        <v>BUs</v>
      </c>
      <c r="T589" s="11" t="str">
        <f t="shared" si="67"/>
        <v>Symptome</v>
      </c>
      <c r="U589" s="11">
        <f>IFERROR(VLOOKUP(Tabelle3[[#This Row],[Artikelnr.]],Kennzahlen!S:U,3,FALSE)*Tabelle3[[#This Row],[Menge]],"0")</f>
        <v>11.5</v>
      </c>
      <c r="V589" s="14" t="str">
        <f>IF(ISBLANK(A589),VLOOKUP(Tabelle3[[#This Row],[Artikelnr.]],'Linien - BU'!R:S,2,FALSE),A589)</f>
        <v>BU3</v>
      </c>
      <c r="W589" s="16">
        <f t="shared" si="68"/>
        <v>29900002</v>
      </c>
      <c r="X589" s="15">
        <f t="shared" si="69"/>
        <v>12</v>
      </c>
      <c r="Y589" s="51"/>
      <c r="AC589" s="51"/>
      <c r="AF589" s="51"/>
      <c r="AG589" s="51"/>
      <c r="AH589" s="51"/>
    </row>
    <row r="590" spans="1:34" ht="30" customHeight="1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F590"/>
      <c r="G590" s="25"/>
      <c r="H590" s="25" t="str">
        <f>IFERROR(VLOOKUP(Tabelle111[[#This Row],[Artikelnr. (wenn vorhanden)]],Artikel!A:C,3,FALSE),Tabelle111[[#This Row],[Artikelnr. (wenn vorhanden)]])</f>
        <v>VOS VEG-SCH MILD</v>
      </c>
      <c r="I590" s="11" t="str">
        <f>VLOOKUP(V590,'Linien - BU'!A:B,2,FALSE)</f>
        <v>BU3</v>
      </c>
      <c r="J590" s="12">
        <f t="shared" si="63"/>
        <v>369</v>
      </c>
      <c r="K590" s="13">
        <f>Tabelle111[[#This Row],[Datum '[Tag']]]</f>
        <v>44480</v>
      </c>
      <c r="L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0" s="14" t="str">
        <f>IFERROR(VLOOKUP(Tabelle3[[#This Row],[Artikelnr.]],Artikel!A:C,3,FALSE),Tabelle3[[#This Row],[Artikelnr.]])</f>
        <v>VOS VEG-SCH MILD</v>
      </c>
      <c r="N590" s="11" t="str">
        <f>VLOOKUP(D590,'Liste Gründe'!A:D,2,FALSE)</f>
        <v>Rest</v>
      </c>
      <c r="O590" s="13" t="str">
        <f>IF(ISBLANK(F590),VLOOKUP(Tabelle3[[#This Row],[Grund Ziffer]],'Liste Gründe'!A:D,3,FALSE),F590)</f>
        <v>Schmutz</v>
      </c>
      <c r="P590" s="11" t="str">
        <f>IF(ISBLANK(Tabelle111[[#This Row],[noch genauer]]),"-",Tabelle111[[#This Row],[noch genauer]])</f>
        <v>-</v>
      </c>
      <c r="Q590" s="14">
        <f t="shared" si="64"/>
        <v>41</v>
      </c>
      <c r="R590" s="11" t="str">
        <f t="shared" si="65"/>
        <v>Produkte</v>
      </c>
      <c r="S590" s="11" t="str">
        <f t="shared" si="66"/>
        <v>BUs</v>
      </c>
      <c r="T590" s="11" t="str">
        <f t="shared" si="67"/>
        <v>Symptome</v>
      </c>
      <c r="U590" s="11">
        <f>IFERROR(VLOOKUP(Tabelle3[[#This Row],[Artikelnr.]],Kennzahlen!S:U,3,FALSE)*Tabelle3[[#This Row],[Menge]],"0")</f>
        <v>184.5</v>
      </c>
      <c r="V590" s="14" t="str">
        <f>IF(ISBLANK(A590),VLOOKUP(Tabelle3[[#This Row],[Artikelnr.]],'Linien - BU'!R:S,2,FALSE),A590)</f>
        <v>BU3</v>
      </c>
      <c r="W590" s="16">
        <f t="shared" si="68"/>
        <v>29900002</v>
      </c>
      <c r="X590" s="15">
        <f t="shared" si="69"/>
        <v>42</v>
      </c>
      <c r="Y590" s="51"/>
      <c r="AC590" s="51"/>
      <c r="AF590" s="51"/>
      <c r="AG590" s="51"/>
      <c r="AH590" s="51"/>
    </row>
    <row r="591" spans="1:34" ht="30" customHeight="1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15146</v>
      </c>
      <c r="G591" s="25"/>
      <c r="H591" s="25" t="str">
        <f>IFERROR(VLOOKUP(Tabelle111[[#This Row],[Artikelnr. (wenn vorhanden)]],Artikel!A:C,3,FALSE),Tabelle111[[#This Row],[Artikelnr. (wenn vorhanden)]])</f>
        <v>VOS VEG-SCH MILD</v>
      </c>
      <c r="I591" s="11" t="str">
        <f>VLOOKUP(V591,'Linien - BU'!A:B,2,FALSE)</f>
        <v>BU3</v>
      </c>
      <c r="J591" s="12">
        <f t="shared" si="63"/>
        <v>257</v>
      </c>
      <c r="K591" s="13">
        <f>Tabelle111[[#This Row],[Datum '[Tag']]]</f>
        <v>44481</v>
      </c>
      <c r="L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1" s="14" t="str">
        <f>IFERROR(VLOOKUP(Tabelle3[[#This Row],[Artikelnr.]],Artikel!A:C,3,FALSE),Tabelle3[[#This Row],[Artikelnr.]])</f>
        <v>VOS VEG-SCH MILD</v>
      </c>
      <c r="N591" s="11" t="str">
        <f>VLOOKUP(D591,'Liste Gründe'!A:D,2,FALSE)</f>
        <v>Schimmel</v>
      </c>
      <c r="O591" s="13" t="str">
        <f>IF(ISBLANK(F591),VLOOKUP(Tabelle3[[#This Row],[Grund Ziffer]],'Liste Gründe'!A:D,3,FALSE),F591)</f>
        <v>VOS &gt; Einsatz</v>
      </c>
      <c r="P591" s="11" t="str">
        <f>IF(ISBLANK(Tabelle111[[#This Row],[noch genauer]]),"-",Tabelle111[[#This Row],[noch genauer]])</f>
        <v>-</v>
      </c>
      <c r="Q591" s="14">
        <f t="shared" si="64"/>
        <v>41</v>
      </c>
      <c r="R591" s="11" t="str">
        <f t="shared" si="65"/>
        <v>Produkte</v>
      </c>
      <c r="S591" s="11" t="str">
        <f t="shared" si="66"/>
        <v>BUs</v>
      </c>
      <c r="T591" s="11" t="str">
        <f t="shared" si="67"/>
        <v>Symptome</v>
      </c>
      <c r="U591" s="11">
        <f>IFERROR(VLOOKUP(Tabelle3[[#This Row],[Artikelnr.]],Kennzahlen!S:U,3,FALSE)*Tabelle3[[#This Row],[Menge]],"0")</f>
        <v>128.5</v>
      </c>
      <c r="V591" s="14" t="str">
        <f>IF(ISBLANK(A591),VLOOKUP(Tabelle3[[#This Row],[Artikelnr.]],'Linien - BU'!R:S,2,FALSE),A591)</f>
        <v>Bu3</v>
      </c>
      <c r="W591" s="16">
        <f t="shared" si="68"/>
        <v>29900002</v>
      </c>
      <c r="X591" s="15">
        <f t="shared" si="69"/>
        <v>12</v>
      </c>
      <c r="Y591" s="51"/>
      <c r="AC591" s="51"/>
      <c r="AF591" s="51"/>
      <c r="AG591" s="51"/>
      <c r="AH591" s="51"/>
    </row>
    <row r="592" spans="1:34" ht="30" customHeight="1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15146</v>
      </c>
      <c r="G592" s="25"/>
      <c r="H592" s="25" t="str">
        <f>IFERROR(VLOOKUP(Tabelle111[[#This Row],[Artikelnr. (wenn vorhanden)]],Artikel!A:C,3,FALSE),Tabelle111[[#This Row],[Artikelnr. (wenn vorhanden)]])</f>
        <v>VOS VEG-SCH MILD</v>
      </c>
      <c r="I592" s="11" t="str">
        <f>VLOOKUP(V592,'Linien - BU'!A:B,2,FALSE)</f>
        <v>BU3</v>
      </c>
      <c r="J592" s="12">
        <f t="shared" si="63"/>
        <v>283</v>
      </c>
      <c r="K592" s="13">
        <f>Tabelle111[[#This Row],[Datum '[Tag']]]</f>
        <v>44487</v>
      </c>
      <c r="L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2" s="14" t="str">
        <f>IFERROR(VLOOKUP(Tabelle3[[#This Row],[Artikelnr.]],Artikel!A:C,3,FALSE),Tabelle3[[#This Row],[Artikelnr.]])</f>
        <v>VOS VEG-SCH MILD</v>
      </c>
      <c r="N592" s="11" t="str">
        <f>VLOOKUP(D592,'Liste Gründe'!A:D,2,FALSE)</f>
        <v>keinen Verwendungszweck</v>
      </c>
      <c r="O592" s="13" t="str">
        <f>IF(ISBLANK(F592),VLOOKUP(Tabelle3[[#This Row],[Grund Ziffer]],'Liste Gründe'!A:D,3,FALSE),F592)</f>
        <v>VOS &gt; Einsatz</v>
      </c>
      <c r="P592" s="11" t="str">
        <f>IF(ISBLANK(Tabelle111[[#This Row],[noch genauer]]),"-",Tabelle111[[#This Row],[noch genauer]])</f>
        <v>-</v>
      </c>
      <c r="Q592" s="14">
        <f t="shared" si="64"/>
        <v>42</v>
      </c>
      <c r="R592" s="11" t="str">
        <f t="shared" si="65"/>
        <v>Produkte</v>
      </c>
      <c r="S592" s="11" t="str">
        <f t="shared" si="66"/>
        <v>BUs</v>
      </c>
      <c r="T592" s="11" t="str">
        <f t="shared" si="67"/>
        <v>Symptome</v>
      </c>
      <c r="U592" s="11">
        <f>IFERROR(VLOOKUP(Tabelle3[[#This Row],[Artikelnr.]],Kennzahlen!S:U,3,FALSE)*Tabelle3[[#This Row],[Menge]],"0")</f>
        <v>141.5</v>
      </c>
      <c r="V592" s="14" t="str">
        <f>IF(ISBLANK(A592),VLOOKUP(Tabelle3[[#This Row],[Artikelnr.]],'Linien - BU'!R:S,2,FALSE),A592)</f>
        <v>BU3</v>
      </c>
      <c r="W592" s="16">
        <f t="shared" si="68"/>
        <v>29900002</v>
      </c>
      <c r="X592" s="15">
        <f t="shared" si="69"/>
        <v>61</v>
      </c>
      <c r="Y592" s="51"/>
      <c r="AC592" s="51"/>
      <c r="AF592" s="51"/>
      <c r="AG592" s="51"/>
      <c r="AH592" s="51"/>
    </row>
    <row r="593" spans="1:34" ht="30" customHeight="1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F593"/>
      <c r="G593" s="25"/>
      <c r="H593" s="25" t="str">
        <f>IFERROR(VLOOKUP(Tabelle111[[#This Row],[Artikelnr. (wenn vorhanden)]],Artikel!A:C,3,FALSE),Tabelle111[[#This Row],[Artikelnr. (wenn vorhanden)]])</f>
        <v>VOS VEG-SCH MILD</v>
      </c>
      <c r="I593" s="11" t="str">
        <f>VLOOKUP(V593,'Linien - BU'!A:B,2,FALSE)</f>
        <v>BU3</v>
      </c>
      <c r="J593" s="12">
        <f t="shared" si="63"/>
        <v>303</v>
      </c>
      <c r="K593" s="13">
        <f>Tabelle111[[#This Row],[Datum '[Tag']]]</f>
        <v>44488</v>
      </c>
      <c r="L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3" s="14" t="str">
        <f>IFERROR(VLOOKUP(Tabelle3[[#This Row],[Artikelnr.]],Artikel!A:C,3,FALSE),Tabelle3[[#This Row],[Artikelnr.]])</f>
        <v>VOS VEG-SCH MILD</v>
      </c>
      <c r="N593" s="11" t="str">
        <f>VLOOKUP(D593,'Liste Gründe'!A:D,2,FALSE)</f>
        <v>keinen Verwendungszweck</v>
      </c>
      <c r="O593" s="13" t="str">
        <f>IF(ISBLANK(F593),VLOOKUP(Tabelle3[[#This Row],[Grund Ziffer]],'Liste Gründe'!A:D,3,FALSE),F593)</f>
        <v>keinen Verwendungszweck</v>
      </c>
      <c r="P593" s="11" t="str">
        <f>IF(ISBLANK(Tabelle111[[#This Row],[noch genauer]]),"-",Tabelle111[[#This Row],[noch genauer]])</f>
        <v>-</v>
      </c>
      <c r="Q593" s="14">
        <f t="shared" si="64"/>
        <v>42</v>
      </c>
      <c r="R593" s="11" t="str">
        <f t="shared" si="65"/>
        <v>Produkte</v>
      </c>
      <c r="S593" s="11" t="str">
        <f t="shared" si="66"/>
        <v>BUs</v>
      </c>
      <c r="T593" s="11" t="str">
        <f t="shared" si="67"/>
        <v>Symptome</v>
      </c>
      <c r="U593" s="11">
        <f>IFERROR(VLOOKUP(Tabelle3[[#This Row],[Artikelnr.]],Kennzahlen!S:U,3,FALSE)*Tabelle3[[#This Row],[Menge]],"0")</f>
        <v>151.5</v>
      </c>
      <c r="V593" s="14" t="str">
        <f>IF(ISBLANK(A593),VLOOKUP(Tabelle3[[#This Row],[Artikelnr.]],'Linien - BU'!R:S,2,FALSE),A593)</f>
        <v>BU3</v>
      </c>
      <c r="W593" s="16">
        <f t="shared" si="68"/>
        <v>29900002</v>
      </c>
      <c r="X593" s="15">
        <f t="shared" si="69"/>
        <v>61</v>
      </c>
      <c r="Y593" s="51"/>
      <c r="AC593" s="51"/>
      <c r="AF593" s="51"/>
      <c r="AG593" s="51"/>
      <c r="AH593" s="51"/>
    </row>
    <row r="594" spans="1:34" ht="30" customHeight="1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IFERROR(VLOOKUP(Tabelle111[[#This Row],[Artikelnr. (wenn vorhanden)]],Artikel!A:C,3,FALSE),Tabelle111[[#This Row],[Artikelnr. (wenn vorhanden)]])</f>
        <v>VOS VEG-SCH MILD</v>
      </c>
      <c r="I594" s="11" t="str">
        <f>VLOOKUP(V594,'Linien - BU'!A:B,2,FALSE)</f>
        <v>BU3</v>
      </c>
      <c r="J594" s="12">
        <f t="shared" si="63"/>
        <v>74.400000000000006</v>
      </c>
      <c r="K594" s="13">
        <f>Tabelle111[[#This Row],[Datum '[Tag']]]</f>
        <v>44488</v>
      </c>
      <c r="L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4" s="14" t="str">
        <f>IFERROR(VLOOKUP(Tabelle3[[#This Row],[Artikelnr.]],Artikel!A:C,3,FALSE),Tabelle3[[#This Row],[Artikelnr.]])</f>
        <v>VOS VEG-SCH MILD</v>
      </c>
      <c r="N594" s="11" t="str">
        <f>VLOOKUP(D594,'Liste Gründe'!A:D,2,FALSE)</f>
        <v>Rest</v>
      </c>
      <c r="O594" s="13" t="str">
        <f>IF(ISBLANK(F594),VLOOKUP(Tabelle3[[#This Row],[Grund Ziffer]],'Liste Gründe'!A:D,3,FALSE),F594)</f>
        <v>Retoure</v>
      </c>
      <c r="P594" s="11" t="str">
        <f>IF(ISBLANK(Tabelle111[[#This Row],[noch genauer]]),"-",Tabelle111[[#This Row],[noch genauer]])</f>
        <v>-</v>
      </c>
      <c r="Q594" s="14">
        <f t="shared" si="64"/>
        <v>42</v>
      </c>
      <c r="R594" s="11" t="str">
        <f t="shared" si="65"/>
        <v>Produkte</v>
      </c>
      <c r="S594" s="11" t="str">
        <f t="shared" si="66"/>
        <v>BUs</v>
      </c>
      <c r="T594" s="11" t="str">
        <f t="shared" si="67"/>
        <v>Symptome</v>
      </c>
      <c r="U594" s="11">
        <f>IFERROR(VLOOKUP(Tabelle3[[#This Row],[Artikelnr.]],Kennzahlen!S:U,3,FALSE)*Tabelle3[[#This Row],[Menge]],"0")</f>
        <v>37.200000000000003</v>
      </c>
      <c r="V594" s="14" t="str">
        <f>IF(ISBLANK(A594),VLOOKUP(Tabelle3[[#This Row],[Artikelnr.]],'Linien - BU'!R:S,2,FALSE),A594)</f>
        <v>BU3</v>
      </c>
      <c r="W594" s="16">
        <f t="shared" si="68"/>
        <v>29900002</v>
      </c>
      <c r="X594" s="15">
        <f t="shared" si="69"/>
        <v>22</v>
      </c>
      <c r="Y594" s="51"/>
      <c r="AC594" s="51"/>
      <c r="AF594" s="51"/>
      <c r="AG594" s="51"/>
      <c r="AH594" s="51"/>
    </row>
    <row r="595" spans="1:34" ht="30" customHeight="1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F595"/>
      <c r="G595" s="25"/>
      <c r="H595" s="56" t="str">
        <f>IFERROR(VLOOKUP(Tabelle111[[#This Row],[Artikelnr. (wenn vorhanden)]],Artikel!A:C,3,FALSE),Tabelle111[[#This Row],[Artikelnr. (wenn vorhanden)]])</f>
        <v>VOS VEG-SCH MILD</v>
      </c>
      <c r="I595" s="11" t="str">
        <f>VLOOKUP(V595,'Linien - BU'!A:B,2,FALSE)</f>
        <v>BU3</v>
      </c>
      <c r="J595" s="12">
        <f t="shared" si="63"/>
        <v>138</v>
      </c>
      <c r="K595" s="13">
        <f>Tabelle111[[#This Row],[Datum '[Tag']]]</f>
        <v>44489</v>
      </c>
      <c r="L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5" s="14" t="str">
        <f>IFERROR(VLOOKUP(Tabelle3[[#This Row],[Artikelnr.]],Artikel!A:C,3,FALSE),Tabelle3[[#This Row],[Artikelnr.]])</f>
        <v>VOS VEG-SCH MILD</v>
      </c>
      <c r="N595" s="11" t="str">
        <f>VLOOKUP(D595,'Liste Gründe'!A:D,2,FALSE)</f>
        <v>keinen Verwendungszweck</v>
      </c>
      <c r="O595" s="13" t="str">
        <f>IF(ISBLANK(F595),VLOOKUP(Tabelle3[[#This Row],[Grund Ziffer]],'Liste Gründe'!A:D,3,FALSE),F595)</f>
        <v>keinen Verwendungszweck</v>
      </c>
      <c r="P595" s="11" t="str">
        <f>IF(ISBLANK(Tabelle111[[#This Row],[noch genauer]]),"-",Tabelle111[[#This Row],[noch genauer]])</f>
        <v>-</v>
      </c>
      <c r="Q595" s="14">
        <f t="shared" si="64"/>
        <v>42</v>
      </c>
      <c r="R595" s="11" t="str">
        <f t="shared" si="65"/>
        <v>Produkte</v>
      </c>
      <c r="S595" s="11" t="str">
        <f t="shared" si="66"/>
        <v>BUs</v>
      </c>
      <c r="T595" s="11" t="str">
        <f t="shared" si="67"/>
        <v>Symptome</v>
      </c>
      <c r="U595" s="11">
        <f>IFERROR(VLOOKUP(Tabelle3[[#This Row],[Artikelnr.]],Kennzahlen!S:U,3,FALSE)*Tabelle3[[#This Row],[Menge]],"0")</f>
        <v>69</v>
      </c>
      <c r="V595" s="14" t="str">
        <f>IF(ISBLANK(A595),VLOOKUP(Tabelle3[[#This Row],[Artikelnr.]],'Linien - BU'!R:S,2,FALSE),A595)</f>
        <v>BU3</v>
      </c>
      <c r="W595" s="16">
        <f t="shared" si="68"/>
        <v>29900002</v>
      </c>
      <c r="X595" s="15">
        <f t="shared" si="69"/>
        <v>61</v>
      </c>
      <c r="Y595" s="51"/>
      <c r="AC595" s="51"/>
      <c r="AF595" s="51"/>
      <c r="AG595" s="51"/>
      <c r="AH595" s="51"/>
    </row>
    <row r="596" spans="1:34" ht="30" customHeight="1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15146</v>
      </c>
      <c r="G596" s="25"/>
      <c r="H596" s="56" t="str">
        <f>IFERROR(VLOOKUP(Tabelle111[[#This Row],[Artikelnr. (wenn vorhanden)]],Artikel!A:C,3,FALSE),Tabelle111[[#This Row],[Artikelnr. (wenn vorhanden)]])</f>
        <v>VOS VEG-SCH MILD</v>
      </c>
      <c r="I596" s="11" t="str">
        <f>VLOOKUP(V596,'Linien - BU'!A:B,2,FALSE)</f>
        <v>BU1</v>
      </c>
      <c r="J596" s="12">
        <f t="shared" si="63"/>
        <v>184.2</v>
      </c>
      <c r="K596" s="13">
        <f>Tabelle111[[#This Row],[Datum '[Tag']]]</f>
        <v>44495</v>
      </c>
      <c r="L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6" s="14" t="str">
        <f>IFERROR(VLOOKUP(Tabelle3[[#This Row],[Artikelnr.]],Artikel!A:C,3,FALSE),Tabelle3[[#This Row],[Artikelnr.]])</f>
        <v>VOS VEG-SCH MILD</v>
      </c>
      <c r="N596" s="11" t="str">
        <f>VLOOKUP(D596,'Liste Gründe'!A:D,2,FALSE)</f>
        <v>keinen Verwendungszweck</v>
      </c>
      <c r="O596" s="13" t="str">
        <f>IF(ISBLANK(F596),VLOOKUP(Tabelle3[[#This Row],[Grund Ziffer]],'Liste Gründe'!A:D,3,FALSE),F596)</f>
        <v>VOS &gt; Einsatz</v>
      </c>
      <c r="P596" s="11" t="str">
        <f>IF(ISBLANK(Tabelle111[[#This Row],[noch genauer]]),"-",Tabelle111[[#This Row],[noch genauer]])</f>
        <v>-</v>
      </c>
      <c r="Q596" s="14">
        <f t="shared" si="64"/>
        <v>43</v>
      </c>
      <c r="R596" s="11" t="str">
        <f t="shared" si="65"/>
        <v>Produkte</v>
      </c>
      <c r="S596" s="11" t="str">
        <f t="shared" si="66"/>
        <v>BUs</v>
      </c>
      <c r="T596" s="11" t="str">
        <f t="shared" si="67"/>
        <v>Symptome</v>
      </c>
      <c r="U596" s="11">
        <f>IFERROR(VLOOKUP(Tabelle3[[#This Row],[Artikelnr.]],Kennzahlen!S:U,3,FALSE)*Tabelle3[[#This Row],[Menge]],"0")</f>
        <v>92.1</v>
      </c>
      <c r="V596" s="14" t="str">
        <f>IF(ISBLANK(A596),VLOOKUP(Tabelle3[[#This Row],[Artikelnr.]],'Linien - BU'!R:S,2,FALSE),A596)</f>
        <v>Abfüllung</v>
      </c>
      <c r="W596" s="16">
        <f t="shared" si="68"/>
        <v>29900002</v>
      </c>
      <c r="X596" s="15">
        <f t="shared" si="69"/>
        <v>61</v>
      </c>
      <c r="Y596" s="51"/>
      <c r="AC596" s="51"/>
      <c r="AF596" s="51"/>
      <c r="AG596" s="51"/>
      <c r="AH596" s="51"/>
    </row>
    <row r="597" spans="1:34" ht="30" customHeight="1" x14ac:dyDescent="0.25">
      <c r="A597" s="25" t="s">
        <v>15243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15146</v>
      </c>
      <c r="G597" s="25"/>
      <c r="H597" s="56" t="str">
        <f>IFERROR(VLOOKUP(Tabelle111[[#This Row],[Artikelnr. (wenn vorhanden)]],Artikel!A:C,3,FALSE),Tabelle111[[#This Row],[Artikelnr. (wenn vorhanden)]])</f>
        <v>VOS VEG-SCH MILD</v>
      </c>
      <c r="I597" s="11" t="str">
        <f>VLOOKUP(V597,'Linien - BU'!A:B,2,FALSE)</f>
        <v>BU3</v>
      </c>
      <c r="J597" s="12">
        <f t="shared" si="63"/>
        <v>512</v>
      </c>
      <c r="K597" s="13">
        <f>Tabelle111[[#This Row],[Datum '[Tag']]]</f>
        <v>44496</v>
      </c>
      <c r="L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7" s="14" t="str">
        <f>IFERROR(VLOOKUP(Tabelle3[[#This Row],[Artikelnr.]],Artikel!A:C,3,FALSE),Tabelle3[[#This Row],[Artikelnr.]])</f>
        <v>VOS VEG-SCH MILD</v>
      </c>
      <c r="N597" s="11" t="str">
        <f>VLOOKUP(D597,'Liste Gründe'!A:D,2,FALSE)</f>
        <v>keinen Verwendungszweck</v>
      </c>
      <c r="O597" s="13" t="str">
        <f>IF(ISBLANK(F597),VLOOKUP(Tabelle3[[#This Row],[Grund Ziffer]],'Liste Gründe'!A:D,3,FALSE),F597)</f>
        <v>VOS &gt; Einsatz</v>
      </c>
      <c r="P597" s="11" t="str">
        <f>IF(ISBLANK(Tabelle111[[#This Row],[noch genauer]]),"-",Tabelle111[[#This Row],[noch genauer]])</f>
        <v>-</v>
      </c>
      <c r="Q597" s="14">
        <f t="shared" si="64"/>
        <v>43</v>
      </c>
      <c r="R597" s="11" t="str">
        <f t="shared" si="65"/>
        <v>Produkte</v>
      </c>
      <c r="S597" s="11" t="str">
        <f t="shared" si="66"/>
        <v>BUs</v>
      </c>
      <c r="T597" s="11" t="str">
        <f t="shared" si="67"/>
        <v>Symptome</v>
      </c>
      <c r="U597" s="11">
        <f>IFERROR(VLOOKUP(Tabelle3[[#This Row],[Artikelnr.]],Kennzahlen!S:U,3,FALSE)*Tabelle3[[#This Row],[Menge]],"0")</f>
        <v>256</v>
      </c>
      <c r="V597" s="14" t="str">
        <f>IF(ISBLANK(A597),VLOOKUP(Tabelle3[[#This Row],[Artikelnr.]],'Linien - BU'!R:S,2,FALSE),A597)</f>
        <v>bu3</v>
      </c>
      <c r="W597" s="16">
        <f t="shared" si="68"/>
        <v>29900002</v>
      </c>
      <c r="X597" s="15">
        <f t="shared" si="69"/>
        <v>61</v>
      </c>
      <c r="Y597" s="51"/>
      <c r="AC597" s="51"/>
      <c r="AF597" s="51"/>
      <c r="AG597" s="51"/>
      <c r="AH597" s="51"/>
    </row>
    <row r="598" spans="1:34" ht="30" customHeight="1" x14ac:dyDescent="0.25">
      <c r="A598" s="25" t="s">
        <v>15205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15146</v>
      </c>
      <c r="G598" s="55"/>
      <c r="H598" s="25" t="str">
        <f>IFERROR(VLOOKUP(Tabelle111[[#This Row],[Artikelnr. (wenn vorhanden)]],Artikel!A:C,3,FALSE),Tabelle111[[#This Row],[Artikelnr. (wenn vorhanden)]])</f>
        <v>VOS VEG-SCH WÜRZIG</v>
      </c>
      <c r="I598" s="11" t="str">
        <f>VLOOKUP(V598,'Linien - BU'!A:B,2,FALSE)</f>
        <v>BU3</v>
      </c>
      <c r="J598" s="12">
        <f t="shared" si="63"/>
        <v>133</v>
      </c>
      <c r="K598" s="13">
        <f>Tabelle111[[#This Row],[Datum '[Tag']]]</f>
        <v>44448</v>
      </c>
      <c r="L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8" s="14" t="str">
        <f>IFERROR(VLOOKUP(Tabelle3[[#This Row],[Artikelnr.]],Artikel!A:C,3,FALSE),Tabelle3[[#This Row],[Artikelnr.]])</f>
        <v>VOS VEG-SCH WÜRZIG</v>
      </c>
      <c r="N598" s="11" t="str">
        <f>VLOOKUP(D598,'Liste Gründe'!A:D,2,FALSE)</f>
        <v>Schimmel</v>
      </c>
      <c r="O598" s="13" t="str">
        <f>IF(ISBLANK(F598),VLOOKUP(Tabelle3[[#This Row],[Grund Ziffer]],'Liste Gründe'!A:D,3,FALSE),F598)</f>
        <v>VOS &gt; Einsatz</v>
      </c>
      <c r="P598" s="11" t="str">
        <f>IF(ISBLANK(Tabelle111[[#This Row],[noch genauer]]),"-",Tabelle111[[#This Row],[noch genauer]])</f>
        <v>-</v>
      </c>
      <c r="Q598" s="14">
        <f t="shared" si="64"/>
        <v>36</v>
      </c>
      <c r="R598" s="11" t="str">
        <f t="shared" si="65"/>
        <v>Produkte</v>
      </c>
      <c r="S598" s="11" t="str">
        <f t="shared" si="66"/>
        <v>BUs</v>
      </c>
      <c r="T598" s="11" t="str">
        <f t="shared" si="67"/>
        <v>Symptome</v>
      </c>
      <c r="U598" s="11">
        <f>IFERROR(VLOOKUP(Tabelle3[[#This Row],[Artikelnr.]],Kennzahlen!S:U,3,FALSE)*Tabelle3[[#This Row],[Menge]],"0")</f>
        <v>66.5</v>
      </c>
      <c r="V598" s="14" t="str">
        <f>IF(ISBLANK(A598),VLOOKUP(Tabelle3[[#This Row],[Artikelnr.]],'Linien - BU'!R:S,2,FALSE),A598)</f>
        <v>L1</v>
      </c>
      <c r="W598" s="16">
        <f t="shared" si="68"/>
        <v>29900003</v>
      </c>
      <c r="X598" s="15">
        <f t="shared" si="69"/>
        <v>12</v>
      </c>
      <c r="Y598" s="51"/>
      <c r="AC598" s="51"/>
      <c r="AF598" s="51"/>
      <c r="AG598" s="51"/>
      <c r="AH598" s="51"/>
    </row>
    <row r="599" spans="1:34" ht="30" customHeight="1" x14ac:dyDescent="0.25">
      <c r="A599" s="25" t="s">
        <v>15205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15146</v>
      </c>
      <c r="G599" s="55" t="s">
        <v>36</v>
      </c>
      <c r="H599" s="25" t="str">
        <f>IFERROR(VLOOKUP(Tabelle111[[#This Row],[Artikelnr. (wenn vorhanden)]],Artikel!A:C,3,FALSE),Tabelle111[[#This Row],[Artikelnr. (wenn vorhanden)]])</f>
        <v>VOS VEG-SCH WÜRZIG</v>
      </c>
      <c r="I599" s="11" t="str">
        <f>VLOOKUP(V599,'Linien - BU'!A:B,2,FALSE)</f>
        <v>BU3</v>
      </c>
      <c r="J599" s="12">
        <f t="shared" si="63"/>
        <v>54</v>
      </c>
      <c r="K599" s="13">
        <f>Tabelle111[[#This Row],[Datum '[Tag']]]</f>
        <v>44452</v>
      </c>
      <c r="L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9" s="14" t="str">
        <f>IFERROR(VLOOKUP(Tabelle3[[#This Row],[Artikelnr.]],Artikel!A:C,3,FALSE),Tabelle3[[#This Row],[Artikelnr.]])</f>
        <v>VOS VEG-SCH WÜRZIG</v>
      </c>
      <c r="N599" s="11" t="str">
        <f>VLOOKUP(D599,'Liste Gründe'!A:D,2,FALSE)</f>
        <v>keinen Verwendungszweck</v>
      </c>
      <c r="O599" s="13" t="str">
        <f>IF(ISBLANK(F599),VLOOKUP(Tabelle3[[#This Row],[Grund Ziffer]],'Liste Gründe'!A:D,3,FALSE),F599)</f>
        <v>VOS &gt; Einsatz</v>
      </c>
      <c r="P599" s="11" t="str">
        <f>IF(ISBLANK(Tabelle111[[#This Row],[noch genauer]]),"-",Tabelle111[[#This Row],[noch genauer]])</f>
        <v>-</v>
      </c>
      <c r="Q599" s="14">
        <f t="shared" si="64"/>
        <v>37</v>
      </c>
      <c r="R599" s="11" t="str">
        <f t="shared" si="65"/>
        <v>Produkte</v>
      </c>
      <c r="S599" s="11" t="str">
        <f t="shared" si="66"/>
        <v>BUs</v>
      </c>
      <c r="T599" s="11" t="str">
        <f t="shared" si="67"/>
        <v>Symptome</v>
      </c>
      <c r="U599" s="11">
        <f>IFERROR(VLOOKUP(Tabelle3[[#This Row],[Artikelnr.]],Kennzahlen!S:U,3,FALSE)*Tabelle3[[#This Row],[Menge]],"0")</f>
        <v>27</v>
      </c>
      <c r="V599" s="14" t="str">
        <f>IF(ISBLANK(A599),VLOOKUP(Tabelle3[[#This Row],[Artikelnr.]],'Linien - BU'!R:S,2,FALSE),A599)</f>
        <v>L1</v>
      </c>
      <c r="W599" s="16">
        <f t="shared" si="68"/>
        <v>29900003</v>
      </c>
      <c r="X599" s="15">
        <f t="shared" si="69"/>
        <v>61</v>
      </c>
      <c r="Y599" s="51"/>
      <c r="AC599" s="51"/>
      <c r="AF599" s="51"/>
      <c r="AG599" s="51"/>
      <c r="AH599" s="51"/>
    </row>
    <row r="600" spans="1:34" ht="30" customHeight="1" x14ac:dyDescent="0.25">
      <c r="A600" s="25" t="s">
        <v>15205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15146</v>
      </c>
      <c r="G600" s="25"/>
      <c r="H600" s="25" t="str">
        <f>IFERROR(VLOOKUP(Tabelle111[[#This Row],[Artikelnr. (wenn vorhanden)]],Artikel!A:C,3,FALSE),Tabelle111[[#This Row],[Artikelnr. (wenn vorhanden)]])</f>
        <v>VOS VEG-SCH WÜRZIG</v>
      </c>
      <c r="I600" s="11" t="str">
        <f>VLOOKUP(V600,'Linien - BU'!A:B,2,FALSE)</f>
        <v>BU3</v>
      </c>
      <c r="J600" s="12">
        <f t="shared" si="63"/>
        <v>63</v>
      </c>
      <c r="K600" s="13">
        <f>Tabelle111[[#This Row],[Datum '[Tag']]]</f>
        <v>44467</v>
      </c>
      <c r="L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0" s="14" t="str">
        <f>IFERROR(VLOOKUP(Tabelle3[[#This Row],[Artikelnr.]],Artikel!A:C,3,FALSE),Tabelle3[[#This Row],[Artikelnr.]])</f>
        <v>VOS VEG-SCH WÜRZIG</v>
      </c>
      <c r="N600" s="11" t="str">
        <f>VLOOKUP(D600,'Liste Gründe'!A:D,2,FALSE)</f>
        <v>Schimmel</v>
      </c>
      <c r="O600" s="13" t="str">
        <f>IF(ISBLANK(F600),VLOOKUP(Tabelle3[[#This Row],[Grund Ziffer]],'Liste Gründe'!A:D,3,FALSE),F600)</f>
        <v>VOS &gt; Einsatz</v>
      </c>
      <c r="P600" s="11" t="str">
        <f>IF(ISBLANK(Tabelle111[[#This Row],[noch genauer]]),"-",Tabelle111[[#This Row],[noch genauer]])</f>
        <v>-</v>
      </c>
      <c r="Q600" s="14">
        <f t="shared" si="64"/>
        <v>39</v>
      </c>
      <c r="R600" s="11" t="str">
        <f t="shared" si="65"/>
        <v>Produkte</v>
      </c>
      <c r="S600" s="11" t="str">
        <f t="shared" si="66"/>
        <v>BUs</v>
      </c>
      <c r="T600" s="11" t="str">
        <f t="shared" si="67"/>
        <v>Symptome</v>
      </c>
      <c r="U600" s="11">
        <f>IFERROR(VLOOKUP(Tabelle3[[#This Row],[Artikelnr.]],Kennzahlen!S:U,3,FALSE)*Tabelle3[[#This Row],[Menge]],"0")</f>
        <v>31.5</v>
      </c>
      <c r="V600" s="14" t="str">
        <f>IF(ISBLANK(A600),VLOOKUP(Tabelle3[[#This Row],[Artikelnr.]],'Linien - BU'!R:S,2,FALSE),A600)</f>
        <v>L1</v>
      </c>
      <c r="W600" s="16">
        <f t="shared" si="68"/>
        <v>29900003</v>
      </c>
      <c r="X600" s="15">
        <f t="shared" si="69"/>
        <v>12</v>
      </c>
      <c r="Y600" s="51"/>
      <c r="AC600" s="51"/>
      <c r="AF600" s="51"/>
      <c r="AG600" s="51"/>
      <c r="AH600" s="51"/>
    </row>
    <row r="601" spans="1:34" ht="30" customHeight="1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15146</v>
      </c>
      <c r="G601" s="25"/>
      <c r="H601" s="25" t="str">
        <f>IFERROR(VLOOKUP(Tabelle111[[#This Row],[Artikelnr. (wenn vorhanden)]],Artikel!A:C,3,FALSE),Tabelle111[[#This Row],[Artikelnr. (wenn vorhanden)]])</f>
        <v>VOS VEG-SCH WÜRZIG</v>
      </c>
      <c r="I601" s="11" t="str">
        <f>VLOOKUP(V601,'Linien - BU'!A:B,2,FALSE)</f>
        <v>BU3</v>
      </c>
      <c r="J601" s="12">
        <f t="shared" si="63"/>
        <v>24</v>
      </c>
      <c r="K601" s="13">
        <f>Tabelle111[[#This Row],[Datum '[Tag']]]</f>
        <v>44469</v>
      </c>
      <c r="L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1" s="14" t="str">
        <f>IFERROR(VLOOKUP(Tabelle3[[#This Row],[Artikelnr.]],Artikel!A:C,3,FALSE),Tabelle3[[#This Row],[Artikelnr.]])</f>
        <v>VOS VEG-SCH WÜRZIG</v>
      </c>
      <c r="N601" s="11" t="str">
        <f>VLOOKUP(D601,'Liste Gründe'!A:D,2,FALSE)</f>
        <v>Schimmel</v>
      </c>
      <c r="O601" s="13" t="str">
        <f>IF(ISBLANK(F601),VLOOKUP(Tabelle3[[#This Row],[Grund Ziffer]],'Liste Gründe'!A:D,3,FALSE),F601)</f>
        <v>VOS &gt; Einsatz</v>
      </c>
      <c r="P601" s="11" t="str">
        <f>IF(ISBLANK(Tabelle111[[#This Row],[noch genauer]]),"-",Tabelle111[[#This Row],[noch genauer]])</f>
        <v>-</v>
      </c>
      <c r="Q601" s="14">
        <f t="shared" si="64"/>
        <v>39</v>
      </c>
      <c r="R601" s="11" t="str">
        <f t="shared" si="65"/>
        <v>Produkte</v>
      </c>
      <c r="S601" s="11" t="str">
        <f t="shared" si="66"/>
        <v>BUs</v>
      </c>
      <c r="T601" s="11" t="str">
        <f t="shared" si="67"/>
        <v>Symptome</v>
      </c>
      <c r="U601" s="11">
        <f>IFERROR(VLOOKUP(Tabelle3[[#This Row],[Artikelnr.]],Kennzahlen!S:U,3,FALSE)*Tabelle3[[#This Row],[Menge]],"0")</f>
        <v>12</v>
      </c>
      <c r="V601" s="14" t="str">
        <f>IF(ISBLANK(A601),VLOOKUP(Tabelle3[[#This Row],[Artikelnr.]],'Linien - BU'!R:S,2,FALSE),A601)</f>
        <v>BU3</v>
      </c>
      <c r="W601" s="16">
        <f t="shared" si="68"/>
        <v>29900003</v>
      </c>
      <c r="X601" s="15">
        <f t="shared" si="69"/>
        <v>12</v>
      </c>
      <c r="Y601" s="51"/>
      <c r="AC601" s="51"/>
      <c r="AF601" s="51"/>
      <c r="AG601" s="51"/>
      <c r="AH601" s="51"/>
    </row>
    <row r="602" spans="1:34" ht="30" customHeight="1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15146</v>
      </c>
      <c r="G602" s="25"/>
      <c r="H602" s="25" t="str">
        <f>IFERROR(VLOOKUP(Tabelle111[[#This Row],[Artikelnr. (wenn vorhanden)]],Artikel!A:C,3,FALSE),Tabelle111[[#This Row],[Artikelnr. (wenn vorhanden)]])</f>
        <v>VOS VEG-SCH WÜRZIG</v>
      </c>
      <c r="I602" s="11" t="str">
        <f>VLOOKUP(V602,'Linien - BU'!A:B,2,FALSE)</f>
        <v>BU3</v>
      </c>
      <c r="J602" s="12">
        <f t="shared" si="63"/>
        <v>240</v>
      </c>
      <c r="K602" s="13">
        <f>Tabelle111[[#This Row],[Datum '[Tag']]]</f>
        <v>44481</v>
      </c>
      <c r="L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2" s="14" t="str">
        <f>IFERROR(VLOOKUP(Tabelle3[[#This Row],[Artikelnr.]],Artikel!A:C,3,FALSE),Tabelle3[[#This Row],[Artikelnr.]])</f>
        <v>VOS VEG-SCH WÜRZIG</v>
      </c>
      <c r="N602" s="11" t="str">
        <f>VLOOKUP(D602,'Liste Gründe'!A:D,2,FALSE)</f>
        <v>Schimmel</v>
      </c>
      <c r="O602" s="13" t="str">
        <f>IF(ISBLANK(F602),VLOOKUP(Tabelle3[[#This Row],[Grund Ziffer]],'Liste Gründe'!A:D,3,FALSE),F602)</f>
        <v>VOS &gt; Einsatz</v>
      </c>
      <c r="P602" s="11" t="str">
        <f>IF(ISBLANK(Tabelle111[[#This Row],[noch genauer]]),"-",Tabelle111[[#This Row],[noch genauer]])</f>
        <v>-</v>
      </c>
      <c r="Q602" s="14">
        <f t="shared" si="64"/>
        <v>41</v>
      </c>
      <c r="R602" s="11" t="str">
        <f t="shared" si="65"/>
        <v>Produkte</v>
      </c>
      <c r="S602" s="11" t="str">
        <f t="shared" si="66"/>
        <v>BUs</v>
      </c>
      <c r="T602" s="11" t="str">
        <f t="shared" si="67"/>
        <v>Symptome</v>
      </c>
      <c r="U602" s="11">
        <f>IFERROR(VLOOKUP(Tabelle3[[#This Row],[Artikelnr.]],Kennzahlen!S:U,3,FALSE)*Tabelle3[[#This Row],[Menge]],"0")</f>
        <v>120</v>
      </c>
      <c r="V602" s="14" t="str">
        <f>IF(ISBLANK(A602),VLOOKUP(Tabelle3[[#This Row],[Artikelnr.]],'Linien - BU'!R:S,2,FALSE),A602)</f>
        <v>Bu3</v>
      </c>
      <c r="W602" s="16">
        <f t="shared" si="68"/>
        <v>29900003</v>
      </c>
      <c r="X602" s="15">
        <f t="shared" si="69"/>
        <v>12</v>
      </c>
      <c r="Y602" s="51"/>
      <c r="AC602" s="51"/>
      <c r="AF602" s="51"/>
      <c r="AG602" s="51"/>
      <c r="AH602" s="51"/>
    </row>
    <row r="603" spans="1:34" ht="30" customHeight="1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F603"/>
      <c r="G603" s="25"/>
      <c r="H603" s="25" t="str">
        <f>IFERROR(VLOOKUP(Tabelle111[[#This Row],[Artikelnr. (wenn vorhanden)]],Artikel!A:C,3,FALSE),Tabelle111[[#This Row],[Artikelnr. (wenn vorhanden)]])</f>
        <v>VOS VEG-SCH WÜRZIG</v>
      </c>
      <c r="I603" s="11" t="str">
        <f>VLOOKUP(V603,'Linien - BU'!A:B,2,FALSE)</f>
        <v>BU3</v>
      </c>
      <c r="J603" s="12">
        <f t="shared" si="63"/>
        <v>640</v>
      </c>
      <c r="K603" s="13">
        <f>Tabelle111[[#This Row],[Datum '[Tag']]]</f>
        <v>44488</v>
      </c>
      <c r="L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3" s="14" t="str">
        <f>IFERROR(VLOOKUP(Tabelle3[[#This Row],[Artikelnr.]],Artikel!A:C,3,FALSE),Tabelle3[[#This Row],[Artikelnr.]])</f>
        <v>VOS VEG-SCH WÜRZIG</v>
      </c>
      <c r="N603" s="11" t="str">
        <f>VLOOKUP(D603,'Liste Gründe'!A:D,2,FALSE)</f>
        <v>keinen Verwendungszweck</v>
      </c>
      <c r="O603" s="13" t="str">
        <f>IF(ISBLANK(F603),VLOOKUP(Tabelle3[[#This Row],[Grund Ziffer]],'Liste Gründe'!A:D,3,FALSE),F603)</f>
        <v>keinen Verwendungszweck</v>
      </c>
      <c r="P603" s="11" t="str">
        <f>IF(ISBLANK(Tabelle111[[#This Row],[noch genauer]]),"-",Tabelle111[[#This Row],[noch genauer]])</f>
        <v>-</v>
      </c>
      <c r="Q603" s="14">
        <f t="shared" si="64"/>
        <v>42</v>
      </c>
      <c r="R603" s="11" t="str">
        <f t="shared" si="65"/>
        <v>Produkte</v>
      </c>
      <c r="S603" s="11" t="str">
        <f t="shared" si="66"/>
        <v>BUs</v>
      </c>
      <c r="T603" s="11" t="str">
        <f t="shared" si="67"/>
        <v>Symptome</v>
      </c>
      <c r="U603" s="11">
        <f>IFERROR(VLOOKUP(Tabelle3[[#This Row],[Artikelnr.]],Kennzahlen!S:U,3,FALSE)*Tabelle3[[#This Row],[Menge]],"0")</f>
        <v>320</v>
      </c>
      <c r="V603" s="14" t="str">
        <f>IF(ISBLANK(A603),VLOOKUP(Tabelle3[[#This Row],[Artikelnr.]],'Linien - BU'!R:S,2,FALSE),A603)</f>
        <v>BU3</v>
      </c>
      <c r="W603" s="16">
        <f t="shared" si="68"/>
        <v>29900003</v>
      </c>
      <c r="X603" s="15">
        <f t="shared" si="69"/>
        <v>61</v>
      </c>
      <c r="Y603" s="51"/>
      <c r="AC603" s="51"/>
      <c r="AF603" s="51"/>
      <c r="AG603" s="51"/>
      <c r="AH603" s="51"/>
    </row>
    <row r="604" spans="1:34" ht="30" customHeight="1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F604"/>
      <c r="G604" s="25"/>
      <c r="H604" s="56" t="str">
        <f>IFERROR(VLOOKUP(Tabelle111[[#This Row],[Artikelnr. (wenn vorhanden)]],Artikel!A:C,3,FALSE),Tabelle111[[#This Row],[Artikelnr. (wenn vorhanden)]])</f>
        <v>VOS VEG-SCH WÜRZIG</v>
      </c>
      <c r="I604" s="11" t="str">
        <f>VLOOKUP(V604,'Linien - BU'!A:B,2,FALSE)</f>
        <v>BU3</v>
      </c>
      <c r="J604" s="12">
        <f t="shared" si="63"/>
        <v>70</v>
      </c>
      <c r="K604" s="13">
        <f>Tabelle111[[#This Row],[Datum '[Tag']]]</f>
        <v>44489</v>
      </c>
      <c r="L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4" s="14" t="str">
        <f>IFERROR(VLOOKUP(Tabelle3[[#This Row],[Artikelnr.]],Artikel!A:C,3,FALSE),Tabelle3[[#This Row],[Artikelnr.]])</f>
        <v>VOS VEG-SCH WÜRZIG</v>
      </c>
      <c r="N604" s="11" t="str">
        <f>VLOOKUP(D604,'Liste Gründe'!A:D,2,FALSE)</f>
        <v>keinen Verwendungszweck</v>
      </c>
      <c r="O604" s="13" t="str">
        <f>IF(ISBLANK(F604),VLOOKUP(Tabelle3[[#This Row],[Grund Ziffer]],'Liste Gründe'!A:D,3,FALSE),F604)</f>
        <v>keinen Verwendungszweck</v>
      </c>
      <c r="P604" s="11" t="str">
        <f>IF(ISBLANK(Tabelle111[[#This Row],[noch genauer]]),"-",Tabelle111[[#This Row],[noch genauer]])</f>
        <v>-</v>
      </c>
      <c r="Q604" s="14">
        <f t="shared" si="64"/>
        <v>42</v>
      </c>
      <c r="R604" s="11" t="str">
        <f t="shared" si="65"/>
        <v>Produkte</v>
      </c>
      <c r="S604" s="11" t="str">
        <f t="shared" si="66"/>
        <v>BUs</v>
      </c>
      <c r="T604" s="11" t="str">
        <f t="shared" si="67"/>
        <v>Symptome</v>
      </c>
      <c r="U604" s="11">
        <f>IFERROR(VLOOKUP(Tabelle3[[#This Row],[Artikelnr.]],Kennzahlen!S:U,3,FALSE)*Tabelle3[[#This Row],[Menge]],"0")</f>
        <v>35</v>
      </c>
      <c r="V604" s="14" t="str">
        <f>IF(ISBLANK(A604),VLOOKUP(Tabelle3[[#This Row],[Artikelnr.]],'Linien - BU'!R:S,2,FALSE),A604)</f>
        <v>BU3</v>
      </c>
      <c r="W604" s="16">
        <f t="shared" si="68"/>
        <v>29900003</v>
      </c>
      <c r="X604" s="15">
        <f t="shared" si="69"/>
        <v>61</v>
      </c>
      <c r="Y604" s="51"/>
      <c r="AC604" s="51"/>
      <c r="AF604" s="51"/>
      <c r="AG604" s="51"/>
      <c r="AH604" s="51"/>
    </row>
    <row r="605" spans="1:34" ht="30" customHeight="1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15146</v>
      </c>
      <c r="G605" s="25"/>
      <c r="H605" s="56" t="str">
        <f>IFERROR(VLOOKUP(Tabelle111[[#This Row],[Artikelnr. (wenn vorhanden)]],Artikel!A:C,3,FALSE),Tabelle111[[#This Row],[Artikelnr. (wenn vorhanden)]])</f>
        <v>VOS VEG-SCH WÜRZIG</v>
      </c>
      <c r="I605" s="11" t="str">
        <f>VLOOKUP(V605,'Linien - BU'!A:B,2,FALSE)</f>
        <v>BU3</v>
      </c>
      <c r="J605" s="12">
        <f t="shared" si="63"/>
        <v>688</v>
      </c>
      <c r="K605" s="13">
        <f>Tabelle111[[#This Row],[Datum '[Tag']]]</f>
        <v>44495</v>
      </c>
      <c r="L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5" s="14" t="str">
        <f>IFERROR(VLOOKUP(Tabelle3[[#This Row],[Artikelnr.]],Artikel!A:C,3,FALSE),Tabelle3[[#This Row],[Artikelnr.]])</f>
        <v>VOS VEG-SCH WÜRZIG</v>
      </c>
      <c r="N605" s="11" t="str">
        <f>VLOOKUP(D605,'Liste Gründe'!A:D,2,FALSE)</f>
        <v>keinen Verwendungszweck</v>
      </c>
      <c r="O605" s="13" t="str">
        <f>IF(ISBLANK(F605),VLOOKUP(Tabelle3[[#This Row],[Grund Ziffer]],'Liste Gründe'!A:D,3,FALSE),F605)</f>
        <v>VOS &gt; Einsatz</v>
      </c>
      <c r="P605" s="11" t="str">
        <f>IF(ISBLANK(Tabelle111[[#This Row],[noch genauer]]),"-",Tabelle111[[#This Row],[noch genauer]])</f>
        <v>-</v>
      </c>
      <c r="Q605" s="14">
        <f t="shared" si="64"/>
        <v>43</v>
      </c>
      <c r="R605" s="11" t="str">
        <f t="shared" si="65"/>
        <v>Produkte</v>
      </c>
      <c r="S605" s="11" t="str">
        <f t="shared" si="66"/>
        <v>BUs</v>
      </c>
      <c r="T605" s="11" t="str">
        <f t="shared" si="67"/>
        <v>Symptome</v>
      </c>
      <c r="U605" s="11">
        <f>IFERROR(VLOOKUP(Tabelle3[[#This Row],[Artikelnr.]],Kennzahlen!S:U,3,FALSE)*Tabelle3[[#This Row],[Menge]],"0")</f>
        <v>344</v>
      </c>
      <c r="V605" s="14" t="str">
        <f>IF(ISBLANK(A605),VLOOKUP(Tabelle3[[#This Row],[Artikelnr.]],'Linien - BU'!R:S,2,FALSE),A605)</f>
        <v>Bu3</v>
      </c>
      <c r="W605" s="16">
        <f t="shared" si="68"/>
        <v>29900003</v>
      </c>
      <c r="X605" s="15">
        <f t="shared" si="69"/>
        <v>61</v>
      </c>
      <c r="Y605" s="51"/>
      <c r="AC605" s="51"/>
      <c r="AF605" s="51"/>
      <c r="AG605" s="51"/>
      <c r="AH605" s="51"/>
    </row>
    <row r="606" spans="1:34" ht="30" customHeight="1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15146</v>
      </c>
      <c r="G606" s="25"/>
      <c r="H606" s="56" t="str">
        <f>IFERROR(VLOOKUP(Tabelle111[[#This Row],[Artikelnr. (wenn vorhanden)]],Artikel!A:C,3,FALSE),Tabelle111[[#This Row],[Artikelnr. (wenn vorhanden)]])</f>
        <v>VOS VEG-SCH WÜRZIG</v>
      </c>
      <c r="I606" s="11" t="str">
        <f>VLOOKUP(V606,'Linien - BU'!A:B,2,FALSE)</f>
        <v>BU1</v>
      </c>
      <c r="J606" s="12">
        <f t="shared" si="63"/>
        <v>10</v>
      </c>
      <c r="K606" s="13">
        <f>Tabelle111[[#This Row],[Datum '[Tag']]]</f>
        <v>44496</v>
      </c>
      <c r="L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6" s="14" t="str">
        <f>IFERROR(VLOOKUP(Tabelle3[[#This Row],[Artikelnr.]],Artikel!A:C,3,FALSE),Tabelle3[[#This Row],[Artikelnr.]])</f>
        <v>VOS VEG-SCH WÜRZIG</v>
      </c>
      <c r="N606" s="11" t="str">
        <f>VLOOKUP(D606,'Liste Gründe'!A:D,2,FALSE)</f>
        <v>keinen Verwendungszweck</v>
      </c>
      <c r="O606" s="13" t="str">
        <f>IF(ISBLANK(F606),VLOOKUP(Tabelle3[[#This Row],[Grund Ziffer]],'Liste Gründe'!A:D,3,FALSE),F606)</f>
        <v>VOS &gt; Einsatz</v>
      </c>
      <c r="P606" s="11" t="str">
        <f>IF(ISBLANK(Tabelle111[[#This Row],[noch genauer]]),"-",Tabelle111[[#This Row],[noch genauer]])</f>
        <v>-</v>
      </c>
      <c r="Q606" s="14">
        <f t="shared" si="64"/>
        <v>43</v>
      </c>
      <c r="R606" s="11" t="str">
        <f t="shared" si="65"/>
        <v>Produkte</v>
      </c>
      <c r="S606" s="11" t="str">
        <f t="shared" si="66"/>
        <v>BUs</v>
      </c>
      <c r="T606" s="11" t="str">
        <f t="shared" si="67"/>
        <v>Symptome</v>
      </c>
      <c r="U606" s="11">
        <f>IFERROR(VLOOKUP(Tabelle3[[#This Row],[Artikelnr.]],Kennzahlen!S:U,3,FALSE)*Tabelle3[[#This Row],[Menge]],"0")</f>
        <v>5</v>
      </c>
      <c r="V606" s="14" t="str">
        <f>IF(ISBLANK(A606),VLOOKUP(Tabelle3[[#This Row],[Artikelnr.]],'Linien - BU'!R:S,2,FALSE),A606)</f>
        <v>Abfüllung</v>
      </c>
      <c r="W606" s="16">
        <f t="shared" si="68"/>
        <v>29900003</v>
      </c>
      <c r="X606" s="15">
        <f t="shared" si="69"/>
        <v>61</v>
      </c>
      <c r="Y606" s="51"/>
      <c r="AC606" s="51"/>
      <c r="AF606" s="51"/>
      <c r="AG606" s="51"/>
      <c r="AH606" s="51"/>
    </row>
    <row r="607" spans="1:34" ht="30" customHeight="1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IFERROR(VLOOKUP(Tabelle111[[#This Row],[Artikelnr. (wenn vorhanden)]],Artikel!A:C,3,FALSE),Tabelle111[[#This Row],[Artikelnr. (wenn vorhanden)]])</f>
        <v>Würste 9100g USA- Räuch</v>
      </c>
      <c r="I607" s="11" t="str">
        <f>VLOOKUP(V607,'Linien - BU'!A:B,2,FALSE)</f>
        <v>BU1</v>
      </c>
      <c r="J607" s="12">
        <f t="shared" si="63"/>
        <v>26.6</v>
      </c>
      <c r="K607" s="13">
        <f>Tabelle111[[#This Row],[Datum '[Tag']]]</f>
        <v>44439</v>
      </c>
      <c r="L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07" s="14" t="str">
        <f>IFERROR(VLOOKUP(Tabelle3[[#This Row],[Artikelnr.]],Artikel!A:C,3,FALSE),Tabelle3[[#This Row],[Artikelnr.]])</f>
        <v>Würste 9100g USA- Räuch</v>
      </c>
      <c r="N607" s="11" t="str">
        <f>VLOOKUP(D607,'Liste Gründe'!A:D,2,FALSE)</f>
        <v>Linienbezogen</v>
      </c>
      <c r="O607" s="13" t="str">
        <f>IF(ISBLANK(F607),VLOOKUP(Tabelle3[[#This Row],[Grund Ziffer]],'Liste Gründe'!A:D,3,FALSE),F607)</f>
        <v>Bodenabfall Abfüllung</v>
      </c>
      <c r="P607" s="11" t="str">
        <f>IF(ISBLANK(Tabelle111[[#This Row],[noch genauer]]),"-",Tabelle111[[#This Row],[noch genauer]])</f>
        <v>Clip gerissen</v>
      </c>
      <c r="Q607" s="14">
        <f t="shared" si="64"/>
        <v>35</v>
      </c>
      <c r="R607" s="11" t="str">
        <f t="shared" si="65"/>
        <v>Produkte</v>
      </c>
      <c r="S607" s="11" t="str">
        <f t="shared" si="66"/>
        <v>BUs</v>
      </c>
      <c r="T607" s="11" t="str">
        <f t="shared" si="67"/>
        <v>Symptome</v>
      </c>
      <c r="U607" s="11" t="str">
        <f>IFERROR(VLOOKUP(Tabelle3[[#This Row],[Artikelnr.]],Kennzahlen!S:U,3,FALSE)*Tabelle3[[#This Row],[Menge]],"0")</f>
        <v>0</v>
      </c>
      <c r="V607" s="14" t="str">
        <f>IF(ISBLANK(A607),VLOOKUP(Tabelle3[[#This Row],[Artikelnr.]],'Linien - BU'!R:S,2,FALSE),A607)</f>
        <v>Abfüllung</v>
      </c>
      <c r="W607" s="16">
        <f t="shared" si="68"/>
        <v>31000076</v>
      </c>
      <c r="X607" s="15">
        <f t="shared" si="69"/>
        <v>31</v>
      </c>
      <c r="Y607" s="51"/>
      <c r="AC607" s="51"/>
      <c r="AF607" s="51"/>
      <c r="AG607" s="51"/>
      <c r="AH607" s="51"/>
    </row>
    <row r="608" spans="1:34" ht="30" customHeight="1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IFERROR(VLOOKUP(Tabelle111[[#This Row],[Artikelnr. (wenn vorhanden)]],Artikel!A:C,3,FALSE),Tabelle111[[#This Row],[Artikelnr. (wenn vorhanden)]])</f>
        <v>Würste 9300g Räucher na</v>
      </c>
      <c r="I608" s="11" t="str">
        <f>VLOOKUP(V608,'Linien - BU'!A:B,2,FALSE)</f>
        <v>BU1</v>
      </c>
      <c r="J608" s="12">
        <f t="shared" si="63"/>
        <v>315.5</v>
      </c>
      <c r="K608" s="13">
        <f>Tabelle111[[#This Row],[Datum '[Tag']]]</f>
        <v>44461</v>
      </c>
      <c r="L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08" s="14" t="str">
        <f>IFERROR(VLOOKUP(Tabelle3[[#This Row],[Artikelnr.]],Artikel!A:C,3,FALSE),Tabelle3[[#This Row],[Artikelnr.]])</f>
        <v>Würste 9300g Räucher na</v>
      </c>
      <c r="N608" s="11" t="str">
        <f>VLOOKUP(D608,'Liste Gründe'!A:D,2,FALSE)</f>
        <v>Linienbezogen</v>
      </c>
      <c r="O608" s="13" t="str">
        <f>IF(ISBLANK(F608),VLOOKUP(Tabelle3[[#This Row],[Grund Ziffer]],'Liste Gründe'!A:D,3,FALSE),F608)</f>
        <v>Bodenabfall Abfüllung</v>
      </c>
      <c r="P608" s="11" t="str">
        <f>IF(ISBLANK(Tabelle111[[#This Row],[noch genauer]]),"-",Tabelle111[[#This Row],[noch genauer]])</f>
        <v>Clip gerissen</v>
      </c>
      <c r="Q608" s="14">
        <f t="shared" si="64"/>
        <v>38</v>
      </c>
      <c r="R608" s="11" t="str">
        <f t="shared" si="65"/>
        <v>Produkte</v>
      </c>
      <c r="S608" s="11" t="str">
        <f t="shared" si="66"/>
        <v>BUs</v>
      </c>
      <c r="T608" s="11" t="str">
        <f t="shared" si="67"/>
        <v>Symptome</v>
      </c>
      <c r="U608" s="11" t="str">
        <f>IFERROR(VLOOKUP(Tabelle3[[#This Row],[Artikelnr.]],Kennzahlen!S:U,3,FALSE)*Tabelle3[[#This Row],[Menge]],"0")</f>
        <v>0</v>
      </c>
      <c r="V608" s="14" t="str">
        <f>IF(ISBLANK(A608),VLOOKUP(Tabelle3[[#This Row],[Artikelnr.]],'Linien - BU'!R:S,2,FALSE),A608)</f>
        <v>Abfüllung</v>
      </c>
      <c r="W608" s="16">
        <f t="shared" si="68"/>
        <v>31000083</v>
      </c>
      <c r="X608" s="15">
        <f t="shared" si="69"/>
        <v>31</v>
      </c>
      <c r="Y608" s="51"/>
      <c r="AC608" s="51"/>
      <c r="AF608" s="51"/>
      <c r="AG608" s="51"/>
      <c r="AH608" s="51"/>
    </row>
    <row r="609" spans="1:34" ht="30" customHeight="1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IFERROR(VLOOKUP(Tabelle111[[#This Row],[Artikelnr. (wenn vorhanden)]],Artikel!A:C,3,FALSE),Tabelle111[[#This Row],[Artikelnr. (wenn vorhanden)]])</f>
        <v>Würste 9300g Räucher na</v>
      </c>
      <c r="I609" s="11" t="str">
        <f>VLOOKUP(V609,'Linien - BU'!A:B,2,FALSE)</f>
        <v>BU1</v>
      </c>
      <c r="J609" s="12">
        <f t="shared" si="63"/>
        <v>28.5</v>
      </c>
      <c r="K609" s="13">
        <f>Tabelle111[[#This Row],[Datum '[Tag']]]</f>
        <v>44463</v>
      </c>
      <c r="L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09" s="14" t="str">
        <f>IFERROR(VLOOKUP(Tabelle3[[#This Row],[Artikelnr.]],Artikel!A:C,3,FALSE),Tabelle3[[#This Row],[Artikelnr.]])</f>
        <v>Würste 9300g Räucher na</v>
      </c>
      <c r="N609" s="11" t="str">
        <f>VLOOKUP(D609,'Liste Gründe'!A:D,2,FALSE)</f>
        <v>Linienbezogen</v>
      </c>
      <c r="O609" s="13" t="str">
        <f>IF(ISBLANK(F609),VLOOKUP(Tabelle3[[#This Row],[Grund Ziffer]],'Liste Gründe'!A:D,3,FALSE),F609)</f>
        <v>Bodenabfall Abfüllung</v>
      </c>
      <c r="P609" s="11" t="str">
        <f>IF(ISBLANK(Tabelle111[[#This Row],[noch genauer]]),"-",Tabelle111[[#This Row],[noch genauer]])</f>
        <v>Clip gerissen</v>
      </c>
      <c r="Q609" s="14">
        <f t="shared" si="64"/>
        <v>38</v>
      </c>
      <c r="R609" s="11" t="str">
        <f t="shared" si="65"/>
        <v>Produkte</v>
      </c>
      <c r="S609" s="11" t="str">
        <f t="shared" si="66"/>
        <v>BUs</v>
      </c>
      <c r="T609" s="11" t="str">
        <f t="shared" si="67"/>
        <v>Symptome</v>
      </c>
      <c r="U609" s="11" t="str">
        <f>IFERROR(VLOOKUP(Tabelle3[[#This Row],[Artikelnr.]],Kennzahlen!S:U,3,FALSE)*Tabelle3[[#This Row],[Menge]],"0")</f>
        <v>0</v>
      </c>
      <c r="V609" s="14" t="str">
        <f>IF(ISBLANK(A609),VLOOKUP(Tabelle3[[#This Row],[Artikelnr.]],'Linien - BU'!R:S,2,FALSE),A609)</f>
        <v>Abfüllung</v>
      </c>
      <c r="W609" s="16">
        <f t="shared" si="68"/>
        <v>31000083</v>
      </c>
      <c r="X609" s="15">
        <f t="shared" si="69"/>
        <v>31</v>
      </c>
      <c r="Y609" s="51"/>
      <c r="AC609" s="51"/>
      <c r="AF609" s="51"/>
      <c r="AG609" s="51"/>
      <c r="AH609" s="51"/>
    </row>
    <row r="610" spans="1:34" ht="30" customHeight="1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IFERROR(VLOOKUP(Tabelle111[[#This Row],[Artikelnr. (wenn vorhanden)]],Artikel!A:C,3,FALSE),Tabelle111[[#This Row],[Artikelnr. (wenn vorhanden)]])</f>
        <v>Würste 9300g Räucher na</v>
      </c>
      <c r="I610" s="11" t="str">
        <f>VLOOKUP(V610,'Linien - BU'!A:B,2,FALSE)</f>
        <v>BU1</v>
      </c>
      <c r="J610" s="12">
        <f t="shared" si="63"/>
        <v>20.6</v>
      </c>
      <c r="K610" s="13">
        <f>Tabelle111[[#This Row],[Datum '[Tag']]]</f>
        <v>44462</v>
      </c>
      <c r="L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0" s="14" t="str">
        <f>IFERROR(VLOOKUP(Tabelle3[[#This Row],[Artikelnr.]],Artikel!A:C,3,FALSE),Tabelle3[[#This Row],[Artikelnr.]])</f>
        <v>Würste 9300g Räucher na</v>
      </c>
      <c r="N610" s="11" t="str">
        <f>VLOOKUP(D610,'Liste Gründe'!A:D,2,FALSE)</f>
        <v>Linienbezogen</v>
      </c>
      <c r="O610" s="13" t="str">
        <f>IF(ISBLANK(F610),VLOOKUP(Tabelle3[[#This Row],[Grund Ziffer]],'Liste Gründe'!A:D,3,FALSE),F610)</f>
        <v>Bodenabfall Abfüllung</v>
      </c>
      <c r="P610" s="11" t="str">
        <f>IF(ISBLANK(Tabelle111[[#This Row],[noch genauer]]),"-",Tabelle111[[#This Row],[noch genauer]])</f>
        <v>Darm geplatzt</v>
      </c>
      <c r="Q610" s="14">
        <f t="shared" si="64"/>
        <v>38</v>
      </c>
      <c r="R610" s="11" t="str">
        <f t="shared" si="65"/>
        <v>Produkte</v>
      </c>
      <c r="S610" s="11" t="str">
        <f t="shared" si="66"/>
        <v>BUs</v>
      </c>
      <c r="T610" s="11" t="str">
        <f t="shared" si="67"/>
        <v>Symptome</v>
      </c>
      <c r="U610" s="11" t="str">
        <f>IFERROR(VLOOKUP(Tabelle3[[#This Row],[Artikelnr.]],Kennzahlen!S:U,3,FALSE)*Tabelle3[[#This Row],[Menge]],"0")</f>
        <v>0</v>
      </c>
      <c r="V610" s="14" t="str">
        <f>IF(ISBLANK(A610),VLOOKUP(Tabelle3[[#This Row],[Artikelnr.]],'Linien - BU'!R:S,2,FALSE),A610)</f>
        <v>Abfüllung</v>
      </c>
      <c r="W610" s="16">
        <f t="shared" si="68"/>
        <v>31000083</v>
      </c>
      <c r="X610" s="15">
        <f t="shared" si="69"/>
        <v>34</v>
      </c>
      <c r="Y610" s="51"/>
      <c r="AC610" s="51"/>
      <c r="AF610" s="51"/>
      <c r="AG610" s="51"/>
      <c r="AH610" s="51"/>
    </row>
    <row r="611" spans="1:34" ht="30" customHeight="1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IFERROR(VLOOKUP(Tabelle111[[#This Row],[Artikelnr. (wenn vorhanden)]],Artikel!A:C,3,FALSE),Tabelle111[[#This Row],[Artikelnr. (wenn vorhanden)]])</f>
        <v>Würste 9300g Räucher na</v>
      </c>
      <c r="I611" s="11" t="str">
        <f>VLOOKUP(V611,'Linien - BU'!A:B,2,FALSE)</f>
        <v>BU1</v>
      </c>
      <c r="J611" s="12">
        <f t="shared" si="63"/>
        <v>47.5</v>
      </c>
      <c r="K611" s="13">
        <f>Tabelle111[[#This Row],[Datum '[Tag']]]</f>
        <v>44441</v>
      </c>
      <c r="L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1" s="14" t="str">
        <f>IFERROR(VLOOKUP(Tabelle3[[#This Row],[Artikelnr.]],Artikel!A:C,3,FALSE),Tabelle3[[#This Row],[Artikelnr.]])</f>
        <v>Würste 9300g Räucher na</v>
      </c>
      <c r="N611" s="11" t="str">
        <f>VLOOKUP(D611,'Liste Gründe'!A:D,2,FALSE)</f>
        <v>Linienbezogen</v>
      </c>
      <c r="O611" s="13" t="str">
        <f>IF(ISBLANK(F611),VLOOKUP(Tabelle3[[#This Row],[Grund Ziffer]],'Liste Gründe'!A:D,3,FALSE),F611)</f>
        <v>Bodenabfall Abfüllung</v>
      </c>
      <c r="P611" s="11" t="str">
        <f>IF(ISBLANK(Tabelle111[[#This Row],[noch genauer]]),"-",Tabelle111[[#This Row],[noch genauer]])</f>
        <v>Schlaufe gerissen</v>
      </c>
      <c r="Q611" s="14">
        <f t="shared" si="64"/>
        <v>35</v>
      </c>
      <c r="R611" s="11" t="str">
        <f t="shared" si="65"/>
        <v>Produkte</v>
      </c>
      <c r="S611" s="11" t="str">
        <f t="shared" si="66"/>
        <v>BUs</v>
      </c>
      <c r="T611" s="11" t="str">
        <f t="shared" si="67"/>
        <v>Symptome</v>
      </c>
      <c r="U611" s="11" t="str">
        <f>IFERROR(VLOOKUP(Tabelle3[[#This Row],[Artikelnr.]],Kennzahlen!S:U,3,FALSE)*Tabelle3[[#This Row],[Menge]],"0")</f>
        <v>0</v>
      </c>
      <c r="V611" s="14" t="str">
        <f>IF(ISBLANK(A611),VLOOKUP(Tabelle3[[#This Row],[Artikelnr.]],'Linien - BU'!R:S,2,FALSE),A611)</f>
        <v>Abfüllung</v>
      </c>
      <c r="W611" s="16">
        <f t="shared" si="68"/>
        <v>31000083</v>
      </c>
      <c r="X611" s="15">
        <f t="shared" si="69"/>
        <v>33</v>
      </c>
      <c r="Y611" s="51"/>
      <c r="AC611" s="51"/>
      <c r="AF611" s="51"/>
      <c r="AG611" s="51"/>
      <c r="AH611" s="51"/>
    </row>
    <row r="612" spans="1:34" ht="30" customHeight="1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IFERROR(VLOOKUP(Tabelle111[[#This Row],[Artikelnr. (wenn vorhanden)]],Artikel!A:C,3,FALSE),Tabelle111[[#This Row],[Artikelnr. (wenn vorhanden)]])</f>
        <v>Würste 6700g Räucher na</v>
      </c>
      <c r="I612" s="11" t="str">
        <f>VLOOKUP(V612,'Linien - BU'!A:B,2,FALSE)</f>
        <v>BU1</v>
      </c>
      <c r="J612" s="12">
        <f t="shared" si="63"/>
        <v>131.6</v>
      </c>
      <c r="K612" s="13">
        <f>Tabelle111[[#This Row],[Datum '[Tag']]]</f>
        <v>44433</v>
      </c>
      <c r="L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2" s="14" t="str">
        <f>IFERROR(VLOOKUP(Tabelle3[[#This Row],[Artikelnr.]],Artikel!A:C,3,FALSE),Tabelle3[[#This Row],[Artikelnr.]])</f>
        <v>Würste 6700g Räucher na</v>
      </c>
      <c r="N612" s="11" t="str">
        <f>VLOOKUP(D612,'Liste Gründe'!A:D,2,FALSE)</f>
        <v>Linienbezogen</v>
      </c>
      <c r="O612" s="13" t="str">
        <f>IF(ISBLANK(F612),VLOOKUP(Tabelle3[[#This Row],[Grund Ziffer]],'Liste Gründe'!A:D,3,FALSE),F612)</f>
        <v>Bodenabfall Abfüllung</v>
      </c>
      <c r="P612" s="11" t="str">
        <f>IF(ISBLANK(Tabelle111[[#This Row],[noch genauer]]),"-",Tabelle111[[#This Row],[noch genauer]])</f>
        <v>Darm geplatzt</v>
      </c>
      <c r="Q612" s="14">
        <f t="shared" si="64"/>
        <v>34</v>
      </c>
      <c r="R612" s="11" t="str">
        <f t="shared" si="65"/>
        <v>Produkte</v>
      </c>
      <c r="S612" s="11" t="str">
        <f t="shared" si="66"/>
        <v>BUs</v>
      </c>
      <c r="T612" s="11" t="str">
        <f t="shared" si="67"/>
        <v>Symptome</v>
      </c>
      <c r="U612" s="11" t="str">
        <f>IFERROR(VLOOKUP(Tabelle3[[#This Row],[Artikelnr.]],Kennzahlen!S:U,3,FALSE)*Tabelle3[[#This Row],[Menge]],"0")</f>
        <v>0</v>
      </c>
      <c r="V612" s="14" t="str">
        <f>IF(ISBLANK(A612),VLOOKUP(Tabelle3[[#This Row],[Artikelnr.]],'Linien - BU'!R:S,2,FALSE),A612)</f>
        <v>Abfüllung</v>
      </c>
      <c r="W612" s="16">
        <f t="shared" si="68"/>
        <v>31000084</v>
      </c>
      <c r="X612" s="15">
        <f t="shared" si="69"/>
        <v>34</v>
      </c>
      <c r="Y612" s="51"/>
      <c r="AC612" s="51"/>
      <c r="AF612" s="51"/>
      <c r="AG612" s="51"/>
      <c r="AH612" s="51"/>
    </row>
    <row r="613" spans="1:34" ht="30" customHeight="1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IFERROR(VLOOKUP(Tabelle111[[#This Row],[Artikelnr. (wenn vorhanden)]],Artikel!A:C,3,FALSE),Tabelle111[[#This Row],[Artikelnr. (wenn vorhanden)]])</f>
        <v>Würste 6700g Räucher na</v>
      </c>
      <c r="I613" s="11" t="str">
        <f>VLOOKUP(V613,'Linien - BU'!A:B,2,FALSE)</f>
        <v>BU1</v>
      </c>
      <c r="J613" s="12">
        <f t="shared" si="63"/>
        <v>41.6</v>
      </c>
      <c r="K613" s="13">
        <f>Tabelle111[[#This Row],[Datum '[Tag']]]</f>
        <v>44454</v>
      </c>
      <c r="L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3" s="14" t="str">
        <f>IFERROR(VLOOKUP(Tabelle3[[#This Row],[Artikelnr.]],Artikel!A:C,3,FALSE),Tabelle3[[#This Row],[Artikelnr.]])</f>
        <v>Würste 6700g Räucher na</v>
      </c>
      <c r="N613" s="11" t="str">
        <f>VLOOKUP(D613,'Liste Gründe'!A:D,2,FALSE)</f>
        <v>Linienbezogen</v>
      </c>
      <c r="O613" s="13" t="str">
        <f>IF(ISBLANK(F613),VLOOKUP(Tabelle3[[#This Row],[Grund Ziffer]],'Liste Gründe'!A:D,3,FALSE),F613)</f>
        <v>Bodenabfall Abfüllung</v>
      </c>
      <c r="P613" s="11" t="str">
        <f>IF(ISBLANK(Tabelle111[[#This Row],[noch genauer]]),"-",Tabelle111[[#This Row],[noch genauer]])</f>
        <v>Schlaufe gerissen</v>
      </c>
      <c r="Q613" s="14">
        <f t="shared" si="64"/>
        <v>37</v>
      </c>
      <c r="R613" s="11" t="str">
        <f t="shared" si="65"/>
        <v>Produkte</v>
      </c>
      <c r="S613" s="11" t="str">
        <f t="shared" si="66"/>
        <v>BUs</v>
      </c>
      <c r="T613" s="11" t="str">
        <f t="shared" si="67"/>
        <v>Symptome</v>
      </c>
      <c r="U613" s="11" t="str">
        <f>IFERROR(VLOOKUP(Tabelle3[[#This Row],[Artikelnr.]],Kennzahlen!S:U,3,FALSE)*Tabelle3[[#This Row],[Menge]],"0")</f>
        <v>0</v>
      </c>
      <c r="V613" s="14" t="str">
        <f>IF(ISBLANK(A613),VLOOKUP(Tabelle3[[#This Row],[Artikelnr.]],'Linien - BU'!R:S,2,FALSE),A613)</f>
        <v>Abfüllung</v>
      </c>
      <c r="W613" s="16">
        <f t="shared" si="68"/>
        <v>31000084</v>
      </c>
      <c r="X613" s="15">
        <f t="shared" si="69"/>
        <v>33</v>
      </c>
      <c r="Y613" s="51"/>
      <c r="AC613" s="51"/>
      <c r="AF613" s="51"/>
      <c r="AG613" s="51"/>
      <c r="AH613" s="51"/>
    </row>
    <row r="614" spans="1:34" ht="30" customHeight="1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F614"/>
      <c r="G614" s="55"/>
      <c r="H614" s="25" t="str">
        <f>IFERROR(VLOOKUP(Tabelle111[[#This Row],[Artikelnr. (wenn vorhanden)]],Artikel!A:C,3,FALSE),Tabelle111[[#This Row],[Artikelnr. (wenn vorhanden)]])</f>
        <v>Würste 6700g Räucher na</v>
      </c>
      <c r="I614" s="11" t="str">
        <f>VLOOKUP(V614,'Linien - BU'!A:B,2,FALSE)</f>
        <v>BU1</v>
      </c>
      <c r="J614" s="12">
        <f t="shared" si="63"/>
        <v>3.6</v>
      </c>
      <c r="K614" s="13">
        <f>Tabelle111[[#This Row],[Datum '[Tag']]]</f>
        <v>44454</v>
      </c>
      <c r="L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4" s="14" t="str">
        <f>IFERROR(VLOOKUP(Tabelle3[[#This Row],[Artikelnr.]],Artikel!A:C,3,FALSE),Tabelle3[[#This Row],[Artikelnr.]])</f>
        <v>Würste 6700g Räucher na</v>
      </c>
      <c r="N614" s="11" t="str">
        <f>VLOOKUP(D614,'Liste Gründe'!A:D,2,FALSE)</f>
        <v>Linienbezogen</v>
      </c>
      <c r="O614" s="13" t="str">
        <f>IF(ISBLANK(F614),VLOOKUP(Tabelle3[[#This Row],[Grund Ziffer]],'Liste Gründe'!A:D,3,FALSE),F614)</f>
        <v>Reinigung</v>
      </c>
      <c r="P614" s="11" t="str">
        <f>IF(ISBLANK(Tabelle111[[#This Row],[noch genauer]]),"-",Tabelle111[[#This Row],[noch genauer]])</f>
        <v>-</v>
      </c>
      <c r="Q614" s="14">
        <f t="shared" si="64"/>
        <v>37</v>
      </c>
      <c r="R614" s="11" t="str">
        <f t="shared" si="65"/>
        <v>Produkte</v>
      </c>
      <c r="S614" s="11" t="str">
        <f t="shared" si="66"/>
        <v>BUs</v>
      </c>
      <c r="T614" s="11" t="str">
        <f t="shared" si="67"/>
        <v>Symptome</v>
      </c>
      <c r="U614" s="11" t="str">
        <f>IFERROR(VLOOKUP(Tabelle3[[#This Row],[Artikelnr.]],Kennzahlen!S:U,3,FALSE)*Tabelle3[[#This Row],[Menge]],"0")</f>
        <v>0</v>
      </c>
      <c r="V614" s="14" t="str">
        <f>IF(ISBLANK(A614),VLOOKUP(Tabelle3[[#This Row],[Artikelnr.]],'Linien - BU'!R:S,2,FALSE),A614)</f>
        <v>Abfüllung</v>
      </c>
      <c r="W614" s="16">
        <f t="shared" si="68"/>
        <v>31000084</v>
      </c>
      <c r="X614" s="15">
        <f t="shared" si="69"/>
        <v>10</v>
      </c>
      <c r="Y614" s="51"/>
      <c r="AC614" s="51"/>
      <c r="AF614" s="51"/>
      <c r="AG614" s="51"/>
      <c r="AH614" s="51"/>
    </row>
    <row r="615" spans="1:34" ht="30" customHeight="1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F615"/>
      <c r="G615" s="25"/>
      <c r="H615" s="25" t="str">
        <f>IFERROR(VLOOKUP(Tabelle111[[#This Row],[Artikelnr. (wenn vorhanden)]],Artikel!A:C,3,FALSE),Tabelle111[[#This Row],[Artikelnr. (wenn vorhanden)]])</f>
        <v>Würste 8400g Schinkenrä</v>
      </c>
      <c r="I615" s="11" t="str">
        <f>VLOOKUP(V615,'Linien - BU'!A:B,2,FALSE)</f>
        <v>BU1</v>
      </c>
      <c r="J615" s="12">
        <f t="shared" si="63"/>
        <v>17.399999999999999</v>
      </c>
      <c r="K615" s="13">
        <f>Tabelle111[[#This Row],[Datum '[Tag']]]</f>
        <v>44467</v>
      </c>
      <c r="L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5" s="14" t="str">
        <f>IFERROR(VLOOKUP(Tabelle3[[#This Row],[Artikelnr.]],Artikel!A:C,3,FALSE),Tabelle3[[#This Row],[Artikelnr.]])</f>
        <v>Würste 8400g Schinkenrä</v>
      </c>
      <c r="N615" s="11" t="str">
        <f>VLOOKUP(D615,'Liste Gründe'!A:D,2,FALSE)</f>
        <v>Linienbezogen</v>
      </c>
      <c r="O615" s="13" t="str">
        <f>IF(ISBLANK(F615),VLOOKUP(Tabelle3[[#This Row],[Grund Ziffer]],'Liste Gründe'!A:D,3,FALSE),F615)</f>
        <v>Reinigung</v>
      </c>
      <c r="P615" s="11" t="str">
        <f>IF(ISBLANK(Tabelle111[[#This Row],[noch genauer]]),"-",Tabelle111[[#This Row],[noch genauer]])</f>
        <v>-</v>
      </c>
      <c r="Q615" s="14">
        <f t="shared" si="64"/>
        <v>39</v>
      </c>
      <c r="R615" s="11" t="str">
        <f t="shared" si="65"/>
        <v>Produkte</v>
      </c>
      <c r="S615" s="11" t="str">
        <f t="shared" si="66"/>
        <v>BUs</v>
      </c>
      <c r="T615" s="11" t="str">
        <f t="shared" si="67"/>
        <v>Symptome</v>
      </c>
      <c r="U615" s="11" t="str">
        <f>IFERROR(VLOOKUP(Tabelle3[[#This Row],[Artikelnr.]],Kennzahlen!S:U,3,FALSE)*Tabelle3[[#This Row],[Menge]],"0")</f>
        <v>0</v>
      </c>
      <c r="V615" s="14" t="str">
        <f>IF(ISBLANK(A615),VLOOKUP(Tabelle3[[#This Row],[Artikelnr.]],'Linien - BU'!R:S,2,FALSE),A615)</f>
        <v>Abfüllung</v>
      </c>
      <c r="W615" s="16">
        <f t="shared" si="68"/>
        <v>31000092</v>
      </c>
      <c r="X615" s="15">
        <f t="shared" si="69"/>
        <v>10</v>
      </c>
      <c r="Y615" s="51"/>
      <c r="AC615" s="51"/>
      <c r="AF615" s="51"/>
      <c r="AG615" s="51"/>
      <c r="AH615" s="51"/>
    </row>
    <row r="616" spans="1:34" ht="30" customHeight="1" x14ac:dyDescent="0.25">
      <c r="A616" s="25" t="s">
        <v>15153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15150</v>
      </c>
      <c r="G616" s="55" t="s">
        <v>87</v>
      </c>
      <c r="H616" s="25" t="str">
        <f>IFERROR(VLOOKUP(Tabelle111[[#This Row],[Artikelnr. (wenn vorhanden)]],Artikel!A:C,3,FALSE),Tabelle111[[#This Row],[Artikelnr. (wenn vorhanden)]])</f>
        <v>Vorschmelzwürste 6,7 kg</v>
      </c>
      <c r="I616" s="11" t="str">
        <f>VLOOKUP(V616,'Linien - BU'!A:B,2,FALSE)</f>
        <v>Verkauf</v>
      </c>
      <c r="J616" s="12">
        <f t="shared" si="63"/>
        <v>314.90000000000003</v>
      </c>
      <c r="K616" s="13">
        <f>Tabelle111[[#This Row],[Datum '[Tag']]]</f>
        <v>44448</v>
      </c>
      <c r="L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16" s="14" t="str">
        <f>IFERROR(VLOOKUP(Tabelle3[[#This Row],[Artikelnr.]],Artikel!A:C,3,FALSE),Tabelle3[[#This Row],[Artikelnr.]])</f>
        <v>Vorschmelzwürste 6,7 kg</v>
      </c>
      <c r="N616" s="11" t="str">
        <f>VLOOKUP(D616,'Liste Gründe'!A:D,2,FALSE)</f>
        <v>Schimmel</v>
      </c>
      <c r="O616" s="13" t="str">
        <f>IF(ISBLANK(F616),VLOOKUP(Tabelle3[[#This Row],[Grund Ziffer]],'Liste Gründe'!A:D,3,FALSE),F616)</f>
        <v>keinen Abnehmer/kein Schälpersonal</v>
      </c>
      <c r="P616" s="11" t="str">
        <f>IF(ISBLANK(Tabelle111[[#This Row],[noch genauer]]),"-",Tabelle111[[#This Row],[noch genauer]])</f>
        <v>keinen Abnehmer/Schälen</v>
      </c>
      <c r="Q616" s="14">
        <f t="shared" si="64"/>
        <v>36</v>
      </c>
      <c r="R616" s="11" t="str">
        <f t="shared" si="65"/>
        <v>Produkte</v>
      </c>
      <c r="S616" s="11" t="str">
        <f t="shared" si="66"/>
        <v>BUs</v>
      </c>
      <c r="T616" s="11" t="str">
        <f t="shared" si="67"/>
        <v>Symptome</v>
      </c>
      <c r="U616" s="11" t="str">
        <f>IFERROR(VLOOKUP(Tabelle3[[#This Row],[Artikelnr.]],Kennzahlen!S:U,3,FALSE)*Tabelle3[[#This Row],[Menge]],"0")</f>
        <v>0</v>
      </c>
      <c r="V616" s="14" t="str">
        <f>IF(ISBLANK(A616),VLOOKUP(Tabelle3[[#This Row],[Artikelnr.]],'Linien - BU'!R:S,2,FALSE),A616)</f>
        <v>Verkauf</v>
      </c>
      <c r="W616" s="16">
        <f t="shared" si="68"/>
        <v>31000094</v>
      </c>
      <c r="X616" s="15">
        <f t="shared" si="69"/>
        <v>12</v>
      </c>
      <c r="Y616" s="51"/>
      <c r="AC616" s="51"/>
      <c r="AF616" s="51"/>
      <c r="AG616" s="51"/>
      <c r="AH616" s="51"/>
    </row>
    <row r="617" spans="1:34" ht="30" customHeight="1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F617"/>
      <c r="G617" s="55"/>
      <c r="H617" s="25" t="str">
        <f>IFERROR(VLOOKUP(Tabelle111[[#This Row],[Artikelnr. (wenn vorhanden)]],Artikel!A:C,3,FALSE),Tabelle111[[#This Row],[Artikelnr. (wenn vorhanden)]])</f>
        <v>Würste 9100g Natur aus</v>
      </c>
      <c r="I617" s="11" t="str">
        <f>VLOOKUP(V617,'Linien - BU'!A:B,2,FALSE)</f>
        <v>BU1</v>
      </c>
      <c r="J617" s="12">
        <f t="shared" si="63"/>
        <v>20</v>
      </c>
      <c r="K617" s="13">
        <f>Tabelle111[[#This Row],[Datum '[Tag']]]</f>
        <v>44446</v>
      </c>
      <c r="L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7" s="14" t="str">
        <f>IFERROR(VLOOKUP(Tabelle3[[#This Row],[Artikelnr.]],Artikel!A:C,3,FALSE),Tabelle3[[#This Row],[Artikelnr.]])</f>
        <v>Würste 9100g Natur aus</v>
      </c>
      <c r="N617" s="11" t="str">
        <f>VLOOKUP(D617,'Liste Gründe'!A:D,2,FALSE)</f>
        <v>Linienbezogen</v>
      </c>
      <c r="O617" s="13" t="str">
        <f>IF(ISBLANK(F617),VLOOKUP(Tabelle3[[#This Row],[Grund Ziffer]],'Liste Gründe'!A:D,3,FALSE),F617)</f>
        <v>Reinigung</v>
      </c>
      <c r="P617" s="11" t="str">
        <f>IF(ISBLANK(Tabelle111[[#This Row],[noch genauer]]),"-",Tabelle111[[#This Row],[noch genauer]])</f>
        <v>-</v>
      </c>
      <c r="Q617" s="14">
        <f t="shared" si="64"/>
        <v>36</v>
      </c>
      <c r="R617" s="11" t="str">
        <f t="shared" si="65"/>
        <v>Produkte</v>
      </c>
      <c r="S617" s="11" t="str">
        <f t="shared" si="66"/>
        <v>BUs</v>
      </c>
      <c r="T617" s="11" t="str">
        <f t="shared" si="67"/>
        <v>Symptome</v>
      </c>
      <c r="U617" s="11" t="str">
        <f>IFERROR(VLOOKUP(Tabelle3[[#This Row],[Artikelnr.]],Kennzahlen!S:U,3,FALSE)*Tabelle3[[#This Row],[Menge]],"0")</f>
        <v>0</v>
      </c>
      <c r="V617" s="14" t="str">
        <f>IF(ISBLANK(A617),VLOOKUP(Tabelle3[[#This Row],[Artikelnr.]],'Linien - BU'!R:S,2,FALSE),A617)</f>
        <v>Abfüllung</v>
      </c>
      <c r="W617" s="16">
        <f t="shared" si="68"/>
        <v>31000097</v>
      </c>
      <c r="X617" s="15">
        <f t="shared" si="69"/>
        <v>10</v>
      </c>
      <c r="Y617" s="51"/>
      <c r="AC617" s="51"/>
      <c r="AF617" s="51"/>
      <c r="AG617" s="51"/>
      <c r="AH617" s="51"/>
    </row>
    <row r="618" spans="1:34" ht="30" customHeight="1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F618"/>
      <c r="G618" s="55" t="s">
        <v>262</v>
      </c>
      <c r="H618" s="25" t="str">
        <f>IFERROR(VLOOKUP(Tabelle111[[#This Row],[Artikelnr. (wenn vorhanden)]],Artikel!A:C,3,FALSE),Tabelle111[[#This Row],[Artikelnr. (wenn vorhanden)]])</f>
        <v>Würste 6000g Räucher fü</v>
      </c>
      <c r="I618" s="11" t="str">
        <f>VLOOKUP(V618,'Linien - BU'!A:B,2,FALSE)</f>
        <v>BU1</v>
      </c>
      <c r="J618" s="12">
        <f t="shared" si="63"/>
        <v>276</v>
      </c>
      <c r="K618" s="13">
        <f>Tabelle111[[#This Row],[Datum '[Tag']]]</f>
        <v>44452</v>
      </c>
      <c r="L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8" s="14" t="str">
        <f>IFERROR(VLOOKUP(Tabelle3[[#This Row],[Artikelnr.]],Artikel!A:C,3,FALSE),Tabelle3[[#This Row],[Artikelnr.]])</f>
        <v>Würste 6000g Räucher fü</v>
      </c>
      <c r="N618" s="11" t="str">
        <f>VLOOKUP(D618,'Liste Gründe'!A:D,2,FALSE)</f>
        <v>Schimmel</v>
      </c>
      <c r="O618" s="13" t="str">
        <f>IF(ISBLANK(F618),VLOOKUP(Tabelle3[[#This Row],[Grund Ziffer]],'Liste Gründe'!A:D,3,FALSE),F618)</f>
        <v>Qualitätsprobleme</v>
      </c>
      <c r="P618" s="11" t="str">
        <f>IF(ISBLANK(Tabelle111[[#This Row],[noch genauer]]),"-",Tabelle111[[#This Row],[noch genauer]])</f>
        <v>unterfüllt</v>
      </c>
      <c r="Q618" s="14">
        <f t="shared" si="64"/>
        <v>37</v>
      </c>
      <c r="R618" s="11" t="str">
        <f t="shared" si="65"/>
        <v>Produkte</v>
      </c>
      <c r="S618" s="11" t="str">
        <f t="shared" si="66"/>
        <v>BUs</v>
      </c>
      <c r="T618" s="11" t="str">
        <f t="shared" si="67"/>
        <v>Symptome</v>
      </c>
      <c r="U618" s="11" t="str">
        <f>IFERROR(VLOOKUP(Tabelle3[[#This Row],[Artikelnr.]],Kennzahlen!S:U,3,FALSE)*Tabelle3[[#This Row],[Menge]],"0")</f>
        <v>0</v>
      </c>
      <c r="V618" s="14" t="str">
        <f>IF(ISBLANK(A618),VLOOKUP(Tabelle3[[#This Row],[Artikelnr.]],'Linien - BU'!R:S,2,FALSE),A618)</f>
        <v>Abfüllung</v>
      </c>
      <c r="W618" s="16">
        <f t="shared" si="68"/>
        <v>31000098</v>
      </c>
      <c r="X618" s="15">
        <f t="shared" si="69"/>
        <v>120</v>
      </c>
      <c r="Y618" s="51"/>
      <c r="AC618" s="51"/>
      <c r="AF618" s="51"/>
      <c r="AG618" s="51"/>
      <c r="AH618" s="51"/>
    </row>
    <row r="619" spans="1:34" ht="30" customHeight="1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IFERROR(VLOOKUP(Tabelle111[[#This Row],[Artikelnr. (wenn vorhanden)]],Artikel!A:C,3,FALSE),Tabelle111[[#This Row],[Artikelnr. (wenn vorhanden)]])</f>
        <v>Würste 6000g Räucher fü</v>
      </c>
      <c r="I619" s="11" t="str">
        <f>VLOOKUP(V619,'Linien - BU'!A:B,2,FALSE)</f>
        <v>BU1</v>
      </c>
      <c r="J619" s="12">
        <f t="shared" si="63"/>
        <v>292</v>
      </c>
      <c r="K619" s="13">
        <f>Tabelle111[[#This Row],[Datum '[Tag']]]</f>
        <v>44453</v>
      </c>
      <c r="L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9" s="14" t="str">
        <f>IFERROR(VLOOKUP(Tabelle3[[#This Row],[Artikelnr.]],Artikel!A:C,3,FALSE),Tabelle3[[#This Row],[Artikelnr.]])</f>
        <v>Würste 6000g Räucher fü</v>
      </c>
      <c r="N619" s="11" t="str">
        <f>VLOOKUP(D619,'Liste Gründe'!A:D,2,FALSE)</f>
        <v>Schimmel</v>
      </c>
      <c r="O619" s="13" t="str">
        <f>IF(ISBLANK(F619),VLOOKUP(Tabelle3[[#This Row],[Grund Ziffer]],'Liste Gründe'!A:D,3,FALSE),F619)</f>
        <v>Rest</v>
      </c>
      <c r="P619" s="11" t="str">
        <f>IF(ISBLANK(Tabelle111[[#This Row],[noch genauer]]),"-",Tabelle111[[#This Row],[noch genauer]])</f>
        <v>Rohware zu weich</v>
      </c>
      <c r="Q619" s="14">
        <f t="shared" si="64"/>
        <v>37</v>
      </c>
      <c r="R619" s="11" t="str">
        <f t="shared" si="65"/>
        <v>Produkte</v>
      </c>
      <c r="S619" s="11" t="str">
        <f t="shared" si="66"/>
        <v>BUs</v>
      </c>
      <c r="T619" s="11" t="str">
        <f t="shared" si="67"/>
        <v>Symptome</v>
      </c>
      <c r="U619" s="11" t="str">
        <f>IFERROR(VLOOKUP(Tabelle3[[#This Row],[Artikelnr.]],Kennzahlen!S:U,3,FALSE)*Tabelle3[[#This Row],[Menge]],"0")</f>
        <v>0</v>
      </c>
      <c r="V619" s="14" t="str">
        <f>IF(ISBLANK(A619),VLOOKUP(Tabelle3[[#This Row],[Artikelnr.]],'Linien - BU'!R:S,2,FALSE),A619)</f>
        <v>Abfüllung</v>
      </c>
      <c r="W619" s="16">
        <f t="shared" si="68"/>
        <v>31000098</v>
      </c>
      <c r="X619" s="15">
        <f t="shared" si="69"/>
        <v>12</v>
      </c>
      <c r="Y619" s="51"/>
      <c r="AC619" s="51"/>
      <c r="AF619" s="51"/>
      <c r="AG619" s="51"/>
      <c r="AH619" s="51"/>
    </row>
    <row r="620" spans="1:34" ht="30" customHeight="1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IFERROR(VLOOKUP(Tabelle111[[#This Row],[Artikelnr. (wenn vorhanden)]],Artikel!A:C,3,FALSE),Tabelle111[[#This Row],[Artikelnr. (wenn vorhanden)]])</f>
        <v>Gouda RW mit Staubkäse</v>
      </c>
      <c r="I620" s="11" t="str">
        <f>VLOOKUP(V620,'Linien - BU'!A:B,2,FALSE)</f>
        <v>BU1</v>
      </c>
      <c r="J620" s="12">
        <f t="shared" si="63"/>
        <v>306</v>
      </c>
      <c r="K620" s="13">
        <f>Tabelle111[[#This Row],[Datum '[Tag']]]</f>
        <v>44431</v>
      </c>
      <c r="L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20" s="14" t="str">
        <f>IFERROR(VLOOKUP(Tabelle3[[#This Row],[Artikelnr.]],Artikel!A:C,3,FALSE),Tabelle3[[#This Row],[Artikelnr.]])</f>
        <v>Gouda RW mit Staubkäse</v>
      </c>
      <c r="N620" s="11" t="str">
        <f>VLOOKUP(D620,'Liste Gründe'!A:D,2,FALSE)</f>
        <v>Schimmel</v>
      </c>
      <c r="O620" s="13" t="str">
        <f>IF(ISBLANK(F620),VLOOKUP(Tabelle3[[#This Row],[Grund Ziffer]],'Liste Gründe'!A:D,3,FALSE),F620)</f>
        <v>keine Verarbeitung</v>
      </c>
      <c r="P620" s="11" t="str">
        <f>IF(ISBLANK(Tabelle111[[#This Row],[noch genauer]]),"-",Tabelle111[[#This Row],[noch genauer]])</f>
        <v>MHD abgelaufen</v>
      </c>
      <c r="Q620" s="14">
        <f t="shared" si="64"/>
        <v>34</v>
      </c>
      <c r="R620" s="11" t="str">
        <f t="shared" si="65"/>
        <v>Produkte</v>
      </c>
      <c r="S620" s="11" t="str">
        <f t="shared" si="66"/>
        <v>BUs</v>
      </c>
      <c r="T620" s="11" t="str">
        <f t="shared" si="67"/>
        <v>Symptome</v>
      </c>
      <c r="U620" s="11" t="str">
        <f>IFERROR(VLOOKUP(Tabelle3[[#This Row],[Artikelnr.]],Kennzahlen!S:U,3,FALSE)*Tabelle3[[#This Row],[Menge]],"0")</f>
        <v>0</v>
      </c>
      <c r="V620" s="14" t="str">
        <f>IF(ISBLANK(A620),VLOOKUP(Tabelle3[[#This Row],[Artikelnr.]],'Linien - BU'!R:S,2,FALSE),A620)</f>
        <v>Schmelze</v>
      </c>
      <c r="W620" s="16">
        <f t="shared" si="68"/>
        <v>31000108</v>
      </c>
      <c r="X620" s="15">
        <f t="shared" si="69"/>
        <v>12</v>
      </c>
      <c r="Y620" s="51"/>
      <c r="AC620" s="51"/>
      <c r="AF620" s="51"/>
      <c r="AG620" s="51"/>
      <c r="AH620" s="51"/>
    </row>
    <row r="621" spans="1:34" ht="30" customHeight="1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F621"/>
      <c r="G621" s="25"/>
      <c r="H621" s="56" t="str">
        <f>IFERROR(VLOOKUP(Tabelle111[[#This Row],[Artikelnr. (wenn vorhanden)]],Artikel!A:C,3,FALSE),Tabelle111[[#This Row],[Artikelnr. (wenn vorhanden)]])</f>
        <v>SKZ PF 10KG</v>
      </c>
      <c r="I621" s="11" t="str">
        <f>VLOOKUP(V621,'Linien - BU'!A:B,2,FALSE)</f>
        <v>BU1</v>
      </c>
      <c r="J621" s="12">
        <f t="shared" si="63"/>
        <v>230</v>
      </c>
      <c r="K621" s="13">
        <f>Tabelle111[[#This Row],[Datum '[Tag']]]</f>
        <v>44489</v>
      </c>
      <c r="L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21" s="14" t="str">
        <f>IFERROR(VLOOKUP(Tabelle3[[#This Row],[Artikelnr.]],Artikel!A:C,3,FALSE),Tabelle3[[#This Row],[Artikelnr.]])</f>
        <v>SKZ PF 10KG</v>
      </c>
      <c r="N621" s="11" t="str">
        <f>VLOOKUP(D621,'Liste Gründe'!A:D,2,FALSE)</f>
        <v>Qualitätsprobleme</v>
      </c>
      <c r="O621" s="13" t="str">
        <f>IF(ISBLANK(F621),VLOOKUP(Tabelle3[[#This Row],[Grund Ziffer]],'Liste Gründe'!A:D,3,FALSE),F621)</f>
        <v>zu fest</v>
      </c>
      <c r="P621" s="11" t="str">
        <f>IF(ISBLANK(Tabelle111[[#This Row],[noch genauer]]),"-",Tabelle111[[#This Row],[noch genauer]])</f>
        <v>-</v>
      </c>
      <c r="Q621" s="14">
        <f t="shared" si="64"/>
        <v>42</v>
      </c>
      <c r="R621" s="11" t="str">
        <f t="shared" si="65"/>
        <v>Produkte</v>
      </c>
      <c r="S621" s="11" t="str">
        <f t="shared" si="66"/>
        <v>BUs</v>
      </c>
      <c r="T621" s="11" t="str">
        <f t="shared" si="67"/>
        <v>Symptome</v>
      </c>
      <c r="U621" s="11">
        <f>IFERROR(VLOOKUP(Tabelle3[[#This Row],[Artikelnr.]],Kennzahlen!S:U,3,FALSE)*Tabelle3[[#This Row],[Menge]],"0")</f>
        <v>5421.33</v>
      </c>
      <c r="V621" s="14" t="str">
        <f>IF(ISBLANK(A621),VLOOKUP(Tabelle3[[#This Row],[Artikelnr.]],'Linien - BU'!R:S,2,FALSE),A621)</f>
        <v>Schmelze</v>
      </c>
      <c r="W621" s="16">
        <f t="shared" si="68"/>
        <v>31000161</v>
      </c>
      <c r="X621" s="15">
        <f t="shared" si="69"/>
        <v>54</v>
      </c>
      <c r="Y621" s="51"/>
      <c r="AC621" s="51"/>
      <c r="AF621" s="51"/>
      <c r="AG621" s="51"/>
      <c r="AH621" s="51"/>
    </row>
    <row r="622" spans="1:34" ht="30" customHeight="1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IFERROR(VLOOKUP(Tabelle111[[#This Row],[Artikelnr. (wenn vorhanden)]],Artikel!A:C,3,FALSE),Tabelle111[[#This Row],[Artikelnr. (wenn vorhanden)]])</f>
        <v>TORT WAL 1,93KG JER DE</v>
      </c>
      <c r="I622" s="11" t="str">
        <f>VLOOKUP(V622,'Linien - BU'!A:B,2,FALSE)</f>
        <v>BU1</v>
      </c>
      <c r="J622" s="12">
        <f t="shared" si="63"/>
        <v>6</v>
      </c>
      <c r="K622" s="13">
        <f>Tabelle111[[#This Row],[Datum '[Tag']]]</f>
        <v>44441</v>
      </c>
      <c r="L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622" s="14" t="str">
        <f>IFERROR(VLOOKUP(Tabelle3[[#This Row],[Artikelnr.]],Artikel!A:C,3,FALSE),Tabelle3[[#This Row],[Artikelnr.]])</f>
        <v>TORT WAL 1,93KG JER DE</v>
      </c>
      <c r="N622" s="11" t="str">
        <f>VLOOKUP(D622,'Liste Gründe'!A:D,2,FALSE)</f>
        <v>Schimmel</v>
      </c>
      <c r="O622" s="13" t="str">
        <f>IF(ISBLANK(F622),VLOOKUP(Tabelle3[[#This Row],[Grund Ziffer]],'Liste Gründe'!A:D,3,FALSE),F622)</f>
        <v>Riss in Alufolie</v>
      </c>
      <c r="P622" s="11" t="str">
        <f>IF(ISBLANK(Tabelle111[[#This Row],[noch genauer]]),"-",Tabelle111[[#This Row],[noch genauer]])</f>
        <v>Riss in Alufolie</v>
      </c>
      <c r="Q622" s="14">
        <f t="shared" si="64"/>
        <v>35</v>
      </c>
      <c r="R622" s="11" t="str">
        <f t="shared" si="65"/>
        <v>Produkte</v>
      </c>
      <c r="S622" s="11" t="str">
        <f t="shared" si="66"/>
        <v>BUs</v>
      </c>
      <c r="T622" s="11" t="str">
        <f t="shared" si="67"/>
        <v>Symptome</v>
      </c>
      <c r="U622" s="11" t="str">
        <f>IFERROR(VLOOKUP(Tabelle3[[#This Row],[Artikelnr.]],Kennzahlen!S:U,3,FALSE)*Tabelle3[[#This Row],[Menge]],"0")</f>
        <v>0</v>
      </c>
      <c r="V622" s="14" t="str">
        <f>IF(ISBLANK(A622),VLOOKUP(Tabelle3[[#This Row],[Artikelnr.]],'Linien - BU'!R:S,2,FALSE),A622)</f>
        <v>Abfüllung</v>
      </c>
      <c r="W622" s="16">
        <f t="shared" si="68"/>
        <v>31000169</v>
      </c>
      <c r="X622" s="15">
        <f t="shared" si="69"/>
        <v>12</v>
      </c>
      <c r="Y622" s="51"/>
      <c r="AC622" s="51"/>
      <c r="AF622" s="51"/>
      <c r="AG622" s="51"/>
      <c r="AH622" s="51"/>
    </row>
    <row r="623" spans="1:34" ht="30" customHeight="1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IFERROR(VLOOKUP(Tabelle111[[#This Row],[Artikelnr. (wenn vorhanden)]],Artikel!A:C,3,FALSE),Tabelle111[[#This Row],[Artikelnr. (wenn vorhanden)]])</f>
        <v>SKZ GOU 3,9KG WÜRSTE</v>
      </c>
      <c r="I623" s="11" t="str">
        <f>VLOOKUP(V623,'Linien - BU'!A:B,2,FALSE)</f>
        <v>BU1</v>
      </c>
      <c r="J623" s="12">
        <f t="shared" si="63"/>
        <v>26</v>
      </c>
      <c r="K623" s="13">
        <f>Tabelle111[[#This Row],[Datum '[Tag']]]</f>
        <v>44454</v>
      </c>
      <c r="L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23" s="14" t="str">
        <f>IFERROR(VLOOKUP(Tabelle3[[#This Row],[Artikelnr.]],Artikel!A:C,3,FALSE),Tabelle3[[#This Row],[Artikelnr.]])</f>
        <v>SKZ GOU 3,9KG WÜRSTE</v>
      </c>
      <c r="N623" s="11" t="str">
        <f>VLOOKUP(D623,'Liste Gründe'!A:D,2,FALSE)</f>
        <v>Linienbezogen</v>
      </c>
      <c r="O623" s="13" t="str">
        <f>IF(ISBLANK(F623),VLOOKUP(Tabelle3[[#This Row],[Grund Ziffer]],'Liste Gründe'!A:D,3,FALSE),F623)</f>
        <v>Bodenabfall Abfüllung</v>
      </c>
      <c r="P623" s="11" t="str">
        <f>IF(ISBLANK(Tabelle111[[#This Row],[noch genauer]]),"-",Tabelle111[[#This Row],[noch genauer]])</f>
        <v>Darm geplatzt</v>
      </c>
      <c r="Q623" s="14">
        <f t="shared" si="64"/>
        <v>37</v>
      </c>
      <c r="R623" s="11" t="str">
        <f t="shared" si="65"/>
        <v>Produkte</v>
      </c>
      <c r="S623" s="11" t="str">
        <f t="shared" si="66"/>
        <v>BUs</v>
      </c>
      <c r="T623" s="11" t="str">
        <f t="shared" si="67"/>
        <v>Symptome</v>
      </c>
      <c r="U623" s="11" t="str">
        <f>IFERROR(VLOOKUP(Tabelle3[[#This Row],[Artikelnr.]],Kennzahlen!S:U,3,FALSE)*Tabelle3[[#This Row],[Menge]],"0")</f>
        <v>0</v>
      </c>
      <c r="V623" s="14" t="str">
        <f>IF(ISBLANK(A623),VLOOKUP(Tabelle3[[#This Row],[Artikelnr.]],'Linien - BU'!R:S,2,FALSE),A623)</f>
        <v>Abfüllung</v>
      </c>
      <c r="W623" s="16">
        <f t="shared" si="68"/>
        <v>31000207</v>
      </c>
      <c r="X623" s="15">
        <f t="shared" si="69"/>
        <v>34</v>
      </c>
      <c r="Y623" s="51"/>
      <c r="AC623" s="51"/>
      <c r="AF623" s="51"/>
      <c r="AG623" s="51"/>
      <c r="AH623" s="51"/>
    </row>
    <row r="624" spans="1:34" ht="30" customHeight="1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IFERROR(VLOOKUP(Tabelle111[[#This Row],[Artikelnr. (wenn vorhanden)]],Artikel!A:C,3,FALSE),Tabelle111[[#This Row],[Artikelnr. (wenn vorhanden)]])</f>
        <v>BLO FRUCHT 5KG * *</v>
      </c>
      <c r="I624" s="11" t="str">
        <f>VLOOKUP(V624,'Linien - BU'!A:B,2,FALSE)</f>
        <v>BU3</v>
      </c>
      <c r="J624" s="12">
        <f t="shared" si="63"/>
        <v>245</v>
      </c>
      <c r="K624" s="13">
        <f>Tabelle111[[#This Row],[Datum '[Tag']]]</f>
        <v>44476</v>
      </c>
      <c r="L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24" s="14" t="str">
        <f>IFERROR(VLOOKUP(Tabelle3[[#This Row],[Artikelnr.]],Artikel!A:C,3,FALSE),Tabelle3[[#This Row],[Artikelnr.]])</f>
        <v>BLO FRUCHT 5KG * *</v>
      </c>
      <c r="N624" s="11" t="str">
        <f>VLOOKUP(D624,'Liste Gründe'!A:D,2,FALSE)</f>
        <v>Schimmel</v>
      </c>
      <c r="O624" s="13" t="str">
        <f>IF(ISBLANK(F624),VLOOKUP(Tabelle3[[#This Row],[Grund Ziffer]],'Liste Gründe'!A:D,3,FALSE),F624)</f>
        <v>keine Zuständigkeiten</v>
      </c>
      <c r="P624" s="11" t="str">
        <f>IF(ISBLANK(Tabelle111[[#This Row],[noch genauer]]),"-",Tabelle111[[#This Row],[noch genauer]])</f>
        <v>-</v>
      </c>
      <c r="Q624" s="14">
        <f t="shared" si="64"/>
        <v>40</v>
      </c>
      <c r="R624" s="11" t="str">
        <f t="shared" si="65"/>
        <v>Produkte</v>
      </c>
      <c r="S624" s="11" t="str">
        <f t="shared" si="66"/>
        <v>BUs</v>
      </c>
      <c r="T624" s="11" t="str">
        <f t="shared" si="67"/>
        <v>Symptome</v>
      </c>
      <c r="U624" s="11" t="str">
        <f>IFERROR(VLOOKUP(Tabelle3[[#This Row],[Artikelnr.]],Kennzahlen!S:U,3,FALSE)*Tabelle3[[#This Row],[Menge]],"0")</f>
        <v>0</v>
      </c>
      <c r="V624" s="14" t="str">
        <f>IF(ISBLANK(A624),VLOOKUP(Tabelle3[[#This Row],[Artikelnr.]],'Linien - BU'!R:S,2,FALSE),A624)</f>
        <v>BU3</v>
      </c>
      <c r="W624" s="16">
        <f t="shared" si="68"/>
        <v>31000217</v>
      </c>
      <c r="X624" s="15">
        <f t="shared" si="69"/>
        <v>12</v>
      </c>
      <c r="Y624" s="51"/>
      <c r="AC624" s="51"/>
      <c r="AF624" s="51"/>
      <c r="AG624" s="51"/>
      <c r="AH624" s="51"/>
    </row>
    <row r="625" spans="1:34" ht="30" customHeight="1" x14ac:dyDescent="0.25">
      <c r="A625" s="25" t="s">
        <v>15257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15258</v>
      </c>
      <c r="G625" s="25"/>
      <c r="H625" s="25" t="str">
        <f>IFERROR(VLOOKUP(Tabelle111[[#This Row],[Artikelnr. (wenn vorhanden)]],Artikel!A:C,3,FALSE),Tabelle111[[#This Row],[Artikelnr. (wenn vorhanden)]])</f>
        <v>Frucht/Nuss Käse</v>
      </c>
      <c r="I625" s="11" t="str">
        <f>VLOOKUP(V625,'Linien - BU'!A:B,2,FALSE)</f>
        <v>Rest</v>
      </c>
      <c r="J625" s="12">
        <f t="shared" si="63"/>
        <v>540</v>
      </c>
      <c r="K625" s="13">
        <f>Tabelle111[[#This Row],[Datum '[Tag']]]</f>
        <v>44483</v>
      </c>
      <c r="L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25" s="14" t="str">
        <f>IFERROR(VLOOKUP(Tabelle3[[#This Row],[Artikelnr.]],Artikel!A:C,3,FALSE),Tabelle3[[#This Row],[Artikelnr.]])</f>
        <v>Frucht/Nuss Käse</v>
      </c>
      <c r="N625" s="11" t="str">
        <f>VLOOKUP(D625,'Liste Gründe'!A:D,2,FALSE)</f>
        <v>Schimmel</v>
      </c>
      <c r="O625" s="13" t="str">
        <f>IF(ISBLANK(F625),VLOOKUP(Tabelle3[[#This Row],[Grund Ziffer]],'Liste Gründe'!A:D,3,FALSE),F625)</f>
        <v>zu viel Wasseraustritt, Keine unfangreiche Durchführung von Tests</v>
      </c>
      <c r="P625" s="11" t="str">
        <f>IF(ISBLANK(Tabelle111[[#This Row],[noch genauer]]),"-",Tabelle111[[#This Row],[noch genauer]])</f>
        <v>-</v>
      </c>
      <c r="Q625" s="14">
        <f t="shared" si="64"/>
        <v>41</v>
      </c>
      <c r="R625" s="11" t="str">
        <f t="shared" si="65"/>
        <v>Produkte</v>
      </c>
      <c r="S625" s="11" t="str">
        <f t="shared" si="66"/>
        <v>BUs</v>
      </c>
      <c r="T625" s="11" t="str">
        <f t="shared" si="67"/>
        <v>Symptome</v>
      </c>
      <c r="U625" s="11">
        <f>IFERROR(VLOOKUP(Tabelle3[[#This Row],[Artikelnr.]],Kennzahlen!S:U,3,FALSE)*Tabelle3[[#This Row],[Menge]],"0")</f>
        <v>22171.644</v>
      </c>
      <c r="V625" s="14" t="str">
        <f>IF(ISBLANK(A625),VLOOKUP(Tabelle3[[#This Row],[Artikelnr.]],'Linien - BU'!R:S,2,FALSE),A625)</f>
        <v>Entwicklung</v>
      </c>
      <c r="W625" s="16">
        <f t="shared" si="68"/>
        <v>31000234</v>
      </c>
      <c r="X625" s="15">
        <f t="shared" si="69"/>
        <v>12</v>
      </c>
      <c r="Y625" s="51"/>
      <c r="AC625" s="51"/>
      <c r="AF625" s="51"/>
      <c r="AG625" s="51"/>
      <c r="AH625" s="51"/>
    </row>
    <row r="626" spans="1:34" ht="30" customHeight="1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F626"/>
      <c r="G626" s="25"/>
      <c r="H626" s="25" t="str">
        <f>IFERROR(VLOOKUP(Tabelle111[[#This Row],[Artikelnr. (wenn vorhanden)]],Artikel!A:C,3,FALSE),Tabelle111[[#This Row],[Artikelnr. (wenn vorhanden)]])</f>
        <v>VEG-SCH MILD 7,2KG</v>
      </c>
      <c r="I626" s="11" t="str">
        <f>VLOOKUP(V626,'Linien - BU'!A:B,2,FALSE)</f>
        <v>BU1</v>
      </c>
      <c r="J626" s="12">
        <f t="shared" si="63"/>
        <v>29.2</v>
      </c>
      <c r="K626" s="13">
        <f>Tabelle111[[#This Row],[Datum '[Tag']]]</f>
        <v>44468</v>
      </c>
      <c r="L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6" s="14" t="str">
        <f>IFERROR(VLOOKUP(Tabelle3[[#This Row],[Artikelnr.]],Artikel!A:C,3,FALSE),Tabelle3[[#This Row],[Artikelnr.]])</f>
        <v>VEG-SCH MILD 7,2KG</v>
      </c>
      <c r="N626" s="11" t="str">
        <f>VLOOKUP(D626,'Liste Gründe'!A:D,2,FALSE)</f>
        <v>Linienbezogen</v>
      </c>
      <c r="O626" s="13" t="str">
        <f>IF(ISBLANK(F626),VLOOKUP(Tabelle3[[#This Row],[Grund Ziffer]],'Liste Gründe'!A:D,3,FALSE),F626)</f>
        <v>Füllkopf tropft (vegan)</v>
      </c>
      <c r="P626" s="11" t="str">
        <f>IF(ISBLANK(Tabelle111[[#This Row],[noch genauer]]),"-",Tabelle111[[#This Row],[noch genauer]])</f>
        <v>-</v>
      </c>
      <c r="Q626" s="14">
        <f t="shared" si="64"/>
        <v>39</v>
      </c>
      <c r="R626" s="11" t="str">
        <f t="shared" si="65"/>
        <v>Produkte</v>
      </c>
      <c r="S626" s="11" t="str">
        <f t="shared" si="66"/>
        <v>BUs</v>
      </c>
      <c r="T626" s="11" t="str">
        <f t="shared" si="67"/>
        <v>Symptome</v>
      </c>
      <c r="U626" s="11" t="str">
        <f>IFERROR(VLOOKUP(Tabelle3[[#This Row],[Artikelnr.]],Kennzahlen!S:U,3,FALSE)*Tabelle3[[#This Row],[Menge]],"0")</f>
        <v>0</v>
      </c>
      <c r="V626" s="14" t="str">
        <f>IF(ISBLANK(A626),VLOOKUP(Tabelle3[[#This Row],[Artikelnr.]],'Linien - BU'!R:S,2,FALSE),A626)</f>
        <v>Abfüllung</v>
      </c>
      <c r="W626" s="16">
        <f t="shared" si="68"/>
        <v>31900001</v>
      </c>
      <c r="X626" s="15">
        <f t="shared" si="69"/>
        <v>20</v>
      </c>
      <c r="Y626" s="51"/>
      <c r="AC626" s="51"/>
      <c r="AF626" s="51"/>
      <c r="AG626" s="51"/>
      <c r="AH626" s="51"/>
    </row>
    <row r="627" spans="1:34" ht="30" customHeight="1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F627"/>
      <c r="G627" s="25"/>
      <c r="H627" s="25" t="str">
        <f>IFERROR(VLOOKUP(Tabelle111[[#This Row],[Artikelnr. (wenn vorhanden)]],Artikel!A:C,3,FALSE),Tabelle111[[#This Row],[Artikelnr. (wenn vorhanden)]])</f>
        <v>VEG-SCH MILD 7,2KG</v>
      </c>
      <c r="I627" s="11" t="str">
        <f>VLOOKUP(V627,'Linien - BU'!A:B,2,FALSE)</f>
        <v>BU1</v>
      </c>
      <c r="J627" s="12">
        <f t="shared" si="63"/>
        <v>29.8</v>
      </c>
      <c r="K627" s="13">
        <f>Tabelle111[[#This Row],[Datum '[Tag']]]</f>
        <v>44468</v>
      </c>
      <c r="L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7" s="14" t="str">
        <f>IFERROR(VLOOKUP(Tabelle3[[#This Row],[Artikelnr.]],Artikel!A:C,3,FALSE),Tabelle3[[#This Row],[Artikelnr.]])</f>
        <v>VEG-SCH MILD 7,2KG</v>
      </c>
      <c r="N627" s="11" t="str">
        <f>VLOOKUP(D627,'Liste Gründe'!A:D,2,FALSE)</f>
        <v>Linienbezogen</v>
      </c>
      <c r="O627" s="13" t="str">
        <f>IF(ISBLANK(F627),VLOOKUP(Tabelle3[[#This Row],[Grund Ziffer]],'Liste Gründe'!A:D,3,FALSE),F627)</f>
        <v>Füllkopf tropft (vegan)</v>
      </c>
      <c r="P627" s="11" t="str">
        <f>IF(ISBLANK(Tabelle111[[#This Row],[noch genauer]]),"-",Tabelle111[[#This Row],[noch genauer]])</f>
        <v>-</v>
      </c>
      <c r="Q627" s="14">
        <f t="shared" si="64"/>
        <v>39</v>
      </c>
      <c r="R627" s="11" t="str">
        <f t="shared" si="65"/>
        <v>Produkte</v>
      </c>
      <c r="S627" s="11" t="str">
        <f t="shared" si="66"/>
        <v>BUs</v>
      </c>
      <c r="T627" s="11" t="str">
        <f t="shared" si="67"/>
        <v>Symptome</v>
      </c>
      <c r="U627" s="11" t="str">
        <f>IFERROR(VLOOKUP(Tabelle3[[#This Row],[Artikelnr.]],Kennzahlen!S:U,3,FALSE)*Tabelle3[[#This Row],[Menge]],"0")</f>
        <v>0</v>
      </c>
      <c r="V627" s="14" t="str">
        <f>IF(ISBLANK(A627),VLOOKUP(Tabelle3[[#This Row],[Artikelnr.]],'Linien - BU'!R:S,2,FALSE),A627)</f>
        <v>Abfüllung</v>
      </c>
      <c r="W627" s="16">
        <f t="shared" si="68"/>
        <v>31900001</v>
      </c>
      <c r="X627" s="15">
        <f t="shared" si="69"/>
        <v>20</v>
      </c>
      <c r="Y627" s="51"/>
      <c r="AC627" s="51"/>
      <c r="AF627" s="51"/>
      <c r="AG627" s="51"/>
      <c r="AH627" s="51"/>
    </row>
    <row r="628" spans="1:34" ht="30" customHeight="1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F628"/>
      <c r="G628" s="25"/>
      <c r="H628" s="25" t="str">
        <f>IFERROR(VLOOKUP(Tabelle111[[#This Row],[Artikelnr. (wenn vorhanden)]],Artikel!A:C,3,FALSE),Tabelle111[[#This Row],[Artikelnr. (wenn vorhanden)]])</f>
        <v>VEG-SCH MILD 7,2KG</v>
      </c>
      <c r="I628" s="11" t="str">
        <f>VLOOKUP(V628,'Linien - BU'!A:B,2,FALSE)</f>
        <v>BU1</v>
      </c>
      <c r="J628" s="12">
        <f t="shared" si="63"/>
        <v>24.6</v>
      </c>
      <c r="K628" s="13">
        <f>Tabelle111[[#This Row],[Datum '[Tag']]]</f>
        <v>44468</v>
      </c>
      <c r="L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8" s="14" t="str">
        <f>IFERROR(VLOOKUP(Tabelle3[[#This Row],[Artikelnr.]],Artikel!A:C,3,FALSE),Tabelle3[[#This Row],[Artikelnr.]])</f>
        <v>VEG-SCH MILD 7,2KG</v>
      </c>
      <c r="N628" s="11" t="str">
        <f>VLOOKUP(D628,'Liste Gründe'!A:D,2,FALSE)</f>
        <v>Linienbezogen</v>
      </c>
      <c r="O628" s="13" t="str">
        <f>IF(ISBLANK(F628),VLOOKUP(Tabelle3[[#This Row],[Grund Ziffer]],'Liste Gründe'!A:D,3,FALSE),F628)</f>
        <v>Füllkopf tropft (vegan)</v>
      </c>
      <c r="P628" s="11" t="str">
        <f>IF(ISBLANK(Tabelle111[[#This Row],[noch genauer]]),"-",Tabelle111[[#This Row],[noch genauer]])</f>
        <v>-</v>
      </c>
      <c r="Q628" s="14">
        <f t="shared" si="64"/>
        <v>39</v>
      </c>
      <c r="R628" s="11" t="str">
        <f t="shared" si="65"/>
        <v>Produkte</v>
      </c>
      <c r="S628" s="11" t="str">
        <f t="shared" si="66"/>
        <v>BUs</v>
      </c>
      <c r="T628" s="11" t="str">
        <f t="shared" si="67"/>
        <v>Symptome</v>
      </c>
      <c r="U628" s="11" t="str">
        <f>IFERROR(VLOOKUP(Tabelle3[[#This Row],[Artikelnr.]],Kennzahlen!S:U,3,FALSE)*Tabelle3[[#This Row],[Menge]],"0")</f>
        <v>0</v>
      </c>
      <c r="V628" s="14" t="str">
        <f>IF(ISBLANK(A628),VLOOKUP(Tabelle3[[#This Row],[Artikelnr.]],'Linien - BU'!R:S,2,FALSE),A628)</f>
        <v>Abfüllung</v>
      </c>
      <c r="W628" s="16">
        <f t="shared" si="68"/>
        <v>31900001</v>
      </c>
      <c r="X628" s="15">
        <f t="shared" si="69"/>
        <v>20</v>
      </c>
      <c r="Y628" s="51"/>
      <c r="AC628" s="51"/>
      <c r="AF628" s="51"/>
      <c r="AG628" s="51"/>
      <c r="AH628" s="51"/>
    </row>
    <row r="629" spans="1:34" ht="30" customHeight="1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F629"/>
      <c r="G629" s="25"/>
      <c r="H629" s="25" t="str">
        <f>IFERROR(VLOOKUP(Tabelle111[[#This Row],[Artikelnr. (wenn vorhanden)]],Artikel!A:C,3,FALSE),Tabelle111[[#This Row],[Artikelnr. (wenn vorhanden)]])</f>
        <v>VEG-SCH MILD 7,2KG</v>
      </c>
      <c r="I629" s="11" t="str">
        <f>VLOOKUP(V629,'Linien - BU'!A:B,2,FALSE)</f>
        <v>BU1</v>
      </c>
      <c r="J629" s="12">
        <f t="shared" si="63"/>
        <v>10.8</v>
      </c>
      <c r="K629" s="13">
        <f>Tabelle111[[#This Row],[Datum '[Tag']]]</f>
        <v>44468</v>
      </c>
      <c r="L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9" s="14" t="str">
        <f>IFERROR(VLOOKUP(Tabelle3[[#This Row],[Artikelnr.]],Artikel!A:C,3,FALSE),Tabelle3[[#This Row],[Artikelnr.]])</f>
        <v>VEG-SCH MILD 7,2KG</v>
      </c>
      <c r="N629" s="11" t="str">
        <f>VLOOKUP(D629,'Liste Gründe'!A:D,2,FALSE)</f>
        <v>Linienbezogen</v>
      </c>
      <c r="O629" s="13" t="str">
        <f>IF(ISBLANK(F629),VLOOKUP(Tabelle3[[#This Row],[Grund Ziffer]],'Liste Gründe'!A:D,3,FALSE),F629)</f>
        <v>Füllkopf tropft (vegan)</v>
      </c>
      <c r="P629" s="11" t="str">
        <f>IF(ISBLANK(Tabelle111[[#This Row],[noch genauer]]),"-",Tabelle111[[#This Row],[noch genauer]])</f>
        <v>-</v>
      </c>
      <c r="Q629" s="14">
        <f t="shared" si="64"/>
        <v>39</v>
      </c>
      <c r="R629" s="11" t="str">
        <f t="shared" si="65"/>
        <v>Produkte</v>
      </c>
      <c r="S629" s="11" t="str">
        <f t="shared" si="66"/>
        <v>BUs</v>
      </c>
      <c r="T629" s="11" t="str">
        <f t="shared" si="67"/>
        <v>Symptome</v>
      </c>
      <c r="U629" s="11" t="str">
        <f>IFERROR(VLOOKUP(Tabelle3[[#This Row],[Artikelnr.]],Kennzahlen!S:U,3,FALSE)*Tabelle3[[#This Row],[Menge]],"0")</f>
        <v>0</v>
      </c>
      <c r="V629" s="14" t="str">
        <f>IF(ISBLANK(A629),VLOOKUP(Tabelle3[[#This Row],[Artikelnr.]],'Linien - BU'!R:S,2,FALSE),A629)</f>
        <v>Abfüllung</v>
      </c>
      <c r="W629" s="16">
        <f t="shared" si="68"/>
        <v>31900001</v>
      </c>
      <c r="X629" s="15">
        <f t="shared" si="69"/>
        <v>20</v>
      </c>
      <c r="Y629" s="51"/>
      <c r="AC629" s="51"/>
      <c r="AF629" s="51"/>
      <c r="AG629" s="51"/>
      <c r="AH629" s="51"/>
    </row>
    <row r="630" spans="1:34" ht="30" customHeight="1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F630"/>
      <c r="G630" s="25"/>
      <c r="H630" s="25" t="str">
        <f>IFERROR(VLOOKUP(Tabelle111[[#This Row],[Artikelnr. (wenn vorhanden)]],Artikel!A:C,3,FALSE),Tabelle111[[#This Row],[Artikelnr. (wenn vorhanden)]])</f>
        <v>VEG-SCH WÜRZIG  7,2KG</v>
      </c>
      <c r="I630" s="11" t="str">
        <f>VLOOKUP(V630,'Linien - BU'!A:B,2,FALSE)</f>
        <v>BU1</v>
      </c>
      <c r="J630" s="12">
        <f t="shared" si="63"/>
        <v>51</v>
      </c>
      <c r="K630" s="13">
        <f>Tabelle111[[#This Row],[Datum '[Tag']]]</f>
        <v>44467</v>
      </c>
      <c r="L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30" s="14" t="str">
        <f>IFERROR(VLOOKUP(Tabelle3[[#This Row],[Artikelnr.]],Artikel!A:C,3,FALSE),Tabelle3[[#This Row],[Artikelnr.]])</f>
        <v>VEG-SCH WÜRZIG  7,2KG</v>
      </c>
      <c r="N630" s="11" t="str">
        <f>VLOOKUP(D630,'Liste Gründe'!A:D,2,FALSE)</f>
        <v>Linienbezogen</v>
      </c>
      <c r="O630" s="13" t="str">
        <f>IF(ISBLANK(F630),VLOOKUP(Tabelle3[[#This Row],[Grund Ziffer]],'Liste Gründe'!A:D,3,FALSE),F630)</f>
        <v>Füllkopf tropft (vegan)</v>
      </c>
      <c r="P630" s="11" t="str">
        <f>IF(ISBLANK(Tabelle111[[#This Row],[noch genauer]]),"-",Tabelle111[[#This Row],[noch genauer]])</f>
        <v>-</v>
      </c>
      <c r="Q630" s="14">
        <f t="shared" si="64"/>
        <v>39</v>
      </c>
      <c r="R630" s="11" t="str">
        <f t="shared" si="65"/>
        <v>Produkte</v>
      </c>
      <c r="S630" s="11" t="str">
        <f t="shared" si="66"/>
        <v>BUs</v>
      </c>
      <c r="T630" s="11" t="str">
        <f t="shared" si="67"/>
        <v>Symptome</v>
      </c>
      <c r="U630" s="11">
        <f>IFERROR(VLOOKUP(Tabelle3[[#This Row],[Artikelnr.]],Kennzahlen!S:U,3,FALSE)*Tabelle3[[#This Row],[Menge]],"0")</f>
        <v>917.47979999999995</v>
      </c>
      <c r="V630" s="14" t="str">
        <f>IF(ISBLANK(A630),VLOOKUP(Tabelle3[[#This Row],[Artikelnr.]],'Linien - BU'!R:S,2,FALSE),A630)</f>
        <v>Abfüllung</v>
      </c>
      <c r="W630" s="16">
        <f t="shared" si="68"/>
        <v>31900002</v>
      </c>
      <c r="X630" s="15">
        <f t="shared" si="69"/>
        <v>20</v>
      </c>
      <c r="Y630" s="51"/>
      <c r="AC630" s="51"/>
      <c r="AF630" s="51"/>
      <c r="AG630" s="51"/>
      <c r="AH630" s="51"/>
    </row>
    <row r="631" spans="1:34" ht="30" customHeight="1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F631"/>
      <c r="G631" s="25"/>
      <c r="H631" s="25" t="str">
        <f>IFERROR(VLOOKUP(Tabelle111[[#This Row],[Artikelnr. (wenn vorhanden)]],Artikel!A:C,3,FALSE),Tabelle111[[#This Row],[Artikelnr. (wenn vorhanden)]])</f>
        <v>Würste 6700g Schinken R</v>
      </c>
      <c r="I631" s="11" t="str">
        <f>VLOOKUP(V631,'Linien - BU'!A:B,2,FALSE)</f>
        <v>BU1</v>
      </c>
      <c r="J631" s="12">
        <f t="shared" si="63"/>
        <v>25</v>
      </c>
      <c r="K631" s="13">
        <f>Tabelle111[[#This Row],[Datum '[Tag']]]</f>
        <v>44482</v>
      </c>
      <c r="L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31" s="14" t="str">
        <f>IFERROR(VLOOKUP(Tabelle3[[#This Row],[Artikelnr.]],Artikel!A:C,3,FALSE),Tabelle3[[#This Row],[Artikelnr.]])</f>
        <v>Würste 6700g Schinken R</v>
      </c>
      <c r="N631" s="11" t="str">
        <f>VLOOKUP(D631,'Liste Gründe'!A:D,2,FALSE)</f>
        <v>Rest</v>
      </c>
      <c r="O631" s="13" t="str">
        <f>IF(ISBLANK(F631),VLOOKUP(Tabelle3[[#This Row],[Grund Ziffer]],'Liste Gründe'!A:D,3,FALSE),F631)</f>
        <v>Metall</v>
      </c>
      <c r="P631" s="11" t="str">
        <f>IF(ISBLANK(Tabelle111[[#This Row],[noch genauer]]),"-",Tabelle111[[#This Row],[noch genauer]])</f>
        <v>-</v>
      </c>
      <c r="Q631" s="14">
        <f t="shared" si="64"/>
        <v>41</v>
      </c>
      <c r="R631" s="11" t="str">
        <f t="shared" si="65"/>
        <v>Produkte</v>
      </c>
      <c r="S631" s="11" t="str">
        <f t="shared" si="66"/>
        <v>BUs</v>
      </c>
      <c r="T631" s="11" t="str">
        <f t="shared" si="67"/>
        <v>Symptome</v>
      </c>
      <c r="U631" s="11" t="str">
        <f>IFERROR(VLOOKUP(Tabelle3[[#This Row],[Artikelnr.]],Kennzahlen!S:U,3,FALSE)*Tabelle3[[#This Row],[Menge]],"0")</f>
        <v>0</v>
      </c>
      <c r="V631" s="14" t="str">
        <f>IF(ISBLANK(A631),VLOOKUP(Tabelle3[[#This Row],[Artikelnr.]],'Linien - BU'!R:S,2,FALSE),A631)</f>
        <v>Abfüllung</v>
      </c>
      <c r="W631" s="16">
        <f t="shared" si="68"/>
        <v>32000022</v>
      </c>
      <c r="X631" s="15">
        <f t="shared" si="69"/>
        <v>40</v>
      </c>
      <c r="Y631" s="51"/>
      <c r="AC631" s="51"/>
      <c r="AF631" s="51"/>
      <c r="AG631" s="51"/>
      <c r="AH631" s="51"/>
    </row>
    <row r="632" spans="1:34" ht="30" customHeight="1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IFERROR(VLOOKUP(Tabelle111[[#This Row],[Artikelnr. (wenn vorhanden)]],Artikel!A:C,3,FALSE),Tabelle111[[#This Row],[Artikelnr. (wenn vorhanden)]])</f>
        <v>Würste 9300g Räucher na</v>
      </c>
      <c r="I632" s="11" t="str">
        <f>VLOOKUP(V632,'Linien - BU'!A:B,2,FALSE)</f>
        <v>BU1</v>
      </c>
      <c r="J632" s="12">
        <f t="shared" si="63"/>
        <v>25</v>
      </c>
      <c r="K632" s="13">
        <f>Tabelle111[[#This Row],[Datum '[Tag']]]</f>
        <v>44482</v>
      </c>
      <c r="L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32" s="14" t="str">
        <f>IFERROR(VLOOKUP(Tabelle3[[#This Row],[Artikelnr.]],Artikel!A:C,3,FALSE),Tabelle3[[#This Row],[Artikelnr.]])</f>
        <v>Würste 9300g Räucher na</v>
      </c>
      <c r="N632" s="11" t="str">
        <f>VLOOKUP(D632,'Liste Gründe'!A:D,2,FALSE)</f>
        <v>Linienbezogen</v>
      </c>
      <c r="O632" s="13" t="str">
        <f>IF(ISBLANK(F632),VLOOKUP(Tabelle3[[#This Row],[Grund Ziffer]],'Liste Gründe'!A:D,3,FALSE),F632)</f>
        <v>Bodenabfall Abfüllung</v>
      </c>
      <c r="P632" s="11" t="str">
        <f>IF(ISBLANK(Tabelle111[[#This Row],[noch genauer]]),"-",Tabelle111[[#This Row],[noch genauer]])</f>
        <v>-</v>
      </c>
      <c r="Q632" s="14">
        <f t="shared" si="64"/>
        <v>41</v>
      </c>
      <c r="R632" s="11" t="str">
        <f t="shared" si="65"/>
        <v>Produkte</v>
      </c>
      <c r="S632" s="11" t="str">
        <f t="shared" si="66"/>
        <v>BUs</v>
      </c>
      <c r="T632" s="11" t="str">
        <f t="shared" si="67"/>
        <v>Symptome</v>
      </c>
      <c r="U632" s="11" t="str">
        <f>IFERROR(VLOOKUP(Tabelle3[[#This Row],[Artikelnr.]],Kennzahlen!S:U,3,FALSE)*Tabelle3[[#This Row],[Menge]],"0")</f>
        <v>0</v>
      </c>
      <c r="V632" s="14" t="str">
        <f>IF(ISBLANK(A632),VLOOKUP(Tabelle3[[#This Row],[Artikelnr.]],'Linien - BU'!R:S,2,FALSE),A632)</f>
        <v>Abfüllung</v>
      </c>
      <c r="W632" s="16">
        <f t="shared" si="68"/>
        <v>32000027</v>
      </c>
      <c r="X632" s="15">
        <f t="shared" si="69"/>
        <v>34</v>
      </c>
      <c r="Y632" s="51"/>
      <c r="AC632" s="51"/>
      <c r="AF632" s="51"/>
      <c r="AG632" s="51"/>
      <c r="AH632" s="51"/>
    </row>
    <row r="633" spans="1:34" ht="30" customHeight="1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IFERROR(VLOOKUP(Tabelle111[[#This Row],[Artikelnr. (wenn vorhanden)]],Artikel!A:C,3,FALSE),Tabelle111[[#This Row],[Artikelnr. (wenn vorhanden)]])</f>
        <v>Würste 8400g Schinkenrä</v>
      </c>
      <c r="I633" s="11" t="str">
        <f>VLOOKUP(V633,'Linien - BU'!A:B,2,FALSE)</f>
        <v>BU1</v>
      </c>
      <c r="J633" s="12">
        <f t="shared" si="63"/>
        <v>24</v>
      </c>
      <c r="K633" s="13">
        <f>Tabelle111[[#This Row],[Datum '[Tag']]]</f>
        <v>44482</v>
      </c>
      <c r="L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33" s="14" t="str">
        <f>IFERROR(VLOOKUP(Tabelle3[[#This Row],[Artikelnr.]],Artikel!A:C,3,FALSE),Tabelle3[[#This Row],[Artikelnr.]])</f>
        <v>Würste 8400g Schinkenrä</v>
      </c>
      <c r="N633" s="11" t="str">
        <f>VLOOKUP(D633,'Liste Gründe'!A:D,2,FALSE)</f>
        <v>Linienbezogen</v>
      </c>
      <c r="O633" s="13" t="str">
        <f>IF(ISBLANK(F633),VLOOKUP(Tabelle3[[#This Row],[Grund Ziffer]],'Liste Gründe'!A:D,3,FALSE),F633)</f>
        <v>Bodenabfall Abfüllung</v>
      </c>
      <c r="P633" s="11" t="str">
        <f>IF(ISBLANK(Tabelle111[[#This Row],[noch genauer]]),"-",Tabelle111[[#This Row],[noch genauer]])</f>
        <v>-</v>
      </c>
      <c r="Q633" s="14">
        <f t="shared" si="64"/>
        <v>41</v>
      </c>
      <c r="R633" s="11" t="str">
        <f t="shared" si="65"/>
        <v>Produkte</v>
      </c>
      <c r="S633" s="11" t="str">
        <f t="shared" si="66"/>
        <v>BUs</v>
      </c>
      <c r="T633" s="11" t="str">
        <f t="shared" si="67"/>
        <v>Symptome</v>
      </c>
      <c r="U633" s="11" t="str">
        <f>IFERROR(VLOOKUP(Tabelle3[[#This Row],[Artikelnr.]],Kennzahlen!S:U,3,FALSE)*Tabelle3[[#This Row],[Menge]],"0")</f>
        <v>0</v>
      </c>
      <c r="V633" s="14" t="str">
        <f>IF(ISBLANK(A633),VLOOKUP(Tabelle3[[#This Row],[Artikelnr.]],'Linien - BU'!R:S,2,FALSE),A633)</f>
        <v>Abfüllung</v>
      </c>
      <c r="W633" s="16">
        <f t="shared" si="68"/>
        <v>32000036</v>
      </c>
      <c r="X633" s="15">
        <f t="shared" si="69"/>
        <v>31</v>
      </c>
      <c r="Y633" s="51"/>
      <c r="AC633" s="51"/>
      <c r="AF633" s="51"/>
      <c r="AG633" s="51"/>
      <c r="AH633" s="51"/>
    </row>
    <row r="634" spans="1:34" ht="30" customHeight="1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IFERROR(VLOOKUP(Tabelle111[[#This Row],[Artikelnr. (wenn vorhanden)]],Artikel!A:C,3,FALSE),Tabelle111[[#This Row],[Artikelnr. (wenn vorhanden)]])</f>
        <v>GRW NATUR 7,2KG</v>
      </c>
      <c r="I634" s="11" t="str">
        <f>VLOOKUP(V634,'Linien - BU'!A:B,2,FALSE)</f>
        <v>BU1</v>
      </c>
      <c r="J634" s="12">
        <f t="shared" si="63"/>
        <v>52</v>
      </c>
      <c r="K634" s="13">
        <f>Tabelle111[[#This Row],[Datum '[Tag']]]</f>
        <v>44455</v>
      </c>
      <c r="L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4" s="14" t="str">
        <f>IFERROR(VLOOKUP(Tabelle3[[#This Row],[Artikelnr.]],Artikel!A:C,3,FALSE),Tabelle3[[#This Row],[Artikelnr.]])</f>
        <v>GRW NATUR 7,2KG</v>
      </c>
      <c r="N634" s="11" t="str">
        <f>VLOOKUP(D634,'Liste Gründe'!A:D,2,FALSE)</f>
        <v>Linienbezogen</v>
      </c>
      <c r="O634" s="13" t="str">
        <f>IF(ISBLANK(F634),VLOOKUP(Tabelle3[[#This Row],[Grund Ziffer]],'Liste Gründe'!A:D,3,FALSE),F634)</f>
        <v>Bodenabfall Abfüllung</v>
      </c>
      <c r="P634" s="11" t="str">
        <f>IF(ISBLANK(Tabelle111[[#This Row],[noch genauer]]),"-",Tabelle111[[#This Row],[noch genauer]])</f>
        <v>aus der Hand gerutscht</v>
      </c>
      <c r="Q634" s="14">
        <f t="shared" si="64"/>
        <v>37</v>
      </c>
      <c r="R634" s="11" t="str">
        <f t="shared" si="65"/>
        <v>Produkte</v>
      </c>
      <c r="S634" s="11" t="str">
        <f t="shared" si="66"/>
        <v>BUs</v>
      </c>
      <c r="T634" s="11" t="str">
        <f t="shared" si="67"/>
        <v>Symptome</v>
      </c>
      <c r="U634" s="11" t="str">
        <f>IFERROR(VLOOKUP(Tabelle3[[#This Row],[Artikelnr.]],Kennzahlen!S:U,3,FALSE)*Tabelle3[[#This Row],[Menge]],"0")</f>
        <v>0</v>
      </c>
      <c r="V634" s="14" t="str">
        <f>IF(ISBLANK(A634),VLOOKUP(Tabelle3[[#This Row],[Artikelnr.]],'Linien - BU'!R:S,2,FALSE),A634)</f>
        <v>Abfüllung</v>
      </c>
      <c r="W634" s="16">
        <f t="shared" si="68"/>
        <v>32000049</v>
      </c>
      <c r="X634" s="15">
        <f t="shared" si="69"/>
        <v>32</v>
      </c>
      <c r="Y634" s="51"/>
      <c r="AC634" s="51"/>
      <c r="AF634" s="51"/>
      <c r="AG634" s="51"/>
      <c r="AH634" s="51"/>
    </row>
    <row r="635" spans="1:34" ht="30" customHeight="1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IFERROR(VLOOKUP(Tabelle111[[#This Row],[Artikelnr. (wenn vorhanden)]],Artikel!A:C,3,FALSE),Tabelle111[[#This Row],[Artikelnr. (wenn vorhanden)]])</f>
        <v>GRW NATUR 7,2KG</v>
      </c>
      <c r="I635" s="11" t="str">
        <f>VLOOKUP(V635,'Linien - BU'!A:B,2,FALSE)</f>
        <v>BU1</v>
      </c>
      <c r="J635" s="12">
        <f t="shared" si="63"/>
        <v>27.5</v>
      </c>
      <c r="K635" s="13">
        <f>Tabelle111[[#This Row],[Datum '[Tag']]]</f>
        <v>44445</v>
      </c>
      <c r="L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5" s="14" t="str">
        <f>IFERROR(VLOOKUP(Tabelle3[[#This Row],[Artikelnr.]],Artikel!A:C,3,FALSE),Tabelle3[[#This Row],[Artikelnr.]])</f>
        <v>GRW NATUR 7,2KG</v>
      </c>
      <c r="N635" s="11" t="str">
        <f>VLOOKUP(D635,'Liste Gründe'!A:D,2,FALSE)</f>
        <v>Linienbezogen</v>
      </c>
      <c r="O635" s="13" t="str">
        <f>IF(ISBLANK(F635),VLOOKUP(Tabelle3[[#This Row],[Grund Ziffer]],'Liste Gründe'!A:D,3,FALSE),F635)</f>
        <v>Bodenabfall Abfüllung</v>
      </c>
      <c r="P635" s="11" t="str">
        <f>IF(ISBLANK(Tabelle111[[#This Row],[noch genauer]]),"-",Tabelle111[[#This Row],[noch genauer]])</f>
        <v>Clip gerissen</v>
      </c>
      <c r="Q635" s="14">
        <f t="shared" si="64"/>
        <v>36</v>
      </c>
      <c r="R635" s="11" t="str">
        <f t="shared" si="65"/>
        <v>Produkte</v>
      </c>
      <c r="S635" s="11" t="str">
        <f t="shared" si="66"/>
        <v>BUs</v>
      </c>
      <c r="T635" s="11" t="str">
        <f t="shared" si="67"/>
        <v>Symptome</v>
      </c>
      <c r="U635" s="11" t="str">
        <f>IFERROR(VLOOKUP(Tabelle3[[#This Row],[Artikelnr.]],Kennzahlen!S:U,3,FALSE)*Tabelle3[[#This Row],[Menge]],"0")</f>
        <v>0</v>
      </c>
      <c r="V635" s="14" t="str">
        <f>IF(ISBLANK(A635),VLOOKUP(Tabelle3[[#This Row],[Artikelnr.]],'Linien - BU'!R:S,2,FALSE),A635)</f>
        <v>Abfüllung</v>
      </c>
      <c r="W635" s="16">
        <f t="shared" si="68"/>
        <v>32000049</v>
      </c>
      <c r="X635" s="15">
        <f t="shared" si="69"/>
        <v>31</v>
      </c>
      <c r="Y635" s="51"/>
      <c r="AC635" s="51"/>
      <c r="AF635" s="51"/>
      <c r="AG635" s="51"/>
      <c r="AH635" s="51"/>
    </row>
    <row r="636" spans="1:34" ht="30" customHeight="1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IFERROR(VLOOKUP(Tabelle111[[#This Row],[Artikelnr. (wenn vorhanden)]],Artikel!A:C,3,FALSE),Tabelle111[[#This Row],[Artikelnr. (wenn vorhanden)]])</f>
        <v>GRW NATUR 7,2KG</v>
      </c>
      <c r="I636" s="11" t="str">
        <f>VLOOKUP(V636,'Linien - BU'!A:B,2,FALSE)</f>
        <v>BU1</v>
      </c>
      <c r="J636" s="12">
        <f t="shared" si="63"/>
        <v>28</v>
      </c>
      <c r="K636" s="13">
        <f>Tabelle111[[#This Row],[Datum '[Tag']]]</f>
        <v>44445</v>
      </c>
      <c r="L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6" s="14" t="str">
        <f>IFERROR(VLOOKUP(Tabelle3[[#This Row],[Artikelnr.]],Artikel!A:C,3,FALSE),Tabelle3[[#This Row],[Artikelnr.]])</f>
        <v>GRW NATUR 7,2KG</v>
      </c>
      <c r="N636" s="11" t="str">
        <f>VLOOKUP(D636,'Liste Gründe'!A:D,2,FALSE)</f>
        <v>Linienbezogen</v>
      </c>
      <c r="O636" s="13" t="str">
        <f>IF(ISBLANK(F636),VLOOKUP(Tabelle3[[#This Row],[Grund Ziffer]],'Liste Gründe'!A:D,3,FALSE),F636)</f>
        <v>Bodenabfall Abfüllung</v>
      </c>
      <c r="P636" s="11" t="str">
        <f>IF(ISBLANK(Tabelle111[[#This Row],[noch genauer]]),"-",Tabelle111[[#This Row],[noch genauer]])</f>
        <v>Clip gerissen</v>
      </c>
      <c r="Q636" s="14">
        <f t="shared" si="64"/>
        <v>36</v>
      </c>
      <c r="R636" s="11" t="str">
        <f t="shared" si="65"/>
        <v>Produkte</v>
      </c>
      <c r="S636" s="11" t="str">
        <f t="shared" si="66"/>
        <v>BUs</v>
      </c>
      <c r="T636" s="11" t="str">
        <f t="shared" si="67"/>
        <v>Symptome</v>
      </c>
      <c r="U636" s="11" t="str">
        <f>IFERROR(VLOOKUP(Tabelle3[[#This Row],[Artikelnr.]],Kennzahlen!S:U,3,FALSE)*Tabelle3[[#This Row],[Menge]],"0")</f>
        <v>0</v>
      </c>
      <c r="V636" s="14" t="str">
        <f>IF(ISBLANK(A636),VLOOKUP(Tabelle3[[#This Row],[Artikelnr.]],'Linien - BU'!R:S,2,FALSE),A636)</f>
        <v>Abfüllung</v>
      </c>
      <c r="W636" s="16">
        <f t="shared" si="68"/>
        <v>32000049</v>
      </c>
      <c r="X636" s="15">
        <f t="shared" si="69"/>
        <v>31</v>
      </c>
      <c r="Y636" s="51"/>
      <c r="AC636" s="51"/>
      <c r="AF636" s="51"/>
      <c r="AG636" s="51"/>
      <c r="AH636" s="51"/>
    </row>
    <row r="637" spans="1:34" ht="30" customHeight="1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IFERROR(VLOOKUP(Tabelle111[[#This Row],[Artikelnr. (wenn vorhanden)]],Artikel!A:C,3,FALSE),Tabelle111[[#This Row],[Artikelnr. (wenn vorhanden)]])</f>
        <v>GRW NATUR 7,2KG</v>
      </c>
      <c r="I637" s="11" t="str">
        <f>VLOOKUP(V637,'Linien - BU'!A:B,2,FALSE)</f>
        <v>BU1</v>
      </c>
      <c r="J637" s="12">
        <f t="shared" si="63"/>
        <v>28.5</v>
      </c>
      <c r="K637" s="13">
        <f>Tabelle111[[#This Row],[Datum '[Tag']]]</f>
        <v>44445</v>
      </c>
      <c r="L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7" s="14" t="str">
        <f>IFERROR(VLOOKUP(Tabelle3[[#This Row],[Artikelnr.]],Artikel!A:C,3,FALSE),Tabelle3[[#This Row],[Artikelnr.]])</f>
        <v>GRW NATUR 7,2KG</v>
      </c>
      <c r="N637" s="11" t="str">
        <f>VLOOKUP(D637,'Liste Gründe'!A:D,2,FALSE)</f>
        <v>Linienbezogen</v>
      </c>
      <c r="O637" s="13" t="str">
        <f>IF(ISBLANK(F637),VLOOKUP(Tabelle3[[#This Row],[Grund Ziffer]],'Liste Gründe'!A:D,3,FALSE),F637)</f>
        <v>Bodenabfall Abfüllung</v>
      </c>
      <c r="P637" s="11" t="str">
        <f>IF(ISBLANK(Tabelle111[[#This Row],[noch genauer]]),"-",Tabelle111[[#This Row],[noch genauer]])</f>
        <v>Clip gerissen</v>
      </c>
      <c r="Q637" s="14">
        <f t="shared" si="64"/>
        <v>36</v>
      </c>
      <c r="R637" s="11" t="str">
        <f t="shared" si="65"/>
        <v>Produkte</v>
      </c>
      <c r="S637" s="11" t="str">
        <f t="shared" si="66"/>
        <v>BUs</v>
      </c>
      <c r="T637" s="11" t="str">
        <f t="shared" si="67"/>
        <v>Symptome</v>
      </c>
      <c r="U637" s="11" t="str">
        <f>IFERROR(VLOOKUP(Tabelle3[[#This Row],[Artikelnr.]],Kennzahlen!S:U,3,FALSE)*Tabelle3[[#This Row],[Menge]],"0")</f>
        <v>0</v>
      </c>
      <c r="V637" s="14" t="str">
        <f>IF(ISBLANK(A637),VLOOKUP(Tabelle3[[#This Row],[Artikelnr.]],'Linien - BU'!R:S,2,FALSE),A637)</f>
        <v>Abfüllung</v>
      </c>
      <c r="W637" s="16">
        <f t="shared" si="68"/>
        <v>32000049</v>
      </c>
      <c r="X637" s="15">
        <f t="shared" si="69"/>
        <v>31</v>
      </c>
      <c r="Y637" s="51"/>
      <c r="AC637" s="51"/>
      <c r="AF637" s="51"/>
      <c r="AG637" s="51"/>
      <c r="AH637" s="51"/>
    </row>
    <row r="638" spans="1:34" ht="30" customHeight="1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IFERROR(VLOOKUP(Tabelle111[[#This Row],[Artikelnr. (wenn vorhanden)]],Artikel!A:C,3,FALSE),Tabelle111[[#This Row],[Artikelnr. (wenn vorhanden)]])</f>
        <v>GRW NATUR 7,2KG</v>
      </c>
      <c r="I638" s="11" t="str">
        <f>VLOOKUP(V638,'Linien - BU'!A:B,2,FALSE)</f>
        <v>BU1</v>
      </c>
      <c r="J638" s="12">
        <f t="shared" si="63"/>
        <v>36</v>
      </c>
      <c r="K638" s="13">
        <f>Tabelle111[[#This Row],[Datum '[Tag']]]</f>
        <v>44445</v>
      </c>
      <c r="L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8" s="14" t="str">
        <f>IFERROR(VLOOKUP(Tabelle3[[#This Row],[Artikelnr.]],Artikel!A:C,3,FALSE),Tabelle3[[#This Row],[Artikelnr.]])</f>
        <v>GRW NATUR 7,2KG</v>
      </c>
      <c r="N638" s="11" t="str">
        <f>VLOOKUP(D638,'Liste Gründe'!A:D,2,FALSE)</f>
        <v>Linienbezogen</v>
      </c>
      <c r="O638" s="13" t="str">
        <f>IF(ISBLANK(F638),VLOOKUP(Tabelle3[[#This Row],[Grund Ziffer]],'Liste Gründe'!A:D,3,FALSE),F638)</f>
        <v>Bodenabfall Abfüllung</v>
      </c>
      <c r="P638" s="11" t="str">
        <f>IF(ISBLANK(Tabelle111[[#This Row],[noch genauer]]),"-",Tabelle111[[#This Row],[noch genauer]])</f>
        <v>Clip gerissen</v>
      </c>
      <c r="Q638" s="14">
        <f t="shared" si="64"/>
        <v>36</v>
      </c>
      <c r="R638" s="11" t="str">
        <f t="shared" si="65"/>
        <v>Produkte</v>
      </c>
      <c r="S638" s="11" t="str">
        <f t="shared" si="66"/>
        <v>BUs</v>
      </c>
      <c r="T638" s="11" t="str">
        <f t="shared" si="67"/>
        <v>Symptome</v>
      </c>
      <c r="U638" s="11" t="str">
        <f>IFERROR(VLOOKUP(Tabelle3[[#This Row],[Artikelnr.]],Kennzahlen!S:U,3,FALSE)*Tabelle3[[#This Row],[Menge]],"0")</f>
        <v>0</v>
      </c>
      <c r="V638" s="14" t="str">
        <f>IF(ISBLANK(A638),VLOOKUP(Tabelle3[[#This Row],[Artikelnr.]],'Linien - BU'!R:S,2,FALSE),A638)</f>
        <v>Abfüllung</v>
      </c>
      <c r="W638" s="16">
        <f t="shared" si="68"/>
        <v>32000049</v>
      </c>
      <c r="X638" s="15">
        <f t="shared" si="69"/>
        <v>31</v>
      </c>
      <c r="Y638" s="51"/>
      <c r="AC638" s="51"/>
      <c r="AF638" s="51"/>
      <c r="AG638" s="51"/>
      <c r="AH638" s="51"/>
    </row>
    <row r="639" spans="1:34" ht="30" customHeight="1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IFERROR(VLOOKUP(Tabelle111[[#This Row],[Artikelnr. (wenn vorhanden)]],Artikel!A:C,3,FALSE),Tabelle111[[#This Row],[Artikelnr. (wenn vorhanden)]])</f>
        <v>GRW NATUR 7,2KG</v>
      </c>
      <c r="I639" s="11" t="str">
        <f>VLOOKUP(V639,'Linien - BU'!A:B,2,FALSE)</f>
        <v>BU1</v>
      </c>
      <c r="J639" s="12">
        <f t="shared" si="63"/>
        <v>22</v>
      </c>
      <c r="K639" s="13">
        <f>Tabelle111[[#This Row],[Datum '[Tag']]]</f>
        <v>44461</v>
      </c>
      <c r="L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9" s="14" t="str">
        <f>IFERROR(VLOOKUP(Tabelle3[[#This Row],[Artikelnr.]],Artikel!A:C,3,FALSE),Tabelle3[[#This Row],[Artikelnr.]])</f>
        <v>GRW NATUR 7,2KG</v>
      </c>
      <c r="N639" s="11" t="str">
        <f>VLOOKUP(D639,'Liste Gründe'!A:D,2,FALSE)</f>
        <v>Linienbezogen</v>
      </c>
      <c r="O639" s="13" t="str">
        <f>IF(ISBLANK(F639),VLOOKUP(Tabelle3[[#This Row],[Grund Ziffer]],'Liste Gründe'!A:D,3,FALSE),F639)</f>
        <v>Bodenabfall Abfüllung</v>
      </c>
      <c r="P639" s="11" t="str">
        <f>IF(ISBLANK(Tabelle111[[#This Row],[noch genauer]]),"-",Tabelle111[[#This Row],[noch genauer]])</f>
        <v>Clip gerissen</v>
      </c>
      <c r="Q639" s="14">
        <f t="shared" si="64"/>
        <v>38</v>
      </c>
      <c r="R639" s="11" t="str">
        <f t="shared" si="65"/>
        <v>Produkte</v>
      </c>
      <c r="S639" s="11" t="str">
        <f t="shared" si="66"/>
        <v>BUs</v>
      </c>
      <c r="T639" s="11" t="str">
        <f t="shared" si="67"/>
        <v>Symptome</v>
      </c>
      <c r="U639" s="11" t="str">
        <f>IFERROR(VLOOKUP(Tabelle3[[#This Row],[Artikelnr.]],Kennzahlen!S:U,3,FALSE)*Tabelle3[[#This Row],[Menge]],"0")</f>
        <v>0</v>
      </c>
      <c r="V639" s="14" t="str">
        <f>IF(ISBLANK(A639),VLOOKUP(Tabelle3[[#This Row],[Artikelnr.]],'Linien - BU'!R:S,2,FALSE),A639)</f>
        <v>Abfüllung</v>
      </c>
      <c r="W639" s="16">
        <f t="shared" si="68"/>
        <v>32000049</v>
      </c>
      <c r="X639" s="15">
        <f t="shared" si="69"/>
        <v>31</v>
      </c>
      <c r="Y639" s="51"/>
      <c r="AC639" s="51"/>
      <c r="AF639" s="51"/>
      <c r="AG639" s="51"/>
      <c r="AH639" s="51"/>
    </row>
    <row r="640" spans="1:34" ht="30" customHeight="1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IFERROR(VLOOKUP(Tabelle111[[#This Row],[Artikelnr. (wenn vorhanden)]],Artikel!A:C,3,FALSE),Tabelle111[[#This Row],[Artikelnr. (wenn vorhanden)]])</f>
        <v>GRW NATUR 7,2KG</v>
      </c>
      <c r="I640" s="11" t="str">
        <f>VLOOKUP(V640,'Linien - BU'!A:B,2,FALSE)</f>
        <v>BU1</v>
      </c>
      <c r="J640" s="12">
        <f t="shared" si="63"/>
        <v>22</v>
      </c>
      <c r="K640" s="13">
        <f>Tabelle111[[#This Row],[Datum '[Tag']]]</f>
        <v>44463</v>
      </c>
      <c r="L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0" s="14" t="str">
        <f>IFERROR(VLOOKUP(Tabelle3[[#This Row],[Artikelnr.]],Artikel!A:C,3,FALSE),Tabelle3[[#This Row],[Artikelnr.]])</f>
        <v>GRW NATUR 7,2KG</v>
      </c>
      <c r="N640" s="11" t="str">
        <f>VLOOKUP(D640,'Liste Gründe'!A:D,2,FALSE)</f>
        <v>Linienbezogen</v>
      </c>
      <c r="O640" s="13" t="str">
        <f>IF(ISBLANK(F640),VLOOKUP(Tabelle3[[#This Row],[Grund Ziffer]],'Liste Gründe'!A:D,3,FALSE),F640)</f>
        <v>Bodenabfall Abfüllung</v>
      </c>
      <c r="P640" s="11" t="str">
        <f>IF(ISBLANK(Tabelle111[[#This Row],[noch genauer]]),"-",Tabelle111[[#This Row],[noch genauer]])</f>
        <v>Clip gerissen</v>
      </c>
      <c r="Q640" s="14">
        <f t="shared" si="64"/>
        <v>38</v>
      </c>
      <c r="R640" s="11" t="str">
        <f t="shared" si="65"/>
        <v>Produkte</v>
      </c>
      <c r="S640" s="11" t="str">
        <f t="shared" si="66"/>
        <v>BUs</v>
      </c>
      <c r="T640" s="11" t="str">
        <f t="shared" si="67"/>
        <v>Symptome</v>
      </c>
      <c r="U640" s="11" t="str">
        <f>IFERROR(VLOOKUP(Tabelle3[[#This Row],[Artikelnr.]],Kennzahlen!S:U,3,FALSE)*Tabelle3[[#This Row],[Menge]],"0")</f>
        <v>0</v>
      </c>
      <c r="V640" s="14" t="str">
        <f>IF(ISBLANK(A640),VLOOKUP(Tabelle3[[#This Row],[Artikelnr.]],'Linien - BU'!R:S,2,FALSE),A640)</f>
        <v>Abfüllung</v>
      </c>
      <c r="W640" s="16">
        <f t="shared" si="68"/>
        <v>32000049</v>
      </c>
      <c r="X640" s="15">
        <f t="shared" si="69"/>
        <v>31</v>
      </c>
      <c r="Y640" s="51"/>
      <c r="AC640" s="51"/>
      <c r="AF640" s="51"/>
      <c r="AG640" s="51"/>
      <c r="AH640" s="51"/>
    </row>
    <row r="641" spans="1:34" ht="30" customHeight="1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IFERROR(VLOOKUP(Tabelle111[[#This Row],[Artikelnr. (wenn vorhanden)]],Artikel!A:C,3,FALSE),Tabelle111[[#This Row],[Artikelnr. (wenn vorhanden)]])</f>
        <v>GRW NATUR 7,2KG</v>
      </c>
      <c r="I641" s="11" t="str">
        <f>VLOOKUP(V641,'Linien - BU'!A:B,2,FALSE)</f>
        <v>BU1</v>
      </c>
      <c r="J641" s="12">
        <f t="shared" si="63"/>
        <v>200</v>
      </c>
      <c r="K641" s="13">
        <f>Tabelle111[[#This Row],[Datum '[Tag']]]</f>
        <v>44482</v>
      </c>
      <c r="L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1" s="14" t="str">
        <f>IFERROR(VLOOKUP(Tabelle3[[#This Row],[Artikelnr.]],Artikel!A:C,3,FALSE),Tabelle3[[#This Row],[Artikelnr.]])</f>
        <v>GRW NATUR 7,2KG</v>
      </c>
      <c r="N641" s="11" t="str">
        <f>VLOOKUP(D641,'Liste Gründe'!A:D,2,FALSE)</f>
        <v>Linienbezogen</v>
      </c>
      <c r="O641" s="13" t="str">
        <f>IF(ISBLANK(F641),VLOOKUP(Tabelle3[[#This Row],[Grund Ziffer]],'Liste Gründe'!A:D,3,FALSE),F641)</f>
        <v>Bodenabfall Abfüllung</v>
      </c>
      <c r="P641" s="11" t="str">
        <f>IF(ISBLANK(Tabelle111[[#This Row],[noch genauer]]),"-",Tabelle111[[#This Row],[noch genauer]])</f>
        <v>-</v>
      </c>
      <c r="Q641" s="14">
        <f t="shared" si="64"/>
        <v>41</v>
      </c>
      <c r="R641" s="11" t="str">
        <f t="shared" si="65"/>
        <v>Produkte</v>
      </c>
      <c r="S641" s="11" t="str">
        <f t="shared" si="66"/>
        <v>BUs</v>
      </c>
      <c r="T641" s="11" t="str">
        <f t="shared" si="67"/>
        <v>Symptome</v>
      </c>
      <c r="U641" s="11" t="str">
        <f>IFERROR(VLOOKUP(Tabelle3[[#This Row],[Artikelnr.]],Kennzahlen!S:U,3,FALSE)*Tabelle3[[#This Row],[Menge]],"0")</f>
        <v>0</v>
      </c>
      <c r="V641" s="14" t="str">
        <f>IF(ISBLANK(A641),VLOOKUP(Tabelle3[[#This Row],[Artikelnr.]],'Linien - BU'!R:S,2,FALSE),A641)</f>
        <v>Abfüllung</v>
      </c>
      <c r="W641" s="16">
        <f t="shared" si="68"/>
        <v>32000049</v>
      </c>
      <c r="X641" s="15">
        <f t="shared" si="69"/>
        <v>31</v>
      </c>
      <c r="Y641" s="51"/>
      <c r="AC641" s="51"/>
      <c r="AF641" s="51"/>
      <c r="AG641" s="51"/>
      <c r="AH641" s="51"/>
    </row>
    <row r="642" spans="1:34" ht="30" customHeight="1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IFERROR(VLOOKUP(Tabelle111[[#This Row],[Artikelnr. (wenn vorhanden)]],Artikel!A:C,3,FALSE),Tabelle111[[#This Row],[Artikelnr. (wenn vorhanden)]])</f>
        <v>GRW NATUR 7,2KG</v>
      </c>
      <c r="I642" s="11" t="str">
        <f>VLOOKUP(V642,'Linien - BU'!A:B,2,FALSE)</f>
        <v>BU1</v>
      </c>
      <c r="J642" s="12">
        <f t="shared" ref="J642:J705" si="70">C642</f>
        <v>26.5</v>
      </c>
      <c r="K642" s="13">
        <f>Tabelle111[[#This Row],[Datum '[Tag']]]</f>
        <v>44494</v>
      </c>
      <c r="L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2" s="14" t="str">
        <f>IFERROR(VLOOKUP(Tabelle3[[#This Row],[Artikelnr.]],Artikel!A:C,3,FALSE),Tabelle3[[#This Row],[Artikelnr.]])</f>
        <v>GRW NATUR 7,2KG</v>
      </c>
      <c r="N642" s="11" t="str">
        <f>VLOOKUP(D642,'Liste Gründe'!A:D,2,FALSE)</f>
        <v>Linienbezogen</v>
      </c>
      <c r="O642" s="13" t="str">
        <f>IF(ISBLANK(F642),VLOOKUP(Tabelle3[[#This Row],[Grund Ziffer]],'Liste Gründe'!A:D,3,FALSE),F642)</f>
        <v>Bodenabfall Abfüllung</v>
      </c>
      <c r="P642" s="11" t="str">
        <f>IF(ISBLANK(Tabelle111[[#This Row],[noch genauer]]),"-",Tabelle111[[#This Row],[noch genauer]])</f>
        <v>-</v>
      </c>
      <c r="Q642" s="14">
        <f t="shared" ref="Q642:Q705" si="71">_xlfn.ISOWEEKNUM(K642)</f>
        <v>43</v>
      </c>
      <c r="R642" s="11" t="str">
        <f t="shared" ref="R642:R705" si="72">"Produkte"</f>
        <v>Produkte</v>
      </c>
      <c r="S642" s="11" t="str">
        <f t="shared" ref="S642:S705" si="73">"BUs"</f>
        <v>BUs</v>
      </c>
      <c r="T642" s="11" t="str">
        <f t="shared" ref="T642:T705" si="74">"Symptome"</f>
        <v>Symptome</v>
      </c>
      <c r="U642" s="11" t="str">
        <f>IFERROR(VLOOKUP(Tabelle3[[#This Row],[Artikelnr.]],Kennzahlen!S:U,3,FALSE)*Tabelle3[[#This Row],[Menge]],"0")</f>
        <v>0</v>
      </c>
      <c r="V642" s="14" t="str">
        <f>IF(ISBLANK(A642),VLOOKUP(Tabelle3[[#This Row],[Artikelnr.]],'Linien - BU'!R:S,2,FALSE),A642)</f>
        <v>Abfüllung</v>
      </c>
      <c r="W642" s="16">
        <f t="shared" ref="V642:W705" si="75">B642</f>
        <v>32000049</v>
      </c>
      <c r="X642" s="15">
        <f t="shared" ref="X642:X705" si="76">D642</f>
        <v>33</v>
      </c>
      <c r="Y642" s="51"/>
      <c r="AC642" s="51"/>
      <c r="AF642" s="51"/>
      <c r="AG642" s="51"/>
      <c r="AH642" s="51"/>
    </row>
    <row r="643" spans="1:34" ht="30" customHeight="1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F643"/>
      <c r="G643" s="25"/>
      <c r="H643" s="56" t="str">
        <f>IFERROR(VLOOKUP(Tabelle111[[#This Row],[Artikelnr. (wenn vorhanden)]],Artikel!A:C,3,FALSE),Tabelle111[[#This Row],[Artikelnr. (wenn vorhanden)]])</f>
        <v>GRW NATUR 7,2KG</v>
      </c>
      <c r="I643" s="11" t="str">
        <f>VLOOKUP(V643,'Linien - BU'!A:B,2,FALSE)</f>
        <v>BU1</v>
      </c>
      <c r="J643" s="12">
        <f t="shared" si="70"/>
        <v>81.2</v>
      </c>
      <c r="K643" s="13">
        <f>Tabelle111[[#This Row],[Datum '[Tag']]]</f>
        <v>44496</v>
      </c>
      <c r="L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3" s="14" t="str">
        <f>IFERROR(VLOOKUP(Tabelle3[[#This Row],[Artikelnr.]],Artikel!A:C,3,FALSE),Tabelle3[[#This Row],[Artikelnr.]])</f>
        <v>GRW NATUR 7,2KG</v>
      </c>
      <c r="N643" s="11" t="str">
        <f>VLOOKUP(D643,'Liste Gründe'!A:D,2,FALSE)</f>
        <v>Linienbezogen</v>
      </c>
      <c r="O643" s="13" t="str">
        <f>IF(ISBLANK(F643),VLOOKUP(Tabelle3[[#This Row],[Grund Ziffer]],'Liste Gründe'!A:D,3,FALSE),F643)</f>
        <v>Clip gerissen</v>
      </c>
      <c r="P643" s="11" t="str">
        <f>IF(ISBLANK(Tabelle111[[#This Row],[noch genauer]]),"-",Tabelle111[[#This Row],[noch genauer]])</f>
        <v>-</v>
      </c>
      <c r="Q643" s="14">
        <f t="shared" si="71"/>
        <v>43</v>
      </c>
      <c r="R643" s="11" t="str">
        <f t="shared" si="72"/>
        <v>Produkte</v>
      </c>
      <c r="S643" s="11" t="str">
        <f t="shared" si="73"/>
        <v>BUs</v>
      </c>
      <c r="T643" s="11" t="str">
        <f t="shared" si="74"/>
        <v>Symptome</v>
      </c>
      <c r="U643" s="11" t="str">
        <f>IFERROR(VLOOKUP(Tabelle3[[#This Row],[Artikelnr.]],Kennzahlen!S:U,3,FALSE)*Tabelle3[[#This Row],[Menge]],"0")</f>
        <v>0</v>
      </c>
      <c r="V643" s="14">
        <f>IF(ISBLANK(A643),VLOOKUP(Tabelle3[[#This Row],[Artikelnr.]],'Linien - BU'!R:S,2,FALSE),A643)</f>
        <v>3020</v>
      </c>
      <c r="W643" s="16">
        <f t="shared" si="75"/>
        <v>32000049</v>
      </c>
      <c r="X643" s="15">
        <f t="shared" si="76"/>
        <v>31</v>
      </c>
      <c r="Y643" s="51"/>
      <c r="AC643" s="51"/>
      <c r="AF643" s="51"/>
      <c r="AG643" s="51"/>
      <c r="AH643" s="51"/>
    </row>
    <row r="644" spans="1:34" ht="30" customHeight="1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F644"/>
      <c r="G644" s="25"/>
      <c r="H644" s="56" t="str">
        <f>IFERROR(VLOOKUP(Tabelle111[[#This Row],[Artikelnr. (wenn vorhanden)]],Artikel!A:C,3,FALSE),Tabelle111[[#This Row],[Artikelnr. (wenn vorhanden)]])</f>
        <v>GRW NATUR 7,2KG</v>
      </c>
      <c r="I644" s="11" t="str">
        <f>VLOOKUP(V644,'Linien - BU'!A:B,2,FALSE)</f>
        <v>BU1</v>
      </c>
      <c r="J644" s="12">
        <f t="shared" si="70"/>
        <v>81.2</v>
      </c>
      <c r="K644" s="13">
        <f>Tabelle111[[#This Row],[Datum '[Tag']]]</f>
        <v>44496</v>
      </c>
      <c r="L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4" s="14" t="str">
        <f>IFERROR(VLOOKUP(Tabelle3[[#This Row],[Artikelnr.]],Artikel!A:C,3,FALSE),Tabelle3[[#This Row],[Artikelnr.]])</f>
        <v>GRW NATUR 7,2KG</v>
      </c>
      <c r="N644" s="11" t="str">
        <f>VLOOKUP(D644,'Liste Gründe'!A:D,2,FALSE)</f>
        <v>Linienbezogen</v>
      </c>
      <c r="O644" s="13" t="str">
        <f>IF(ISBLANK(F644),VLOOKUP(Tabelle3[[#This Row],[Grund Ziffer]],'Liste Gründe'!A:D,3,FALSE),F644)</f>
        <v>Clip gerissen</v>
      </c>
      <c r="P644" s="11" t="str">
        <f>IF(ISBLANK(Tabelle111[[#This Row],[noch genauer]]),"-",Tabelle111[[#This Row],[noch genauer]])</f>
        <v>-</v>
      </c>
      <c r="Q644" s="14">
        <f t="shared" si="71"/>
        <v>43</v>
      </c>
      <c r="R644" s="11" t="str">
        <f t="shared" si="72"/>
        <v>Produkte</v>
      </c>
      <c r="S644" s="11" t="str">
        <f t="shared" si="73"/>
        <v>BUs</v>
      </c>
      <c r="T644" s="11" t="str">
        <f t="shared" si="74"/>
        <v>Symptome</v>
      </c>
      <c r="U644" s="11" t="str">
        <f>IFERROR(VLOOKUP(Tabelle3[[#This Row],[Artikelnr.]],Kennzahlen!S:U,3,FALSE)*Tabelle3[[#This Row],[Menge]],"0")</f>
        <v>0</v>
      </c>
      <c r="V644" s="14">
        <f>IF(ISBLANK(A644),VLOOKUP(Tabelle3[[#This Row],[Artikelnr.]],'Linien - BU'!R:S,2,FALSE),A644)</f>
        <v>3020</v>
      </c>
      <c r="W644" s="16">
        <f t="shared" si="75"/>
        <v>32000049</v>
      </c>
      <c r="X644" s="15">
        <f t="shared" si="76"/>
        <v>31</v>
      </c>
      <c r="Y644" s="51"/>
      <c r="AC644" s="51"/>
      <c r="AF644" s="51"/>
      <c r="AG644" s="51"/>
      <c r="AH644" s="51"/>
    </row>
    <row r="645" spans="1:34" ht="30" customHeight="1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IFERROR(VLOOKUP(Tabelle111[[#This Row],[Artikelnr. (wenn vorhanden)]],Artikel!A:C,3,FALSE),Tabelle111[[#This Row],[Artikelnr. (wenn vorhanden)]])</f>
        <v>GRW NATUR 7,2KG</v>
      </c>
      <c r="I645" s="11" t="str">
        <f>VLOOKUP(V645,'Linien - BU'!A:B,2,FALSE)</f>
        <v>BU1</v>
      </c>
      <c r="J645" s="12">
        <f t="shared" si="70"/>
        <v>31.8</v>
      </c>
      <c r="K645" s="13">
        <f>Tabelle111[[#This Row],[Datum '[Tag']]]</f>
        <v>44447</v>
      </c>
      <c r="L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5" s="14" t="str">
        <f>IFERROR(VLOOKUP(Tabelle3[[#This Row],[Artikelnr.]],Artikel!A:C,3,FALSE),Tabelle3[[#This Row],[Artikelnr.]])</f>
        <v>GRW NATUR 7,2KG</v>
      </c>
      <c r="N645" s="11" t="str">
        <f>VLOOKUP(D645,'Liste Gründe'!A:D,2,FALSE)</f>
        <v>Linienbezogen</v>
      </c>
      <c r="O645" s="13" t="str">
        <f>IF(ISBLANK(F645),VLOOKUP(Tabelle3[[#This Row],[Grund Ziffer]],'Liste Gründe'!A:D,3,FALSE),F645)</f>
        <v>Bodenabfall Abfüllung</v>
      </c>
      <c r="P645" s="11" t="str">
        <f>IF(ISBLANK(Tabelle111[[#This Row],[noch genauer]]),"-",Tabelle111[[#This Row],[noch genauer]])</f>
        <v>Darm geplatzt</v>
      </c>
      <c r="Q645" s="14">
        <f t="shared" si="71"/>
        <v>36</v>
      </c>
      <c r="R645" s="11" t="str">
        <f t="shared" si="72"/>
        <v>Produkte</v>
      </c>
      <c r="S645" s="11" t="str">
        <f t="shared" si="73"/>
        <v>BUs</v>
      </c>
      <c r="T645" s="11" t="str">
        <f t="shared" si="74"/>
        <v>Symptome</v>
      </c>
      <c r="U645" s="11" t="str">
        <f>IFERROR(VLOOKUP(Tabelle3[[#This Row],[Artikelnr.]],Kennzahlen!S:U,3,FALSE)*Tabelle3[[#This Row],[Menge]],"0")</f>
        <v>0</v>
      </c>
      <c r="V645" s="14" t="str">
        <f>IF(ISBLANK(A645),VLOOKUP(Tabelle3[[#This Row],[Artikelnr.]],'Linien - BU'!R:S,2,FALSE),A645)</f>
        <v>Abfüllung</v>
      </c>
      <c r="W645" s="16">
        <f t="shared" si="75"/>
        <v>32000049</v>
      </c>
      <c r="X645" s="15">
        <f t="shared" si="76"/>
        <v>34</v>
      </c>
      <c r="Y645" s="51"/>
      <c r="AC645" s="51"/>
      <c r="AF645" s="51"/>
      <c r="AG645" s="51"/>
      <c r="AH645" s="51"/>
    </row>
    <row r="646" spans="1:34" ht="30" customHeight="1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IFERROR(VLOOKUP(Tabelle111[[#This Row],[Artikelnr. (wenn vorhanden)]],Artikel!A:C,3,FALSE),Tabelle111[[#This Row],[Artikelnr. (wenn vorhanden)]])</f>
        <v>GRW NATUR 7,2KG</v>
      </c>
      <c r="I646" s="11" t="str">
        <f>VLOOKUP(V646,'Linien - BU'!A:B,2,FALSE)</f>
        <v>BU1</v>
      </c>
      <c r="J646" s="12">
        <f t="shared" si="70"/>
        <v>21</v>
      </c>
      <c r="K646" s="13">
        <f>Tabelle111[[#This Row],[Datum '[Tag']]]</f>
        <v>44468</v>
      </c>
      <c r="L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6" s="14" t="str">
        <f>IFERROR(VLOOKUP(Tabelle3[[#This Row],[Artikelnr.]],Artikel!A:C,3,FALSE),Tabelle3[[#This Row],[Artikelnr.]])</f>
        <v>GRW NATUR 7,2KG</v>
      </c>
      <c r="N646" s="11" t="str">
        <f>VLOOKUP(D646,'Liste Gründe'!A:D,2,FALSE)</f>
        <v>Linienbezogen</v>
      </c>
      <c r="O646" s="13" t="str">
        <f>IF(ISBLANK(F646),VLOOKUP(Tabelle3[[#This Row],[Grund Ziffer]],'Liste Gründe'!A:D,3,FALSE),F646)</f>
        <v>Bodenabfall Abfüllung</v>
      </c>
      <c r="P646" s="11" t="str">
        <f>IF(ISBLANK(Tabelle111[[#This Row],[noch genauer]]),"-",Tabelle111[[#This Row],[noch genauer]])</f>
        <v>Schlaufe gerissen</v>
      </c>
      <c r="Q646" s="14">
        <f t="shared" si="71"/>
        <v>39</v>
      </c>
      <c r="R646" s="11" t="str">
        <f t="shared" si="72"/>
        <v>Produkte</v>
      </c>
      <c r="S646" s="11" t="str">
        <f t="shared" si="73"/>
        <v>BUs</v>
      </c>
      <c r="T646" s="11" t="str">
        <f t="shared" si="74"/>
        <v>Symptome</v>
      </c>
      <c r="U646" s="11" t="str">
        <f>IFERROR(VLOOKUP(Tabelle3[[#This Row],[Artikelnr.]],Kennzahlen!S:U,3,FALSE)*Tabelle3[[#This Row],[Menge]],"0")</f>
        <v>0</v>
      </c>
      <c r="V646" s="14" t="str">
        <f>IF(ISBLANK(A646),VLOOKUP(Tabelle3[[#This Row],[Artikelnr.]],'Linien - BU'!R:S,2,FALSE),A646)</f>
        <v>Abfüllung</v>
      </c>
      <c r="W646" s="16">
        <f t="shared" si="75"/>
        <v>32000049</v>
      </c>
      <c r="X646" s="15">
        <f t="shared" si="76"/>
        <v>33</v>
      </c>
      <c r="Y646" s="51"/>
      <c r="AC646" s="51"/>
      <c r="AF646" s="51"/>
      <c r="AG646" s="51"/>
      <c r="AH646" s="51"/>
    </row>
    <row r="647" spans="1:34" ht="30" customHeight="1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IFERROR(VLOOKUP(Tabelle111[[#This Row],[Artikelnr. (wenn vorhanden)]],Artikel!A:C,3,FALSE),Tabelle111[[#This Row],[Artikelnr. (wenn vorhanden)]])</f>
        <v>RW BERGK 9,1KG</v>
      </c>
      <c r="I647" s="11" t="str">
        <f>VLOOKUP(V647,'Linien - BU'!A:B,2,FALSE)</f>
        <v>BU1</v>
      </c>
      <c r="J647" s="12">
        <f t="shared" si="70"/>
        <v>145.6</v>
      </c>
      <c r="K647" s="13">
        <f>Tabelle111[[#This Row],[Datum '[Tag']]]</f>
        <v>44442</v>
      </c>
      <c r="L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7" s="14" t="str">
        <f>IFERROR(VLOOKUP(Tabelle3[[#This Row],[Artikelnr.]],Artikel!A:C,3,FALSE),Tabelle3[[#This Row],[Artikelnr.]])</f>
        <v>RW BERGK 9,1KG</v>
      </c>
      <c r="N647" s="11" t="str">
        <f>VLOOKUP(D647,'Liste Gründe'!A:D,2,FALSE)</f>
        <v>Schimmel</v>
      </c>
      <c r="O647" s="13" t="str">
        <f>IF(ISBLANK(F647),VLOOKUP(Tabelle3[[#This Row],[Grund Ziffer]],'Liste Gründe'!A:D,3,FALSE),F647)</f>
        <v>Verformung</v>
      </c>
      <c r="P647" s="11" t="str">
        <f>IF(ISBLANK(Tabelle111[[#This Row],[noch genauer]]),"-",Tabelle111[[#This Row],[noch genauer]])</f>
        <v>Verformung</v>
      </c>
      <c r="Q647" s="14">
        <f t="shared" si="71"/>
        <v>35</v>
      </c>
      <c r="R647" s="11" t="str">
        <f t="shared" si="72"/>
        <v>Produkte</v>
      </c>
      <c r="S647" s="11" t="str">
        <f t="shared" si="73"/>
        <v>BUs</v>
      </c>
      <c r="T647" s="11" t="str">
        <f t="shared" si="74"/>
        <v>Symptome</v>
      </c>
      <c r="U647" s="11">
        <f>IFERROR(VLOOKUP(Tabelle3[[#This Row],[Artikelnr.]],Kennzahlen!S:U,3,FALSE)*Tabelle3[[#This Row],[Menge]],"0")</f>
        <v>2676.18624</v>
      </c>
      <c r="V647" s="14" t="str">
        <f>IF(ISBLANK(A647),VLOOKUP(Tabelle3[[#This Row],[Artikelnr.]],'Linien - BU'!R:S,2,FALSE),A647)</f>
        <v>Abfüllung</v>
      </c>
      <c r="W647" s="16">
        <f t="shared" si="75"/>
        <v>32000059</v>
      </c>
      <c r="X647" s="15">
        <f t="shared" si="76"/>
        <v>120</v>
      </c>
      <c r="Y647" s="51"/>
      <c r="AC647" s="51"/>
      <c r="AF647" s="51"/>
      <c r="AG647" s="51"/>
      <c r="AH647" s="51"/>
    </row>
    <row r="648" spans="1:34" ht="30" customHeight="1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F648"/>
      <c r="G648" s="25"/>
      <c r="H648" s="56" t="str">
        <f>IFERROR(VLOOKUP(Tabelle111[[#This Row],[Artikelnr. (wenn vorhanden)]],Artikel!A:C,3,FALSE),Tabelle111[[#This Row],[Artikelnr. (wenn vorhanden)]])</f>
        <v>GRW GARTK 7,2KG</v>
      </c>
      <c r="I648" s="11" t="str">
        <f>VLOOKUP(V648,'Linien - BU'!A:B,2,FALSE)</f>
        <v>BU1</v>
      </c>
      <c r="J648" s="12">
        <f t="shared" si="70"/>
        <v>20.3</v>
      </c>
      <c r="K648" s="13">
        <f>Tabelle111[[#This Row],[Datum '[Tag']]]</f>
        <v>44496</v>
      </c>
      <c r="L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48" s="14" t="str">
        <f>IFERROR(VLOOKUP(Tabelle3[[#This Row],[Artikelnr.]],Artikel!A:C,3,FALSE),Tabelle3[[#This Row],[Artikelnr.]])</f>
        <v>GRW GARTK 7,2KG</v>
      </c>
      <c r="N648" s="11" t="str">
        <f>VLOOKUP(D648,'Liste Gründe'!A:D,2,FALSE)</f>
        <v>Rest</v>
      </c>
      <c r="O648" s="13" t="str">
        <f>IF(ISBLANK(F648),VLOOKUP(Tabelle3[[#This Row],[Grund Ziffer]],'Liste Gründe'!A:D,3,FALSE),F648)</f>
        <v>Metall</v>
      </c>
      <c r="P648" s="11" t="str">
        <f>IF(ISBLANK(Tabelle111[[#This Row],[noch genauer]]),"-",Tabelle111[[#This Row],[noch genauer]])</f>
        <v>-</v>
      </c>
      <c r="Q648" s="14">
        <f t="shared" si="71"/>
        <v>43</v>
      </c>
      <c r="R648" s="11" t="str">
        <f t="shared" si="72"/>
        <v>Produkte</v>
      </c>
      <c r="S648" s="11" t="str">
        <f t="shared" si="73"/>
        <v>BUs</v>
      </c>
      <c r="T648" s="11" t="str">
        <f t="shared" si="74"/>
        <v>Symptome</v>
      </c>
      <c r="U648" s="11" t="str">
        <f>IFERROR(VLOOKUP(Tabelle3[[#This Row],[Artikelnr.]],Kennzahlen!S:U,3,FALSE)*Tabelle3[[#This Row],[Menge]],"0")</f>
        <v>0</v>
      </c>
      <c r="V648" s="14">
        <f>IF(ISBLANK(A648),VLOOKUP(Tabelle3[[#This Row],[Artikelnr.]],'Linien - BU'!R:S,2,FALSE),A648)</f>
        <v>3040</v>
      </c>
      <c r="W648" s="16">
        <f t="shared" si="75"/>
        <v>32000061</v>
      </c>
      <c r="X648" s="15">
        <f t="shared" si="76"/>
        <v>40</v>
      </c>
      <c r="Y648" s="51"/>
      <c r="AC648" s="51"/>
      <c r="AF648" s="51"/>
      <c r="AG648" s="51"/>
      <c r="AH648" s="51"/>
    </row>
    <row r="649" spans="1:34" ht="30" customHeight="1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F649"/>
      <c r="G649" s="25"/>
      <c r="H649" s="56" t="str">
        <f>IFERROR(VLOOKUP(Tabelle111[[#This Row],[Artikelnr. (wenn vorhanden)]],Artikel!A:C,3,FALSE),Tabelle111[[#This Row],[Artikelnr. (wenn vorhanden)]])</f>
        <v>GRW GARTK 7,2KG</v>
      </c>
      <c r="I649" s="11" t="str">
        <f>VLOOKUP(V649,'Linien - BU'!A:B,2,FALSE)</f>
        <v>BU1</v>
      </c>
      <c r="J649" s="12">
        <f t="shared" si="70"/>
        <v>20.3</v>
      </c>
      <c r="K649" s="13">
        <f>Tabelle111[[#This Row],[Datum '[Tag']]]</f>
        <v>44496</v>
      </c>
      <c r="L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49" s="14" t="str">
        <f>IFERROR(VLOOKUP(Tabelle3[[#This Row],[Artikelnr.]],Artikel!A:C,3,FALSE),Tabelle3[[#This Row],[Artikelnr.]])</f>
        <v>GRW GARTK 7,2KG</v>
      </c>
      <c r="N649" s="11" t="str">
        <f>VLOOKUP(D649,'Liste Gründe'!A:D,2,FALSE)</f>
        <v>Linienbezogen</v>
      </c>
      <c r="O649" s="13" t="str">
        <f>IF(ISBLANK(F649),VLOOKUP(Tabelle3[[#This Row],[Grund Ziffer]],'Liste Gründe'!A:D,3,FALSE),F649)</f>
        <v>Reinigung</v>
      </c>
      <c r="P649" s="11" t="str">
        <f>IF(ISBLANK(Tabelle111[[#This Row],[noch genauer]]),"-",Tabelle111[[#This Row],[noch genauer]])</f>
        <v>-</v>
      </c>
      <c r="Q649" s="14">
        <f t="shared" si="71"/>
        <v>43</v>
      </c>
      <c r="R649" s="11" t="str">
        <f t="shared" si="72"/>
        <v>Produkte</v>
      </c>
      <c r="S649" s="11" t="str">
        <f t="shared" si="73"/>
        <v>BUs</v>
      </c>
      <c r="T649" s="11" t="str">
        <f t="shared" si="74"/>
        <v>Symptome</v>
      </c>
      <c r="U649" s="11" t="str">
        <f>IFERROR(VLOOKUP(Tabelle3[[#This Row],[Artikelnr.]],Kennzahlen!S:U,3,FALSE)*Tabelle3[[#This Row],[Menge]],"0")</f>
        <v>0</v>
      </c>
      <c r="V649" s="14">
        <f>IF(ISBLANK(A649),VLOOKUP(Tabelle3[[#This Row],[Artikelnr.]],'Linien - BU'!R:S,2,FALSE),A649)</f>
        <v>2030</v>
      </c>
      <c r="W649" s="16">
        <f t="shared" si="75"/>
        <v>32000061</v>
      </c>
      <c r="X649" s="15">
        <f t="shared" si="76"/>
        <v>10</v>
      </c>
      <c r="Y649" s="51"/>
      <c r="AC649" s="51"/>
      <c r="AF649" s="51"/>
      <c r="AG649" s="51"/>
      <c r="AH649" s="51"/>
    </row>
    <row r="650" spans="1:34" ht="30" customHeight="1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F650"/>
      <c r="G650" s="55"/>
      <c r="H650" s="25" t="str">
        <f>IFERROR(VLOOKUP(Tabelle111[[#This Row],[Artikelnr. (wenn vorhanden)]],Artikel!A:C,3,FALSE),Tabelle111[[#This Row],[Artikelnr. (wenn vorhanden)]])</f>
        <v>RW SCHI-NAT 9,3KG ALD G</v>
      </c>
      <c r="I650" s="11" t="str">
        <f>VLOOKUP(V650,'Linien - BU'!A:B,2,FALSE)</f>
        <v>BU1</v>
      </c>
      <c r="J650" s="12">
        <f t="shared" si="70"/>
        <v>42.6</v>
      </c>
      <c r="K650" s="13">
        <f>Tabelle111[[#This Row],[Datum '[Tag']]]</f>
        <v>44454</v>
      </c>
      <c r="L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0" s="14" t="str">
        <f>IFERROR(VLOOKUP(Tabelle3[[#This Row],[Artikelnr.]],Artikel!A:C,3,FALSE),Tabelle3[[#This Row],[Artikelnr.]])</f>
        <v>RW SCHI-NAT 9,3KG ALD G</v>
      </c>
      <c r="N650" s="11" t="str">
        <f>VLOOKUP(D650,'Liste Gründe'!A:D,2,FALSE)</f>
        <v>Linienbezogen</v>
      </c>
      <c r="O650" s="13" t="str">
        <f>IF(ISBLANK(F650),VLOOKUP(Tabelle3[[#This Row],[Grund Ziffer]],'Liste Gründe'!A:D,3,FALSE),F650)</f>
        <v>Reinigung</v>
      </c>
      <c r="P650" s="11" t="str">
        <f>IF(ISBLANK(Tabelle111[[#This Row],[noch genauer]]),"-",Tabelle111[[#This Row],[noch genauer]])</f>
        <v>-</v>
      </c>
      <c r="Q650" s="14">
        <f t="shared" si="71"/>
        <v>37</v>
      </c>
      <c r="R650" s="11" t="str">
        <f t="shared" si="72"/>
        <v>Produkte</v>
      </c>
      <c r="S650" s="11" t="str">
        <f t="shared" si="73"/>
        <v>BUs</v>
      </c>
      <c r="T650" s="11" t="str">
        <f t="shared" si="74"/>
        <v>Symptome</v>
      </c>
      <c r="U650" s="11" t="str">
        <f>IFERROR(VLOOKUP(Tabelle3[[#This Row],[Artikelnr.]],Kennzahlen!S:U,3,FALSE)*Tabelle3[[#This Row],[Menge]],"0")</f>
        <v>0</v>
      </c>
      <c r="V650" s="14" t="str">
        <f>IF(ISBLANK(A650),VLOOKUP(Tabelle3[[#This Row],[Artikelnr.]],'Linien - BU'!R:S,2,FALSE),A650)</f>
        <v>Abfüllung</v>
      </c>
      <c r="W650" s="16">
        <f t="shared" si="75"/>
        <v>32000065</v>
      </c>
      <c r="X650" s="15">
        <f t="shared" si="76"/>
        <v>10</v>
      </c>
      <c r="Y650" s="51"/>
      <c r="AC650" s="51"/>
      <c r="AF650" s="51"/>
      <c r="AG650" s="51"/>
      <c r="AH650" s="51"/>
    </row>
    <row r="651" spans="1:34" ht="30" customHeight="1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IFERROR(VLOOKUP(Tabelle111[[#This Row],[Artikelnr. (wenn vorhanden)]],Artikel!A:C,3,FALSE),Tabelle111[[#This Row],[Artikelnr. (wenn vorhanden)]])</f>
        <v>RW JALA-NAT 9,3KG JER D</v>
      </c>
      <c r="I651" s="11" t="str">
        <f>VLOOKUP(V651,'Linien - BU'!A:B,2,FALSE)</f>
        <v>BU1</v>
      </c>
      <c r="J651" s="12">
        <f t="shared" si="70"/>
        <v>45</v>
      </c>
      <c r="K651" s="13">
        <f>Tabelle111[[#This Row],[Datum '[Tag']]]</f>
        <v>44459</v>
      </c>
      <c r="L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1" s="14" t="str">
        <f>IFERROR(VLOOKUP(Tabelle3[[#This Row],[Artikelnr.]],Artikel!A:C,3,FALSE),Tabelle3[[#This Row],[Artikelnr.]])</f>
        <v>RW JALA-NAT 9,3KG JER D</v>
      </c>
      <c r="N651" s="11" t="str">
        <f>VLOOKUP(D651,'Liste Gründe'!A:D,2,FALSE)</f>
        <v>Rest</v>
      </c>
      <c r="O651" s="13" t="str">
        <f>IF(ISBLANK(F651),VLOOKUP(Tabelle3[[#This Row],[Grund Ziffer]],'Liste Gründe'!A:D,3,FALSE),F651)</f>
        <v>Fremdkörper</v>
      </c>
      <c r="P651" s="11" t="str">
        <f>IF(ISBLANK(Tabelle111[[#This Row],[noch genauer]]),"-",Tabelle111[[#This Row],[noch genauer]])</f>
        <v>Metall</v>
      </c>
      <c r="Q651" s="14">
        <f t="shared" si="71"/>
        <v>38</v>
      </c>
      <c r="R651" s="11" t="str">
        <f t="shared" si="72"/>
        <v>Produkte</v>
      </c>
      <c r="S651" s="11" t="str">
        <f t="shared" si="73"/>
        <v>BUs</v>
      </c>
      <c r="T651" s="11" t="str">
        <f t="shared" si="74"/>
        <v>Symptome</v>
      </c>
      <c r="U651" s="11" t="str">
        <f>IFERROR(VLOOKUP(Tabelle3[[#This Row],[Artikelnr.]],Kennzahlen!S:U,3,FALSE)*Tabelle3[[#This Row],[Menge]],"0")</f>
        <v>0</v>
      </c>
      <c r="V651" s="14" t="str">
        <f>IF(ISBLANK(A651),VLOOKUP(Tabelle3[[#This Row],[Artikelnr.]],'Linien - BU'!R:S,2,FALSE),A651)</f>
        <v>Abfüllung</v>
      </c>
      <c r="W651" s="16">
        <f t="shared" si="75"/>
        <v>32000066</v>
      </c>
      <c r="X651" s="15">
        <f t="shared" si="76"/>
        <v>22</v>
      </c>
      <c r="Y651" s="51"/>
      <c r="AC651" s="51"/>
      <c r="AF651" s="51"/>
      <c r="AG651" s="51"/>
      <c r="AH651" s="51"/>
    </row>
    <row r="652" spans="1:34" ht="30" customHeight="1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IFERROR(VLOOKUP(Tabelle111[[#This Row],[Artikelnr. (wenn vorhanden)]],Artikel!A:C,3,FALSE),Tabelle111[[#This Row],[Artikelnr. (wenn vorhanden)]])</f>
        <v>RW JALA-NAT 9,3KG JER D</v>
      </c>
      <c r="I652" s="11" t="str">
        <f>VLOOKUP(V652,'Linien - BU'!A:B,2,FALSE)</f>
        <v>BU1</v>
      </c>
      <c r="J652" s="12">
        <f t="shared" si="70"/>
        <v>22.2</v>
      </c>
      <c r="K652" s="13">
        <f>Tabelle111[[#This Row],[Datum '[Tag']]]</f>
        <v>44447</v>
      </c>
      <c r="L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2" s="14" t="str">
        <f>IFERROR(VLOOKUP(Tabelle3[[#This Row],[Artikelnr.]],Artikel!A:C,3,FALSE),Tabelle3[[#This Row],[Artikelnr.]])</f>
        <v>RW JALA-NAT 9,3KG JER D</v>
      </c>
      <c r="N652" s="11" t="str">
        <f>VLOOKUP(D652,'Liste Gründe'!A:D,2,FALSE)</f>
        <v>Linienbezogen</v>
      </c>
      <c r="O652" s="13" t="str">
        <f>IF(ISBLANK(F652),VLOOKUP(Tabelle3[[#This Row],[Grund Ziffer]],'Liste Gründe'!A:D,3,FALSE),F652)</f>
        <v>Bodenabfall Abfüllung</v>
      </c>
      <c r="P652" s="11" t="str">
        <f>IF(ISBLANK(Tabelle111[[#This Row],[noch genauer]]),"-",Tabelle111[[#This Row],[noch genauer]])</f>
        <v>Darm geplatzt</v>
      </c>
      <c r="Q652" s="14">
        <f t="shared" si="71"/>
        <v>36</v>
      </c>
      <c r="R652" s="11" t="str">
        <f t="shared" si="72"/>
        <v>Produkte</v>
      </c>
      <c r="S652" s="11" t="str">
        <f t="shared" si="73"/>
        <v>BUs</v>
      </c>
      <c r="T652" s="11" t="str">
        <f t="shared" si="74"/>
        <v>Symptome</v>
      </c>
      <c r="U652" s="11" t="str">
        <f>IFERROR(VLOOKUP(Tabelle3[[#This Row],[Artikelnr.]],Kennzahlen!S:U,3,FALSE)*Tabelle3[[#This Row],[Menge]],"0")</f>
        <v>0</v>
      </c>
      <c r="V652" s="14" t="str">
        <f>IF(ISBLANK(A652),VLOOKUP(Tabelle3[[#This Row],[Artikelnr.]],'Linien - BU'!R:S,2,FALSE),A652)</f>
        <v>Abfüllung</v>
      </c>
      <c r="W652" s="16">
        <f t="shared" si="75"/>
        <v>32000066</v>
      </c>
      <c r="X652" s="15">
        <f t="shared" si="76"/>
        <v>34</v>
      </c>
      <c r="Y652" s="51"/>
      <c r="AC652" s="51"/>
      <c r="AF652" s="51"/>
      <c r="AG652" s="51"/>
      <c r="AH652" s="51"/>
    </row>
    <row r="653" spans="1:34" ht="30" customHeight="1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F653"/>
      <c r="G653" s="25"/>
      <c r="H653" s="56" t="str">
        <f>IFERROR(VLOOKUP(Tabelle111[[#This Row],[Artikelnr. (wenn vorhanden)]],Artikel!A:C,3,FALSE),Tabelle111[[#This Row],[Artikelnr. (wenn vorhanden)]])</f>
        <v>RW NATUR 9,3KG AN</v>
      </c>
      <c r="I653" s="11" t="str">
        <f>VLOOKUP(V653,'Linien - BU'!A:B,2,FALSE)</f>
        <v>BU1</v>
      </c>
      <c r="J653" s="12">
        <f t="shared" si="70"/>
        <v>40</v>
      </c>
      <c r="K653" s="13">
        <f>Tabelle111[[#This Row],[Datum '[Tag']]]</f>
        <v>44495</v>
      </c>
      <c r="L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3" s="14" t="str">
        <f>IFERROR(VLOOKUP(Tabelle3[[#This Row],[Artikelnr.]],Artikel!A:C,3,FALSE),Tabelle3[[#This Row],[Artikelnr.]])</f>
        <v>RW NATUR 9,3KG AN</v>
      </c>
      <c r="N653" s="11" t="str">
        <f>VLOOKUP(D653,'Liste Gründe'!A:D,2,FALSE)</f>
        <v>Rest</v>
      </c>
      <c r="O653" s="13" t="str">
        <f>IF(ISBLANK(F653),VLOOKUP(Tabelle3[[#This Row],[Grund Ziffer]],'Liste Gründe'!A:D,3,FALSE),F653)</f>
        <v>Metall</v>
      </c>
      <c r="P653" s="11" t="str">
        <f>IF(ISBLANK(Tabelle111[[#This Row],[noch genauer]]),"-",Tabelle111[[#This Row],[noch genauer]])</f>
        <v>-</v>
      </c>
      <c r="Q653" s="14">
        <f t="shared" si="71"/>
        <v>43</v>
      </c>
      <c r="R653" s="11" t="str">
        <f t="shared" si="72"/>
        <v>Produkte</v>
      </c>
      <c r="S653" s="11" t="str">
        <f t="shared" si="73"/>
        <v>BUs</v>
      </c>
      <c r="T653" s="11" t="str">
        <f t="shared" si="74"/>
        <v>Symptome</v>
      </c>
      <c r="U653" s="11" t="str">
        <f>IFERROR(VLOOKUP(Tabelle3[[#This Row],[Artikelnr.]],Kennzahlen!S:U,3,FALSE)*Tabelle3[[#This Row],[Menge]],"0")</f>
        <v>0</v>
      </c>
      <c r="V653" s="14">
        <f>IF(ISBLANK(A653),VLOOKUP(Tabelle3[[#This Row],[Artikelnr.]],'Linien - BU'!R:S,2,FALSE),A653)</f>
        <v>3020</v>
      </c>
      <c r="W653" s="16">
        <f t="shared" si="75"/>
        <v>32000067</v>
      </c>
      <c r="X653" s="15">
        <f t="shared" si="76"/>
        <v>40</v>
      </c>
      <c r="Y653" s="51"/>
      <c r="AC653" s="51"/>
      <c r="AF653" s="51"/>
      <c r="AG653" s="51"/>
      <c r="AH653" s="51"/>
    </row>
    <row r="654" spans="1:34" ht="30" customHeight="1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IFERROR(VLOOKUP(Tabelle111[[#This Row],[Artikelnr. (wenn vorhanden)]],Artikel!A:C,3,FALSE),Tabelle111[[#This Row],[Artikelnr. (wenn vorhanden)]])</f>
        <v>RW NATUR 9,3KG AN</v>
      </c>
      <c r="I654" s="11" t="str">
        <f>VLOOKUP(V654,'Linien - BU'!A:B,2,FALSE)</f>
        <v>BU1</v>
      </c>
      <c r="J654" s="12">
        <f t="shared" si="70"/>
        <v>28.5</v>
      </c>
      <c r="K654" s="13">
        <f>Tabelle111[[#This Row],[Datum '[Tag']]]</f>
        <v>44445</v>
      </c>
      <c r="L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4" s="14" t="str">
        <f>IFERROR(VLOOKUP(Tabelle3[[#This Row],[Artikelnr.]],Artikel!A:C,3,FALSE),Tabelle3[[#This Row],[Artikelnr.]])</f>
        <v>RW NATUR 9,3KG AN</v>
      </c>
      <c r="N654" s="11" t="str">
        <f>VLOOKUP(D654,'Liste Gründe'!A:D,2,FALSE)</f>
        <v>Linienbezogen</v>
      </c>
      <c r="O654" s="13" t="str">
        <f>IF(ISBLANK(F654),VLOOKUP(Tabelle3[[#This Row],[Grund Ziffer]],'Liste Gründe'!A:D,3,FALSE),F654)</f>
        <v>Bodenabfall Abfüllung</v>
      </c>
      <c r="P654" s="11" t="str">
        <f>IF(ISBLANK(Tabelle111[[#This Row],[noch genauer]]),"-",Tabelle111[[#This Row],[noch genauer]])</f>
        <v>Darm geplatzt</v>
      </c>
      <c r="Q654" s="14">
        <f t="shared" si="71"/>
        <v>36</v>
      </c>
      <c r="R654" s="11" t="str">
        <f t="shared" si="72"/>
        <v>Produkte</v>
      </c>
      <c r="S654" s="11" t="str">
        <f t="shared" si="73"/>
        <v>BUs</v>
      </c>
      <c r="T654" s="11" t="str">
        <f t="shared" si="74"/>
        <v>Symptome</v>
      </c>
      <c r="U654" s="11" t="str">
        <f>IFERROR(VLOOKUP(Tabelle3[[#This Row],[Artikelnr.]],Kennzahlen!S:U,3,FALSE)*Tabelle3[[#This Row],[Menge]],"0")</f>
        <v>0</v>
      </c>
      <c r="V654" s="14" t="str">
        <f>IF(ISBLANK(A654),VLOOKUP(Tabelle3[[#This Row],[Artikelnr.]],'Linien - BU'!R:S,2,FALSE),A654)</f>
        <v>Abfüllung</v>
      </c>
      <c r="W654" s="16">
        <f t="shared" si="75"/>
        <v>32000067</v>
      </c>
      <c r="X654" s="15">
        <f t="shared" si="76"/>
        <v>34</v>
      </c>
      <c r="Y654" s="51"/>
      <c r="AC654" s="51"/>
      <c r="AF654" s="51"/>
      <c r="AG654" s="51"/>
      <c r="AH654" s="51"/>
    </row>
    <row r="655" spans="1:34" ht="30" customHeight="1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IFERROR(VLOOKUP(Tabelle111[[#This Row],[Artikelnr. (wenn vorhanden)]],Artikel!A:C,3,FALSE),Tabelle111[[#This Row],[Artikelnr. (wenn vorhanden)]])</f>
        <v>RW SCHI 9,3KG AN</v>
      </c>
      <c r="I655" s="11" t="str">
        <f>VLOOKUP(V655,'Linien - BU'!A:B,2,FALSE)</f>
        <v>BU1</v>
      </c>
      <c r="J655" s="12">
        <f t="shared" si="70"/>
        <v>39</v>
      </c>
      <c r="K655" s="13">
        <f>Tabelle111[[#This Row],[Datum '[Tag']]]</f>
        <v>44484</v>
      </c>
      <c r="L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5" s="14" t="str">
        <f>IFERROR(VLOOKUP(Tabelle3[[#This Row],[Artikelnr.]],Artikel!A:C,3,FALSE),Tabelle3[[#This Row],[Artikelnr.]])</f>
        <v>RW SCHI 9,3KG AN</v>
      </c>
      <c r="N655" s="11" t="str">
        <f>VLOOKUP(D655,'Liste Gründe'!A:D,2,FALSE)</f>
        <v>Linienbezogen</v>
      </c>
      <c r="O655" s="13" t="str">
        <f>IF(ISBLANK(F655),VLOOKUP(Tabelle3[[#This Row],[Grund Ziffer]],'Liste Gründe'!A:D,3,FALSE),F655)</f>
        <v>Bodenabfall Abfüllung</v>
      </c>
      <c r="P655" s="11" t="str">
        <f>IF(ISBLANK(Tabelle111[[#This Row],[noch genauer]]),"-",Tabelle111[[#This Row],[noch genauer]])</f>
        <v>-</v>
      </c>
      <c r="Q655" s="14">
        <f t="shared" si="71"/>
        <v>41</v>
      </c>
      <c r="R655" s="11" t="str">
        <f t="shared" si="72"/>
        <v>Produkte</v>
      </c>
      <c r="S655" s="11" t="str">
        <f t="shared" si="73"/>
        <v>BUs</v>
      </c>
      <c r="T655" s="11" t="str">
        <f t="shared" si="74"/>
        <v>Symptome</v>
      </c>
      <c r="U655" s="11" t="str">
        <f>IFERROR(VLOOKUP(Tabelle3[[#This Row],[Artikelnr.]],Kennzahlen!S:U,3,FALSE)*Tabelle3[[#This Row],[Menge]],"0")</f>
        <v>0</v>
      </c>
      <c r="V655" s="14">
        <f>IF(ISBLANK(A655),VLOOKUP(Tabelle3[[#This Row],[Artikelnr.]],'Linien - BU'!R:S,2,FALSE),A655)</f>
        <v>3020</v>
      </c>
      <c r="W655" s="16">
        <f t="shared" si="75"/>
        <v>32000068</v>
      </c>
      <c r="X655" s="15">
        <f t="shared" si="76"/>
        <v>32</v>
      </c>
      <c r="Y655" s="51"/>
      <c r="AC655" s="51"/>
      <c r="AF655" s="51"/>
      <c r="AG655" s="51"/>
      <c r="AH655" s="51"/>
    </row>
    <row r="656" spans="1:34" ht="30" customHeight="1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F656"/>
      <c r="G656" s="55"/>
      <c r="H656" s="25" t="str">
        <f>IFERROR(VLOOKUP(Tabelle111[[#This Row],[Artikelnr. (wenn vorhanden)]],Artikel!A:C,3,FALSE),Tabelle111[[#This Row],[Artikelnr. (wenn vorhanden)]])</f>
        <v>RW SCHI 9,3KG AN</v>
      </c>
      <c r="I656" s="11" t="str">
        <f>VLOOKUP(V656,'Linien - BU'!A:B,2,FALSE)</f>
        <v>BU1</v>
      </c>
      <c r="J656" s="12">
        <f t="shared" si="70"/>
        <v>9</v>
      </c>
      <c r="K656" s="13">
        <f>Tabelle111[[#This Row],[Datum '[Tag']]]</f>
        <v>44445</v>
      </c>
      <c r="L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6" s="14" t="str">
        <f>IFERROR(VLOOKUP(Tabelle3[[#This Row],[Artikelnr.]],Artikel!A:C,3,FALSE),Tabelle3[[#This Row],[Artikelnr.]])</f>
        <v>RW SCHI 9,3KG AN</v>
      </c>
      <c r="N656" s="11" t="str">
        <f>VLOOKUP(D656,'Liste Gründe'!A:D,2,FALSE)</f>
        <v>Linienbezogen</v>
      </c>
      <c r="O656" s="13" t="str">
        <f>IF(ISBLANK(F656),VLOOKUP(Tabelle3[[#This Row],[Grund Ziffer]],'Liste Gründe'!A:D,3,FALSE),F656)</f>
        <v>Reinigung</v>
      </c>
      <c r="P656" s="11" t="str">
        <f>IF(ISBLANK(Tabelle111[[#This Row],[noch genauer]]),"-",Tabelle111[[#This Row],[noch genauer]])</f>
        <v>-</v>
      </c>
      <c r="Q656" s="14">
        <f t="shared" si="71"/>
        <v>36</v>
      </c>
      <c r="R656" s="11" t="str">
        <f t="shared" si="72"/>
        <v>Produkte</v>
      </c>
      <c r="S656" s="11" t="str">
        <f t="shared" si="73"/>
        <v>BUs</v>
      </c>
      <c r="T656" s="11" t="str">
        <f t="shared" si="74"/>
        <v>Symptome</v>
      </c>
      <c r="U656" s="11" t="str">
        <f>IFERROR(VLOOKUP(Tabelle3[[#This Row],[Artikelnr.]],Kennzahlen!S:U,3,FALSE)*Tabelle3[[#This Row],[Menge]],"0")</f>
        <v>0</v>
      </c>
      <c r="V656" s="14" t="str">
        <f>IF(ISBLANK(A656),VLOOKUP(Tabelle3[[#This Row],[Artikelnr.]],'Linien - BU'!R:S,2,FALSE),A656)</f>
        <v>Abfüllung</v>
      </c>
      <c r="W656" s="16">
        <f t="shared" si="75"/>
        <v>32000068</v>
      </c>
      <c r="X656" s="15">
        <f t="shared" si="76"/>
        <v>10</v>
      </c>
      <c r="Y656" s="51"/>
      <c r="AC656" s="51"/>
      <c r="AF656" s="51"/>
      <c r="AG656" s="51"/>
      <c r="AH656" s="51"/>
    </row>
    <row r="657" spans="1:34" ht="30" customHeight="1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F657"/>
      <c r="G657" s="25"/>
      <c r="H657" s="56" t="str">
        <f>IFERROR(VLOOKUP(Tabelle111[[#This Row],[Artikelnr. (wenn vorhanden)]],Artikel!A:C,3,FALSE),Tabelle111[[#This Row],[Artikelnr. (wenn vorhanden)]])</f>
        <v>RW CHILI 9,3KG AN</v>
      </c>
      <c r="I657" s="11" t="str">
        <f>VLOOKUP(V657,'Linien - BU'!A:B,2,FALSE)</f>
        <v>BU1</v>
      </c>
      <c r="J657" s="12">
        <f t="shared" si="70"/>
        <v>20</v>
      </c>
      <c r="K657" s="13">
        <f>Tabelle111[[#This Row],[Datum '[Tag']]]</f>
        <v>44495</v>
      </c>
      <c r="L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7" s="14" t="str">
        <f>IFERROR(VLOOKUP(Tabelle3[[#This Row],[Artikelnr.]],Artikel!A:C,3,FALSE),Tabelle3[[#This Row],[Artikelnr.]])</f>
        <v>RW CHILI 9,3KG AN</v>
      </c>
      <c r="N657" s="11" t="str">
        <f>VLOOKUP(D657,'Liste Gründe'!A:D,2,FALSE)</f>
        <v>Linienbezogen</v>
      </c>
      <c r="O657" s="13" t="str">
        <f>IF(ISBLANK(F657),VLOOKUP(Tabelle3[[#This Row],[Grund Ziffer]],'Liste Gründe'!A:D,3,FALSE),F657)</f>
        <v>Darm geplatzt</v>
      </c>
      <c r="P657" s="11" t="str">
        <f>IF(ISBLANK(Tabelle111[[#This Row],[noch genauer]]),"-",Tabelle111[[#This Row],[noch genauer]])</f>
        <v>-</v>
      </c>
      <c r="Q657" s="14">
        <f t="shared" si="71"/>
        <v>43</v>
      </c>
      <c r="R657" s="11" t="str">
        <f t="shared" si="72"/>
        <v>Produkte</v>
      </c>
      <c r="S657" s="11" t="str">
        <f t="shared" si="73"/>
        <v>BUs</v>
      </c>
      <c r="T657" s="11" t="str">
        <f t="shared" si="74"/>
        <v>Symptome</v>
      </c>
      <c r="U657" s="11" t="str">
        <f>IFERROR(VLOOKUP(Tabelle3[[#This Row],[Artikelnr.]],Kennzahlen!S:U,3,FALSE)*Tabelle3[[#This Row],[Menge]],"0")</f>
        <v>0</v>
      </c>
      <c r="V657" s="14">
        <f>IF(ISBLANK(A657),VLOOKUP(Tabelle3[[#This Row],[Artikelnr.]],'Linien - BU'!R:S,2,FALSE),A657)</f>
        <v>3020</v>
      </c>
      <c r="W657" s="16">
        <f t="shared" si="75"/>
        <v>32000069</v>
      </c>
      <c r="X657" s="15">
        <f t="shared" si="76"/>
        <v>34</v>
      </c>
      <c r="Y657" s="51"/>
      <c r="AC657" s="51"/>
      <c r="AF657" s="51"/>
      <c r="AG657" s="51"/>
      <c r="AH657" s="51"/>
    </row>
    <row r="658" spans="1:34" ht="30" customHeight="1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IFERROR(VLOOKUP(Tabelle111[[#This Row],[Artikelnr. (wenn vorhanden)]],Artikel!A:C,3,FALSE),Tabelle111[[#This Row],[Artikelnr. (wenn vorhanden)]])</f>
        <v>RW CHILI 9,3KG AN</v>
      </c>
      <c r="I658" s="11" t="str">
        <f>VLOOKUP(V658,'Linien - BU'!A:B,2,FALSE)</f>
        <v>BU1</v>
      </c>
      <c r="J658" s="12">
        <f t="shared" si="70"/>
        <v>95</v>
      </c>
      <c r="K658" s="13">
        <f>Tabelle111[[#This Row],[Datum '[Tag']]]</f>
        <v>44446</v>
      </c>
      <c r="L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8" s="14" t="str">
        <f>IFERROR(VLOOKUP(Tabelle3[[#This Row],[Artikelnr.]],Artikel!A:C,3,FALSE),Tabelle3[[#This Row],[Artikelnr.]])</f>
        <v>RW CHILI 9,3KG AN</v>
      </c>
      <c r="N658" s="11" t="str">
        <f>VLOOKUP(D658,'Liste Gründe'!A:D,2,FALSE)</f>
        <v>Linienbezogen</v>
      </c>
      <c r="O658" s="13" t="str">
        <f>IF(ISBLANK(F658),VLOOKUP(Tabelle3[[#This Row],[Grund Ziffer]],'Liste Gründe'!A:D,3,FALSE),F658)</f>
        <v>Bodenabfall Abfüllung</v>
      </c>
      <c r="P658" s="11" t="str">
        <f>IF(ISBLANK(Tabelle111[[#This Row],[noch genauer]]),"-",Tabelle111[[#This Row],[noch genauer]])</f>
        <v>Darm geplatzt</v>
      </c>
      <c r="Q658" s="14">
        <f t="shared" si="71"/>
        <v>36</v>
      </c>
      <c r="R658" s="11" t="str">
        <f t="shared" si="72"/>
        <v>Produkte</v>
      </c>
      <c r="S658" s="11" t="str">
        <f t="shared" si="73"/>
        <v>BUs</v>
      </c>
      <c r="T658" s="11" t="str">
        <f t="shared" si="74"/>
        <v>Symptome</v>
      </c>
      <c r="U658" s="11" t="str">
        <f>IFERROR(VLOOKUP(Tabelle3[[#This Row],[Artikelnr.]],Kennzahlen!S:U,3,FALSE)*Tabelle3[[#This Row],[Menge]],"0")</f>
        <v>0</v>
      </c>
      <c r="V658" s="14" t="str">
        <f>IF(ISBLANK(A658),VLOOKUP(Tabelle3[[#This Row],[Artikelnr.]],'Linien - BU'!R:S,2,FALSE),A658)</f>
        <v>Abfüllung</v>
      </c>
      <c r="W658" s="16">
        <f t="shared" si="75"/>
        <v>32000069</v>
      </c>
      <c r="X658" s="15">
        <f t="shared" si="76"/>
        <v>34</v>
      </c>
      <c r="Y658" s="51"/>
      <c r="AC658" s="51"/>
      <c r="AF658" s="51"/>
      <c r="AG658" s="51"/>
      <c r="AH658" s="51"/>
    </row>
    <row r="659" spans="1:34" ht="30" customHeight="1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15146</v>
      </c>
      <c r="G659" s="55" t="s">
        <v>36</v>
      </c>
      <c r="H659" s="25" t="str">
        <f>IFERROR(VLOOKUP(Tabelle111[[#This Row],[Artikelnr. (wenn vorhanden)]],Artikel!A:C,3,FALSE),Tabelle111[[#This Row],[Artikelnr. (wenn vorhanden)]])</f>
        <v>RW NUSS 9,3KG AN</v>
      </c>
      <c r="I659" s="11" t="str">
        <f>VLOOKUP(V659,'Linien - BU'!A:B,2,FALSE)</f>
        <v>BU3</v>
      </c>
      <c r="J659" s="12">
        <f t="shared" si="70"/>
        <v>142</v>
      </c>
      <c r="K659" s="13">
        <f>Tabelle111[[#This Row],[Datum '[Tag']]]</f>
        <v>44434</v>
      </c>
      <c r="L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9" s="14" t="str">
        <f>IFERROR(VLOOKUP(Tabelle3[[#This Row],[Artikelnr.]],Artikel!A:C,3,FALSE),Tabelle3[[#This Row],[Artikelnr.]])</f>
        <v>RW NUSS 9,3KG AN</v>
      </c>
      <c r="N659" s="11" t="str">
        <f>VLOOKUP(D659,'Liste Gründe'!A:D,2,FALSE)</f>
        <v>Schimmel</v>
      </c>
      <c r="O659" s="13" t="str">
        <f>IF(ISBLANK(F659),VLOOKUP(Tabelle3[[#This Row],[Grund Ziffer]],'Liste Gründe'!A:D,3,FALSE),F659)</f>
        <v>VOS &gt; Einsatz</v>
      </c>
      <c r="P659" s="11" t="str">
        <f>IF(ISBLANK(Tabelle111[[#This Row],[noch genauer]]),"-",Tabelle111[[#This Row],[noch genauer]])</f>
        <v>-</v>
      </c>
      <c r="Q659" s="14">
        <f t="shared" si="71"/>
        <v>34</v>
      </c>
      <c r="R659" s="11" t="str">
        <f t="shared" si="72"/>
        <v>Produkte</v>
      </c>
      <c r="S659" s="11" t="str">
        <f t="shared" si="73"/>
        <v>BUs</v>
      </c>
      <c r="T659" s="11" t="str">
        <f t="shared" si="74"/>
        <v>Symptome</v>
      </c>
      <c r="U659" s="11" t="str">
        <f>IFERROR(VLOOKUP(Tabelle3[[#This Row],[Artikelnr.]],Kennzahlen!S:U,3,FALSE)*Tabelle3[[#This Row],[Menge]],"0")</f>
        <v>0</v>
      </c>
      <c r="V659" s="14" t="str">
        <f>IF(ISBLANK(A659),VLOOKUP(Tabelle3[[#This Row],[Artikelnr.]],'Linien - BU'!R:S,2,FALSE),A659)</f>
        <v>Bu3</v>
      </c>
      <c r="W659" s="16">
        <f t="shared" si="75"/>
        <v>32000070</v>
      </c>
      <c r="X659" s="15">
        <f t="shared" si="76"/>
        <v>12</v>
      </c>
      <c r="Y659" s="51"/>
      <c r="AC659" s="51"/>
      <c r="AF659" s="51"/>
      <c r="AG659" s="51"/>
      <c r="AH659" s="51"/>
    </row>
    <row r="660" spans="1:34" ht="30" customHeight="1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F660"/>
      <c r="G660" s="25"/>
      <c r="H660" s="56" t="str">
        <f>IFERROR(VLOOKUP(Tabelle111[[#This Row],[Artikelnr. (wenn vorhanden)]],Artikel!A:C,3,FALSE),Tabelle111[[#This Row],[Artikelnr. (wenn vorhanden)]])</f>
        <v>RW NUSS 9,3KG AN</v>
      </c>
      <c r="I660" s="11" t="str">
        <f>VLOOKUP(V660,'Linien - BU'!A:B,2,FALSE)</f>
        <v>BU1</v>
      </c>
      <c r="J660" s="12">
        <f t="shared" si="70"/>
        <v>22</v>
      </c>
      <c r="K660" s="13">
        <f>Tabelle111[[#This Row],[Datum '[Tag']]]</f>
        <v>44489</v>
      </c>
      <c r="L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0" s="14" t="str">
        <f>IFERROR(VLOOKUP(Tabelle3[[#This Row],[Artikelnr.]],Artikel!A:C,3,FALSE),Tabelle3[[#This Row],[Artikelnr.]])</f>
        <v>RW NUSS 9,3KG AN</v>
      </c>
      <c r="N660" s="11" t="str">
        <f>VLOOKUP(D660,'Liste Gründe'!A:D,2,FALSE)</f>
        <v>Rest</v>
      </c>
      <c r="O660" s="13" t="str">
        <f>IF(ISBLANK(F660),VLOOKUP(Tabelle3[[#This Row],[Grund Ziffer]],'Liste Gründe'!A:D,3,FALSE),F660)</f>
        <v>Metall</v>
      </c>
      <c r="P660" s="11" t="str">
        <f>IF(ISBLANK(Tabelle111[[#This Row],[noch genauer]]),"-",Tabelle111[[#This Row],[noch genauer]])</f>
        <v>-</v>
      </c>
      <c r="Q660" s="14">
        <f t="shared" si="71"/>
        <v>42</v>
      </c>
      <c r="R660" s="11" t="str">
        <f t="shared" si="72"/>
        <v>Produkte</v>
      </c>
      <c r="S660" s="11" t="str">
        <f t="shared" si="73"/>
        <v>BUs</v>
      </c>
      <c r="T660" s="11" t="str">
        <f t="shared" si="74"/>
        <v>Symptome</v>
      </c>
      <c r="U660" s="11" t="str">
        <f>IFERROR(VLOOKUP(Tabelle3[[#This Row],[Artikelnr.]],Kennzahlen!S:U,3,FALSE)*Tabelle3[[#This Row],[Menge]],"0")</f>
        <v>0</v>
      </c>
      <c r="V660" s="14">
        <f>IF(ISBLANK(A660),VLOOKUP(Tabelle3[[#This Row],[Artikelnr.]],'Linien - BU'!R:S,2,FALSE),A660)</f>
        <v>3020</v>
      </c>
      <c r="W660" s="16">
        <f t="shared" si="75"/>
        <v>32000070</v>
      </c>
      <c r="X660" s="15">
        <f t="shared" si="76"/>
        <v>40</v>
      </c>
      <c r="Y660" s="51"/>
      <c r="AC660" s="51"/>
      <c r="AF660" s="51"/>
      <c r="AG660" s="51"/>
      <c r="AH660" s="51"/>
    </row>
    <row r="661" spans="1:34" ht="30" customHeight="1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IFERROR(VLOOKUP(Tabelle111[[#This Row],[Artikelnr. (wenn vorhanden)]],Artikel!A:C,3,FALSE),Tabelle111[[#This Row],[Artikelnr. (wenn vorhanden)]])</f>
        <v>SKZ 2,5LB</v>
      </c>
      <c r="I661" s="11" t="str">
        <f>VLOOKUP(V661,'Linien - BU'!A:B,2,FALSE)</f>
        <v>BU1</v>
      </c>
      <c r="J661" s="12">
        <f t="shared" si="70"/>
        <v>724</v>
      </c>
      <c r="K661" s="13">
        <f>Tabelle111[[#This Row],[Datum '[Tag']]]</f>
        <v>44454</v>
      </c>
      <c r="L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61" s="14" t="str">
        <f>IFERROR(VLOOKUP(Tabelle3[[#This Row],[Artikelnr.]],Artikel!A:C,3,FALSE),Tabelle3[[#This Row],[Artikelnr.]])</f>
        <v>SKZ 2,5LB</v>
      </c>
      <c r="N661" s="11" t="str">
        <f>VLOOKUP(D661,'Liste Gründe'!A:D,2,FALSE)</f>
        <v>Schimmel</v>
      </c>
      <c r="O661" s="13" t="str">
        <f>IF(ISBLANK(F661),VLOOKUP(Tabelle3[[#This Row],[Grund Ziffer]],'Liste Gründe'!A:D,3,FALSE),F661)</f>
        <v>zu heiß geräuchert</v>
      </c>
      <c r="P661" s="11" t="str">
        <f>IF(ISBLANK(Tabelle111[[#This Row],[noch genauer]]),"-",Tabelle111[[#This Row],[noch genauer]])</f>
        <v>zu heiß geräuchert</v>
      </c>
      <c r="Q661" s="14">
        <f t="shared" si="71"/>
        <v>37</v>
      </c>
      <c r="R661" s="11" t="str">
        <f t="shared" si="72"/>
        <v>Produkte</v>
      </c>
      <c r="S661" s="11" t="str">
        <f t="shared" si="73"/>
        <v>BUs</v>
      </c>
      <c r="T661" s="11" t="str">
        <f t="shared" si="74"/>
        <v>Symptome</v>
      </c>
      <c r="U661" s="11" t="str">
        <f>IFERROR(VLOOKUP(Tabelle3[[#This Row],[Artikelnr.]],Kennzahlen!S:U,3,FALSE)*Tabelle3[[#This Row],[Menge]],"0")</f>
        <v>0</v>
      </c>
      <c r="V661" s="14" t="str">
        <f>IF(ISBLANK(A661),VLOOKUP(Tabelle3[[#This Row],[Artikelnr.]],'Linien - BU'!R:S,2,FALSE),A661)</f>
        <v>Räucherei</v>
      </c>
      <c r="W661" s="16">
        <f t="shared" si="75"/>
        <v>32000074</v>
      </c>
      <c r="X661" s="15">
        <f t="shared" si="76"/>
        <v>120</v>
      </c>
      <c r="Y661" s="51"/>
      <c r="AC661" s="51"/>
      <c r="AF661" s="51"/>
      <c r="AG661" s="51"/>
      <c r="AH661" s="51"/>
    </row>
    <row r="662" spans="1:34" ht="30" customHeight="1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IFERROR(VLOOKUP(Tabelle111[[#This Row],[Artikelnr. (wenn vorhanden)]],Artikel!A:C,3,FALSE),Tabelle111[[#This Row],[Artikelnr. (wenn vorhanden)]])</f>
        <v>GRW SCHI-NAT 7,2GK NEUE</v>
      </c>
      <c r="I662" s="11" t="str">
        <f>VLOOKUP(V662,'Linien - BU'!A:B,2,FALSE)</f>
        <v>BU1</v>
      </c>
      <c r="J662" s="12">
        <f t="shared" si="70"/>
        <v>22</v>
      </c>
      <c r="K662" s="13">
        <f>Tabelle111[[#This Row],[Datum '[Tag']]]</f>
        <v>44454</v>
      </c>
      <c r="L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2" s="14" t="str">
        <f>IFERROR(VLOOKUP(Tabelle3[[#This Row],[Artikelnr.]],Artikel!A:C,3,FALSE),Tabelle3[[#This Row],[Artikelnr.]])</f>
        <v>GRW SCHI-NAT 7,2GK NEUE</v>
      </c>
      <c r="N662" s="11" t="str">
        <f>VLOOKUP(D662,'Liste Gründe'!A:D,2,FALSE)</f>
        <v>Linienbezogen</v>
      </c>
      <c r="O662" s="13" t="str">
        <f>IF(ISBLANK(F662),VLOOKUP(Tabelle3[[#This Row],[Grund Ziffer]],'Liste Gründe'!A:D,3,FALSE),F662)</f>
        <v>Bodenabfall Abfüllung</v>
      </c>
      <c r="P662" s="11" t="str">
        <f>IF(ISBLANK(Tabelle111[[#This Row],[noch genauer]]),"-",Tabelle111[[#This Row],[noch genauer]])</f>
        <v>aus der Hand gerutscht</v>
      </c>
      <c r="Q662" s="14">
        <f t="shared" si="71"/>
        <v>37</v>
      </c>
      <c r="R662" s="11" t="str">
        <f t="shared" si="72"/>
        <v>Produkte</v>
      </c>
      <c r="S662" s="11" t="str">
        <f t="shared" si="73"/>
        <v>BUs</v>
      </c>
      <c r="T662" s="11" t="str">
        <f t="shared" si="74"/>
        <v>Symptome</v>
      </c>
      <c r="U662" s="11" t="str">
        <f>IFERROR(VLOOKUP(Tabelle3[[#This Row],[Artikelnr.]],Kennzahlen!S:U,3,FALSE)*Tabelle3[[#This Row],[Menge]],"0")</f>
        <v>0</v>
      </c>
      <c r="V662" s="14" t="str">
        <f>IF(ISBLANK(A662),VLOOKUP(Tabelle3[[#This Row],[Artikelnr.]],'Linien - BU'!R:S,2,FALSE),A662)</f>
        <v>Abfüllung</v>
      </c>
      <c r="W662" s="16">
        <f t="shared" si="75"/>
        <v>32000106</v>
      </c>
      <c r="X662" s="15">
        <f t="shared" si="76"/>
        <v>32</v>
      </c>
      <c r="Y662" s="51"/>
      <c r="AC662" s="51"/>
      <c r="AF662" s="51"/>
      <c r="AG662" s="51"/>
      <c r="AH662" s="51"/>
    </row>
    <row r="663" spans="1:34" ht="30" customHeight="1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IFERROR(VLOOKUP(Tabelle111[[#This Row],[Artikelnr. (wenn vorhanden)]],Artikel!A:C,3,FALSE),Tabelle111[[#This Row],[Artikelnr. (wenn vorhanden)]])</f>
        <v>GRW SCHI-NAT 7,2GK NEUE</v>
      </c>
      <c r="I663" s="11" t="str">
        <f>VLOOKUP(V663,'Linien - BU'!A:B,2,FALSE)</f>
        <v>BU1</v>
      </c>
      <c r="J663" s="12">
        <f t="shared" si="70"/>
        <v>22.4</v>
      </c>
      <c r="K663" s="13">
        <f>Tabelle111[[#This Row],[Datum '[Tag']]]</f>
        <v>44467</v>
      </c>
      <c r="L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3" s="14" t="str">
        <f>IFERROR(VLOOKUP(Tabelle3[[#This Row],[Artikelnr.]],Artikel!A:C,3,FALSE),Tabelle3[[#This Row],[Artikelnr.]])</f>
        <v>GRW SCHI-NAT 7,2GK NEUE</v>
      </c>
      <c r="N663" s="11" t="str">
        <f>VLOOKUP(D663,'Liste Gründe'!A:D,2,FALSE)</f>
        <v>Linienbezogen</v>
      </c>
      <c r="O663" s="13" t="str">
        <f>IF(ISBLANK(F663),VLOOKUP(Tabelle3[[#This Row],[Grund Ziffer]],'Liste Gründe'!A:D,3,FALSE),F663)</f>
        <v>Bodenabfall Abfüllung</v>
      </c>
      <c r="P663" s="11" t="str">
        <f>IF(ISBLANK(Tabelle111[[#This Row],[noch genauer]]),"-",Tabelle111[[#This Row],[noch genauer]])</f>
        <v>Clip gerissen</v>
      </c>
      <c r="Q663" s="14">
        <f t="shared" si="71"/>
        <v>39</v>
      </c>
      <c r="R663" s="11" t="str">
        <f t="shared" si="72"/>
        <v>Produkte</v>
      </c>
      <c r="S663" s="11" t="str">
        <f t="shared" si="73"/>
        <v>BUs</v>
      </c>
      <c r="T663" s="11" t="str">
        <f t="shared" si="74"/>
        <v>Symptome</v>
      </c>
      <c r="U663" s="11" t="str">
        <f>IFERROR(VLOOKUP(Tabelle3[[#This Row],[Artikelnr.]],Kennzahlen!S:U,3,FALSE)*Tabelle3[[#This Row],[Menge]],"0")</f>
        <v>0</v>
      </c>
      <c r="V663" s="14" t="str">
        <f>IF(ISBLANK(A663),VLOOKUP(Tabelle3[[#This Row],[Artikelnr.]],'Linien - BU'!R:S,2,FALSE),A663)</f>
        <v>Abfüllung</v>
      </c>
      <c r="W663" s="16">
        <f t="shared" si="75"/>
        <v>32000106</v>
      </c>
      <c r="X663" s="15">
        <f t="shared" si="76"/>
        <v>31</v>
      </c>
      <c r="Y663" s="51"/>
      <c r="AC663" s="51"/>
      <c r="AF663" s="51"/>
      <c r="AG663" s="51"/>
      <c r="AH663" s="51"/>
    </row>
    <row r="664" spans="1:34" ht="30" customHeight="1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IFERROR(VLOOKUP(Tabelle111[[#This Row],[Artikelnr. (wenn vorhanden)]],Artikel!A:C,3,FALSE),Tabelle111[[#This Row],[Artikelnr. (wenn vorhanden)]])</f>
        <v>GRW SCHI-NAT 7,2GK NEUE</v>
      </c>
      <c r="I664" s="11" t="str">
        <f>VLOOKUP(V664,'Linien - BU'!A:B,2,FALSE)</f>
        <v>BU1</v>
      </c>
      <c r="J664" s="12">
        <f t="shared" si="70"/>
        <v>19</v>
      </c>
      <c r="K664" s="13">
        <f>Tabelle111[[#This Row],[Datum '[Tag']]]</f>
        <v>44454</v>
      </c>
      <c r="L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4" s="14" t="str">
        <f>IFERROR(VLOOKUP(Tabelle3[[#This Row],[Artikelnr.]],Artikel!A:C,3,FALSE),Tabelle3[[#This Row],[Artikelnr.]])</f>
        <v>GRW SCHI-NAT 7,2GK NEUE</v>
      </c>
      <c r="N664" s="11" t="str">
        <f>VLOOKUP(D664,'Liste Gründe'!A:D,2,FALSE)</f>
        <v>Linienbezogen</v>
      </c>
      <c r="O664" s="13" t="str">
        <f>IF(ISBLANK(F664),VLOOKUP(Tabelle3[[#This Row],[Grund Ziffer]],'Liste Gründe'!A:D,3,FALSE),F664)</f>
        <v>Bodenabfall Abfüllung</v>
      </c>
      <c r="P664" s="11" t="str">
        <f>IF(ISBLANK(Tabelle111[[#This Row],[noch genauer]]),"-",Tabelle111[[#This Row],[noch genauer]])</f>
        <v>Darm geplatzt</v>
      </c>
      <c r="Q664" s="14">
        <f t="shared" si="71"/>
        <v>37</v>
      </c>
      <c r="R664" s="11" t="str">
        <f t="shared" si="72"/>
        <v>Produkte</v>
      </c>
      <c r="S664" s="11" t="str">
        <f t="shared" si="73"/>
        <v>BUs</v>
      </c>
      <c r="T664" s="11" t="str">
        <f t="shared" si="74"/>
        <v>Symptome</v>
      </c>
      <c r="U664" s="11" t="str">
        <f>IFERROR(VLOOKUP(Tabelle3[[#This Row],[Artikelnr.]],Kennzahlen!S:U,3,FALSE)*Tabelle3[[#This Row],[Menge]],"0")</f>
        <v>0</v>
      </c>
      <c r="V664" s="14" t="str">
        <f>IF(ISBLANK(A664),VLOOKUP(Tabelle3[[#This Row],[Artikelnr.]],'Linien - BU'!R:S,2,FALSE),A664)</f>
        <v>Abfüllung</v>
      </c>
      <c r="W664" s="16">
        <f t="shared" si="75"/>
        <v>32000106</v>
      </c>
      <c r="X664" s="15">
        <f t="shared" si="76"/>
        <v>34</v>
      </c>
      <c r="Y664" s="51"/>
      <c r="AC664" s="51"/>
      <c r="AF664" s="51"/>
      <c r="AG664" s="51"/>
      <c r="AH664" s="51"/>
    </row>
    <row r="665" spans="1:34" ht="30" customHeight="1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IFERROR(VLOOKUP(Tabelle111[[#This Row],[Artikelnr. (wenn vorhanden)]],Artikel!A:C,3,FALSE),Tabelle111[[#This Row],[Artikelnr. (wenn vorhanden)]])</f>
        <v>GRW SCHI-NAT 7,2GK NEUE</v>
      </c>
      <c r="I665" s="11" t="str">
        <f>VLOOKUP(V665,'Linien - BU'!A:B,2,FALSE)</f>
        <v>BU1</v>
      </c>
      <c r="J665" s="12">
        <f t="shared" si="70"/>
        <v>328</v>
      </c>
      <c r="K665" s="13">
        <f>Tabelle111[[#This Row],[Datum '[Tag']]]</f>
        <v>44476</v>
      </c>
      <c r="L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5" s="14" t="str">
        <f>IFERROR(VLOOKUP(Tabelle3[[#This Row],[Artikelnr.]],Artikel!A:C,3,FALSE),Tabelle3[[#This Row],[Artikelnr.]])</f>
        <v>GRW SCHI-NAT 7,2GK NEUE</v>
      </c>
      <c r="N665" s="11" t="str">
        <f>VLOOKUP(D665,'Liste Gründe'!A:D,2,FALSE)</f>
        <v>Linienbezogen</v>
      </c>
      <c r="O665" s="13" t="str">
        <f>IF(ISBLANK(F665),VLOOKUP(Tabelle3[[#This Row],[Grund Ziffer]],'Liste Gründe'!A:D,3,FALSE),F665)</f>
        <v>Bodenabfall Abfüllung</v>
      </c>
      <c r="P665" s="11" t="str">
        <f>IF(ISBLANK(Tabelle111[[#This Row],[noch genauer]]),"-",Tabelle111[[#This Row],[noch genauer]])</f>
        <v>Clip gerissen</v>
      </c>
      <c r="Q665" s="14">
        <f t="shared" si="71"/>
        <v>40</v>
      </c>
      <c r="R665" s="11" t="str">
        <f t="shared" si="72"/>
        <v>Produkte</v>
      </c>
      <c r="S665" s="11" t="str">
        <f t="shared" si="73"/>
        <v>BUs</v>
      </c>
      <c r="T665" s="11" t="str">
        <f t="shared" si="74"/>
        <v>Symptome</v>
      </c>
      <c r="U665" s="11" t="str">
        <f>IFERROR(VLOOKUP(Tabelle3[[#This Row],[Artikelnr.]],Kennzahlen!S:U,3,FALSE)*Tabelle3[[#This Row],[Menge]],"0")</f>
        <v>0</v>
      </c>
      <c r="V665" s="14" t="str">
        <f>IF(ISBLANK(A665),VLOOKUP(Tabelle3[[#This Row],[Artikelnr.]],'Linien - BU'!R:S,2,FALSE),A665)</f>
        <v>Abfüllung</v>
      </c>
      <c r="W665" s="16">
        <f t="shared" si="75"/>
        <v>32000106</v>
      </c>
      <c r="X665" s="15">
        <f t="shared" si="76"/>
        <v>31</v>
      </c>
      <c r="Y665" s="51"/>
      <c r="AC665" s="51"/>
      <c r="AF665" s="51"/>
      <c r="AG665" s="51"/>
      <c r="AH665" s="51"/>
    </row>
    <row r="666" spans="1:34" ht="30" customHeight="1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IFERROR(VLOOKUP(Tabelle111[[#This Row],[Artikelnr. (wenn vorhanden)]],Artikel!A:C,3,FALSE),Tabelle111[[#This Row],[Artikelnr. (wenn vorhanden)]])</f>
        <v>GRW SCHI-NAT 7,2GK NEUE</v>
      </c>
      <c r="I666" s="11" t="str">
        <f>VLOOKUP(V666,'Linien - BU'!A:B,2,FALSE)</f>
        <v>BU1</v>
      </c>
      <c r="J666" s="12">
        <f t="shared" si="70"/>
        <v>50</v>
      </c>
      <c r="K666" s="13">
        <f>Tabelle111[[#This Row],[Datum '[Tag']]]</f>
        <v>44482</v>
      </c>
      <c r="L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6" s="14" t="str">
        <f>IFERROR(VLOOKUP(Tabelle3[[#This Row],[Artikelnr.]],Artikel!A:C,3,FALSE),Tabelle3[[#This Row],[Artikelnr.]])</f>
        <v>GRW SCHI-NAT 7,2GK NEUE</v>
      </c>
      <c r="N666" s="11" t="str">
        <f>VLOOKUP(D666,'Liste Gründe'!A:D,2,FALSE)</f>
        <v>Linienbezogen</v>
      </c>
      <c r="O666" s="13" t="str">
        <f>IF(ISBLANK(F666),VLOOKUP(Tabelle3[[#This Row],[Grund Ziffer]],'Liste Gründe'!A:D,3,FALSE),F666)</f>
        <v>Bodenabfall Abfüllung</v>
      </c>
      <c r="P666" s="11" t="str">
        <f>IF(ISBLANK(Tabelle111[[#This Row],[noch genauer]]),"-",Tabelle111[[#This Row],[noch genauer]])</f>
        <v>-</v>
      </c>
      <c r="Q666" s="14">
        <f t="shared" si="71"/>
        <v>41</v>
      </c>
      <c r="R666" s="11" t="str">
        <f t="shared" si="72"/>
        <v>Produkte</v>
      </c>
      <c r="S666" s="11" t="str">
        <f t="shared" si="73"/>
        <v>BUs</v>
      </c>
      <c r="T666" s="11" t="str">
        <f t="shared" si="74"/>
        <v>Symptome</v>
      </c>
      <c r="U666" s="11" t="str">
        <f>IFERROR(VLOOKUP(Tabelle3[[#This Row],[Artikelnr.]],Kennzahlen!S:U,3,FALSE)*Tabelle3[[#This Row],[Menge]],"0")</f>
        <v>0</v>
      </c>
      <c r="V666" s="14" t="str">
        <f>IF(ISBLANK(A666),VLOOKUP(Tabelle3[[#This Row],[Artikelnr.]],'Linien - BU'!R:S,2,FALSE),A666)</f>
        <v>Abfüllung</v>
      </c>
      <c r="W666" s="16">
        <f t="shared" si="75"/>
        <v>32000106</v>
      </c>
      <c r="X666" s="15">
        <f t="shared" si="76"/>
        <v>31</v>
      </c>
      <c r="Y666" s="51"/>
      <c r="AC666" s="51"/>
      <c r="AF666" s="51"/>
      <c r="AG666" s="51"/>
      <c r="AH666" s="51"/>
    </row>
    <row r="667" spans="1:34" ht="30" customHeight="1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IFERROR(VLOOKUP(Tabelle111[[#This Row],[Artikelnr. (wenn vorhanden)]],Artikel!A:C,3,FALSE),Tabelle111[[#This Row],[Artikelnr. (wenn vorhanden)]])</f>
        <v>GRW SCHI-NAT 7,2GK NEUE</v>
      </c>
      <c r="I667" s="11" t="str">
        <f>VLOOKUP(V667,'Linien - BU'!A:B,2,FALSE)</f>
        <v>BU1</v>
      </c>
      <c r="J667" s="12">
        <f t="shared" si="70"/>
        <v>25</v>
      </c>
      <c r="K667" s="13">
        <f>Tabelle111[[#This Row],[Datum '[Tag']]]</f>
        <v>44482</v>
      </c>
      <c r="L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7" s="14" t="str">
        <f>IFERROR(VLOOKUP(Tabelle3[[#This Row],[Artikelnr.]],Artikel!A:C,3,FALSE),Tabelle3[[#This Row],[Artikelnr.]])</f>
        <v>GRW SCHI-NAT 7,2GK NEUE</v>
      </c>
      <c r="N667" s="11" t="str">
        <f>VLOOKUP(D667,'Liste Gründe'!A:D,2,FALSE)</f>
        <v>Linienbezogen</v>
      </c>
      <c r="O667" s="13" t="str">
        <f>IF(ISBLANK(F667),VLOOKUP(Tabelle3[[#This Row],[Grund Ziffer]],'Liste Gründe'!A:D,3,FALSE),F667)</f>
        <v>Bodenabfall Abfüllung</v>
      </c>
      <c r="P667" s="11" t="str">
        <f>IF(ISBLANK(Tabelle111[[#This Row],[noch genauer]]),"-",Tabelle111[[#This Row],[noch genauer]])</f>
        <v>-</v>
      </c>
      <c r="Q667" s="14">
        <f t="shared" si="71"/>
        <v>41</v>
      </c>
      <c r="R667" s="11" t="str">
        <f t="shared" si="72"/>
        <v>Produkte</v>
      </c>
      <c r="S667" s="11" t="str">
        <f t="shared" si="73"/>
        <v>BUs</v>
      </c>
      <c r="T667" s="11" t="str">
        <f t="shared" si="74"/>
        <v>Symptome</v>
      </c>
      <c r="U667" s="11" t="str">
        <f>IFERROR(VLOOKUP(Tabelle3[[#This Row],[Artikelnr.]],Kennzahlen!S:U,3,FALSE)*Tabelle3[[#This Row],[Menge]],"0")</f>
        <v>0</v>
      </c>
      <c r="V667" s="14" t="str">
        <f>IF(ISBLANK(A667),VLOOKUP(Tabelle3[[#This Row],[Artikelnr.]],'Linien - BU'!R:S,2,FALSE),A667)</f>
        <v>Abfüllung</v>
      </c>
      <c r="W667" s="16">
        <f t="shared" si="75"/>
        <v>32000106</v>
      </c>
      <c r="X667" s="15">
        <f t="shared" si="76"/>
        <v>34</v>
      </c>
      <c r="Y667" s="51"/>
      <c r="AC667" s="51"/>
      <c r="AF667" s="51"/>
      <c r="AG667" s="51"/>
      <c r="AH667" s="51"/>
    </row>
    <row r="668" spans="1:34" ht="30" customHeight="1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F668"/>
      <c r="G668" s="25"/>
      <c r="H668" s="56" t="str">
        <f>IFERROR(VLOOKUP(Tabelle111[[#This Row],[Artikelnr. (wenn vorhanden)]],Artikel!A:C,3,FALSE),Tabelle111[[#This Row],[Artikelnr. (wenn vorhanden)]])</f>
        <v>GRW SCHI-NAT 7,2GK NEUE</v>
      </c>
      <c r="I668" s="11" t="str">
        <f>VLOOKUP(V668,'Linien - BU'!A:B,2,FALSE)</f>
        <v>BU1</v>
      </c>
      <c r="J668" s="12">
        <f t="shared" si="70"/>
        <v>29.5</v>
      </c>
      <c r="K668" s="13">
        <f>Tabelle111[[#This Row],[Datum '[Tag']]]</f>
        <v>44491</v>
      </c>
      <c r="L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8" s="14" t="str">
        <f>IFERROR(VLOOKUP(Tabelle3[[#This Row],[Artikelnr.]],Artikel!A:C,3,FALSE),Tabelle3[[#This Row],[Artikelnr.]])</f>
        <v>GRW SCHI-NAT 7,2GK NEUE</v>
      </c>
      <c r="N668" s="11" t="str">
        <f>VLOOKUP(D668,'Liste Gründe'!A:D,2,FALSE)</f>
        <v>Linienbezogen</v>
      </c>
      <c r="O668" s="13" t="str">
        <f>IF(ISBLANK(F668),VLOOKUP(Tabelle3[[#This Row],[Grund Ziffer]],'Liste Gründe'!A:D,3,FALSE),F668)</f>
        <v>Maschinenabfall</v>
      </c>
      <c r="P668" s="11" t="str">
        <f>IF(ISBLANK(Tabelle111[[#This Row],[noch genauer]]),"-",Tabelle111[[#This Row],[noch genauer]])</f>
        <v>-</v>
      </c>
      <c r="Q668" s="14">
        <f t="shared" si="71"/>
        <v>42</v>
      </c>
      <c r="R668" s="11" t="str">
        <f t="shared" si="72"/>
        <v>Produkte</v>
      </c>
      <c r="S668" s="11" t="str">
        <f t="shared" si="73"/>
        <v>BUs</v>
      </c>
      <c r="T668" s="11" t="str">
        <f t="shared" si="74"/>
        <v>Symptome</v>
      </c>
      <c r="U668" s="11" t="str">
        <f>IFERROR(VLOOKUP(Tabelle3[[#This Row],[Artikelnr.]],Kennzahlen!S:U,3,FALSE)*Tabelle3[[#This Row],[Menge]],"0")</f>
        <v>0</v>
      </c>
      <c r="V668" s="14">
        <f>IF(ISBLANK(A668),VLOOKUP(Tabelle3[[#This Row],[Artikelnr.]],'Linien - BU'!R:S,2,FALSE),A668)</f>
        <v>3020</v>
      </c>
      <c r="W668" s="16">
        <f t="shared" si="75"/>
        <v>32000106</v>
      </c>
      <c r="X668" s="15">
        <f t="shared" si="76"/>
        <v>30</v>
      </c>
      <c r="Y668" s="51"/>
      <c r="AC668" s="51"/>
      <c r="AF668" s="51"/>
      <c r="AG668" s="51"/>
      <c r="AH668" s="51"/>
    </row>
    <row r="669" spans="1:34" ht="30" customHeight="1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IFERROR(VLOOKUP(Tabelle111[[#This Row],[Artikelnr. (wenn vorhanden)]],Artikel!A:C,3,FALSE),Tabelle111[[#This Row],[Artikelnr. (wenn vorhanden)]])</f>
        <v>GRW SCHI-NAT 7,2GK NEUE</v>
      </c>
      <c r="I669" s="11" t="str">
        <f>VLOOKUP(V669,'Linien - BU'!A:B,2,FALSE)</f>
        <v>BU1</v>
      </c>
      <c r="J669" s="12">
        <f t="shared" si="70"/>
        <v>60</v>
      </c>
      <c r="K669" s="13">
        <f>Tabelle111[[#This Row],[Datum '[Tag']]]</f>
        <v>44491</v>
      </c>
      <c r="L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9" s="14" t="str">
        <f>IFERROR(VLOOKUP(Tabelle3[[#This Row],[Artikelnr.]],Artikel!A:C,3,FALSE),Tabelle3[[#This Row],[Artikelnr.]])</f>
        <v>GRW SCHI-NAT 7,2GK NEUE</v>
      </c>
      <c r="N669" s="11" t="str">
        <f>VLOOKUP(D669,'Liste Gründe'!A:D,2,FALSE)</f>
        <v>Linienbezogen</v>
      </c>
      <c r="O669" s="13" t="str">
        <f>IF(ISBLANK(F669),VLOOKUP(Tabelle3[[#This Row],[Grund Ziffer]],'Liste Gründe'!A:D,3,FALSE),F669)</f>
        <v>Bodenabfall Abfüllung</v>
      </c>
      <c r="P669" s="11" t="str">
        <f>IF(ISBLANK(Tabelle111[[#This Row],[noch genauer]]),"-",Tabelle111[[#This Row],[noch genauer]])</f>
        <v>-</v>
      </c>
      <c r="Q669" s="14">
        <f t="shared" si="71"/>
        <v>42</v>
      </c>
      <c r="R669" s="11" t="str">
        <f t="shared" si="72"/>
        <v>Produkte</v>
      </c>
      <c r="S669" s="11" t="str">
        <f t="shared" si="73"/>
        <v>BUs</v>
      </c>
      <c r="T669" s="11" t="str">
        <f t="shared" si="74"/>
        <v>Symptome</v>
      </c>
      <c r="U669" s="11" t="str">
        <f>IFERROR(VLOOKUP(Tabelle3[[#This Row],[Artikelnr.]],Kennzahlen!S:U,3,FALSE)*Tabelle3[[#This Row],[Menge]],"0")</f>
        <v>0</v>
      </c>
      <c r="V669" s="14">
        <f>IF(ISBLANK(A669),VLOOKUP(Tabelle3[[#This Row],[Artikelnr.]],'Linien - BU'!R:S,2,FALSE),A669)</f>
        <v>3020</v>
      </c>
      <c r="W669" s="16">
        <f t="shared" si="75"/>
        <v>32000106</v>
      </c>
      <c r="X669" s="15">
        <f t="shared" si="76"/>
        <v>34</v>
      </c>
      <c r="Y669" s="51"/>
      <c r="AC669" s="51"/>
      <c r="AF669" s="51"/>
      <c r="AG669" s="51"/>
      <c r="AH669" s="51"/>
    </row>
    <row r="670" spans="1:34" ht="30" customHeight="1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F670"/>
      <c r="G670" s="55"/>
      <c r="H670" s="25" t="str">
        <f>IFERROR(VLOOKUP(Tabelle111[[#This Row],[Artikelnr. (wenn vorhanden)]],Artikel!A:C,3,FALSE),Tabelle111[[#This Row],[Artikelnr. (wenn vorhanden)]])</f>
        <v>GRW SCHI-NAT 7,2GK NEUE</v>
      </c>
      <c r="I670" s="11" t="str">
        <f>VLOOKUP(V670,'Linien - BU'!A:B,2,FALSE)</f>
        <v>BU1</v>
      </c>
      <c r="J670" s="12">
        <f t="shared" si="70"/>
        <v>27.6</v>
      </c>
      <c r="K670" s="13">
        <f>Tabelle111[[#This Row],[Datum '[Tag']]]</f>
        <v>44442</v>
      </c>
      <c r="L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0" s="14" t="str">
        <f>IFERROR(VLOOKUP(Tabelle3[[#This Row],[Artikelnr.]],Artikel!A:C,3,FALSE),Tabelle3[[#This Row],[Artikelnr.]])</f>
        <v>GRW SCHI-NAT 7,2GK NEUE</v>
      </c>
      <c r="N670" s="11" t="str">
        <f>VLOOKUP(D670,'Liste Gründe'!A:D,2,FALSE)</f>
        <v>Linienbezogen</v>
      </c>
      <c r="O670" s="13" t="str">
        <f>IF(ISBLANK(F670),VLOOKUP(Tabelle3[[#This Row],[Grund Ziffer]],'Liste Gründe'!A:D,3,FALSE),F670)</f>
        <v>Maschinenabfall</v>
      </c>
      <c r="P670" s="11" t="str">
        <f>IF(ISBLANK(Tabelle111[[#This Row],[noch genauer]]),"-",Tabelle111[[#This Row],[noch genauer]])</f>
        <v>-</v>
      </c>
      <c r="Q670" s="14">
        <f t="shared" si="71"/>
        <v>35</v>
      </c>
      <c r="R670" s="11" t="str">
        <f t="shared" si="72"/>
        <v>Produkte</v>
      </c>
      <c r="S670" s="11" t="str">
        <f t="shared" si="73"/>
        <v>BUs</v>
      </c>
      <c r="T670" s="11" t="str">
        <f t="shared" si="74"/>
        <v>Symptome</v>
      </c>
      <c r="U670" s="11" t="str">
        <f>IFERROR(VLOOKUP(Tabelle3[[#This Row],[Artikelnr.]],Kennzahlen!S:U,3,FALSE)*Tabelle3[[#This Row],[Menge]],"0")</f>
        <v>0</v>
      </c>
      <c r="V670" s="14" t="str">
        <f>IF(ISBLANK(A670),VLOOKUP(Tabelle3[[#This Row],[Artikelnr.]],'Linien - BU'!R:S,2,FALSE),A670)</f>
        <v>Abfüllung</v>
      </c>
      <c r="W670" s="16">
        <f t="shared" si="75"/>
        <v>32000106</v>
      </c>
      <c r="X670" s="15">
        <f t="shared" si="76"/>
        <v>30</v>
      </c>
      <c r="Y670" s="51"/>
      <c r="AC670" s="51"/>
      <c r="AF670" s="51"/>
      <c r="AG670" s="51"/>
      <c r="AH670" s="51"/>
    </row>
    <row r="671" spans="1:34" ht="30" customHeight="1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F671"/>
      <c r="G671" s="55"/>
      <c r="H671" s="25" t="str">
        <f>IFERROR(VLOOKUP(Tabelle111[[#This Row],[Artikelnr. (wenn vorhanden)]],Artikel!A:C,3,FALSE),Tabelle111[[#This Row],[Artikelnr. (wenn vorhanden)]])</f>
        <v>GRW SCHI-NAT 7,2GK NEUE</v>
      </c>
      <c r="I671" s="11" t="str">
        <f>VLOOKUP(V671,'Linien - BU'!A:B,2,FALSE)</f>
        <v>BU1</v>
      </c>
      <c r="J671" s="12">
        <f t="shared" si="70"/>
        <v>22</v>
      </c>
      <c r="K671" s="13">
        <f>Tabelle111[[#This Row],[Datum '[Tag']]]</f>
        <v>44446</v>
      </c>
      <c r="L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1" s="14" t="str">
        <f>IFERROR(VLOOKUP(Tabelle3[[#This Row],[Artikelnr.]],Artikel!A:C,3,FALSE),Tabelle3[[#This Row],[Artikelnr.]])</f>
        <v>GRW SCHI-NAT 7,2GK NEUE</v>
      </c>
      <c r="N671" s="11" t="str">
        <f>VLOOKUP(D671,'Liste Gründe'!A:D,2,FALSE)</f>
        <v>Linienbezogen</v>
      </c>
      <c r="O671" s="13" t="str">
        <f>IF(ISBLANK(F671),VLOOKUP(Tabelle3[[#This Row],[Grund Ziffer]],'Liste Gründe'!A:D,3,FALSE),F671)</f>
        <v>Maschinenabfall</v>
      </c>
      <c r="P671" s="11" t="str">
        <f>IF(ISBLANK(Tabelle111[[#This Row],[noch genauer]]),"-",Tabelle111[[#This Row],[noch genauer]])</f>
        <v>-</v>
      </c>
      <c r="Q671" s="14">
        <f t="shared" si="71"/>
        <v>36</v>
      </c>
      <c r="R671" s="11" t="str">
        <f t="shared" si="72"/>
        <v>Produkte</v>
      </c>
      <c r="S671" s="11" t="str">
        <f t="shared" si="73"/>
        <v>BUs</v>
      </c>
      <c r="T671" s="11" t="str">
        <f t="shared" si="74"/>
        <v>Symptome</v>
      </c>
      <c r="U671" s="11" t="str">
        <f>IFERROR(VLOOKUP(Tabelle3[[#This Row],[Artikelnr.]],Kennzahlen!S:U,3,FALSE)*Tabelle3[[#This Row],[Menge]],"0")</f>
        <v>0</v>
      </c>
      <c r="V671" s="14" t="str">
        <f>IF(ISBLANK(A671),VLOOKUP(Tabelle3[[#This Row],[Artikelnr.]],'Linien - BU'!R:S,2,FALSE),A671)</f>
        <v>Abfüllung</v>
      </c>
      <c r="W671" s="16">
        <f t="shared" si="75"/>
        <v>32000106</v>
      </c>
      <c r="X671" s="15">
        <f t="shared" si="76"/>
        <v>30</v>
      </c>
      <c r="Y671" s="51"/>
      <c r="AC671" s="51"/>
      <c r="AF671" s="51"/>
      <c r="AG671" s="51"/>
      <c r="AH671" s="51"/>
    </row>
    <row r="672" spans="1:34" ht="30" customHeight="1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IFERROR(VLOOKUP(Tabelle111[[#This Row],[Artikelnr. (wenn vorhanden)]],Artikel!A:C,3,FALSE),Tabelle111[[#This Row],[Artikelnr. (wenn vorhanden)]])</f>
        <v>GRW CHILI-NAT 7,2GK NEU</v>
      </c>
      <c r="I672" s="11" t="str">
        <f>VLOOKUP(V672,'Linien - BU'!A:B,2,FALSE)</f>
        <v>BU1</v>
      </c>
      <c r="J672" s="12">
        <f t="shared" si="70"/>
        <v>97.199999999999989</v>
      </c>
      <c r="K672" s="13">
        <f>Tabelle111[[#This Row],[Datum '[Tag']]]</f>
        <v>44452</v>
      </c>
      <c r="L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2" s="14" t="str">
        <f>IFERROR(VLOOKUP(Tabelle3[[#This Row],[Artikelnr.]],Artikel!A:C,3,FALSE),Tabelle3[[#This Row],[Artikelnr.]])</f>
        <v>GRW CHILI-NAT 7,2GK NEU</v>
      </c>
      <c r="N672" s="11" t="str">
        <f>VLOOKUP(D672,'Liste Gründe'!A:D,2,FALSE)</f>
        <v>Linienbezogen</v>
      </c>
      <c r="O672" s="13" t="str">
        <f>IF(ISBLANK(F672),VLOOKUP(Tabelle3[[#This Row],[Grund Ziffer]],'Liste Gründe'!A:D,3,FALSE),F672)</f>
        <v>Bodenabfall Abfüllung</v>
      </c>
      <c r="P672" s="11" t="str">
        <f>IF(ISBLANK(Tabelle111[[#This Row],[noch genauer]]),"-",Tabelle111[[#This Row],[noch genauer]])</f>
        <v>Darm geplatzt</v>
      </c>
      <c r="Q672" s="14">
        <f t="shared" si="71"/>
        <v>37</v>
      </c>
      <c r="R672" s="11" t="str">
        <f t="shared" si="72"/>
        <v>Produkte</v>
      </c>
      <c r="S672" s="11" t="str">
        <f t="shared" si="73"/>
        <v>BUs</v>
      </c>
      <c r="T672" s="11" t="str">
        <f t="shared" si="74"/>
        <v>Symptome</v>
      </c>
      <c r="U672" s="11" t="str">
        <f>IFERROR(VLOOKUP(Tabelle3[[#This Row],[Artikelnr.]],Kennzahlen!S:U,3,FALSE)*Tabelle3[[#This Row],[Menge]],"0")</f>
        <v>0</v>
      </c>
      <c r="V672" s="14" t="str">
        <f>IF(ISBLANK(A672),VLOOKUP(Tabelle3[[#This Row],[Artikelnr.]],'Linien - BU'!R:S,2,FALSE),A672)</f>
        <v>Abfüllung</v>
      </c>
      <c r="W672" s="16">
        <f t="shared" si="75"/>
        <v>32000107</v>
      </c>
      <c r="X672" s="15">
        <f t="shared" si="76"/>
        <v>34</v>
      </c>
      <c r="Y672" s="51"/>
      <c r="AC672" s="51"/>
      <c r="AF672" s="51"/>
      <c r="AG672" s="51"/>
      <c r="AH672" s="51"/>
    </row>
    <row r="673" spans="1:34" ht="30" customHeight="1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IFERROR(VLOOKUP(Tabelle111[[#This Row],[Artikelnr. (wenn vorhanden)]],Artikel!A:C,3,FALSE),Tabelle111[[#This Row],[Artikelnr. (wenn vorhanden)]])</f>
        <v>GRW CHILI-NAT 7,2GK NEU</v>
      </c>
      <c r="I673" s="11" t="str">
        <f>VLOOKUP(V673,'Linien - BU'!A:B,2,FALSE)</f>
        <v>BU1</v>
      </c>
      <c r="J673" s="12">
        <f t="shared" si="70"/>
        <v>43.5</v>
      </c>
      <c r="K673" s="13">
        <f>Tabelle111[[#This Row],[Datum '[Tag']]]</f>
        <v>44466</v>
      </c>
      <c r="L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3" s="14" t="str">
        <f>IFERROR(VLOOKUP(Tabelle3[[#This Row],[Artikelnr.]],Artikel!A:C,3,FALSE),Tabelle3[[#This Row],[Artikelnr.]])</f>
        <v>GRW CHILI-NAT 7,2GK NEU</v>
      </c>
      <c r="N673" s="11" t="str">
        <f>VLOOKUP(D673,'Liste Gründe'!A:D,2,FALSE)</f>
        <v>Linienbezogen</v>
      </c>
      <c r="O673" s="13" t="str">
        <f>IF(ISBLANK(F673),VLOOKUP(Tabelle3[[#This Row],[Grund Ziffer]],'Liste Gründe'!A:D,3,FALSE),F673)</f>
        <v>Bodenabfall Abfüllung</v>
      </c>
      <c r="P673" s="11" t="str">
        <f>IF(ISBLANK(Tabelle111[[#This Row],[noch genauer]]),"-",Tabelle111[[#This Row],[noch genauer]])</f>
        <v>Darm geplatzt</v>
      </c>
      <c r="Q673" s="14">
        <f t="shared" si="71"/>
        <v>39</v>
      </c>
      <c r="R673" s="11" t="str">
        <f t="shared" si="72"/>
        <v>Produkte</v>
      </c>
      <c r="S673" s="11" t="str">
        <f t="shared" si="73"/>
        <v>BUs</v>
      </c>
      <c r="T673" s="11" t="str">
        <f t="shared" si="74"/>
        <v>Symptome</v>
      </c>
      <c r="U673" s="11" t="str">
        <f>IFERROR(VLOOKUP(Tabelle3[[#This Row],[Artikelnr.]],Kennzahlen!S:U,3,FALSE)*Tabelle3[[#This Row],[Menge]],"0")</f>
        <v>0</v>
      </c>
      <c r="V673" s="14" t="str">
        <f>IF(ISBLANK(A673),VLOOKUP(Tabelle3[[#This Row],[Artikelnr.]],'Linien - BU'!R:S,2,FALSE),A673)</f>
        <v>Abfüllung</v>
      </c>
      <c r="W673" s="16">
        <f t="shared" si="75"/>
        <v>32000107</v>
      </c>
      <c r="X673" s="15">
        <f t="shared" si="76"/>
        <v>34</v>
      </c>
      <c r="Y673" s="51"/>
      <c r="AC673" s="51"/>
      <c r="AF673" s="51"/>
      <c r="AG673" s="51"/>
      <c r="AH673" s="51"/>
    </row>
    <row r="674" spans="1:34" ht="30" customHeight="1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IFERROR(VLOOKUP(Tabelle111[[#This Row],[Artikelnr. (wenn vorhanden)]],Artikel!A:C,3,FALSE),Tabelle111[[#This Row],[Artikelnr. (wenn vorhanden)]])</f>
        <v>GRW CHILI-NAT 7,2GK NEU</v>
      </c>
      <c r="I674" s="11" t="str">
        <f>VLOOKUP(V674,'Linien - BU'!A:B,2,FALSE)</f>
        <v>BU1</v>
      </c>
      <c r="J674" s="12">
        <f t="shared" si="70"/>
        <v>27.6</v>
      </c>
      <c r="K674" s="13">
        <f>Tabelle111[[#This Row],[Datum '[Tag']]]</f>
        <v>44455</v>
      </c>
      <c r="L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4" s="14" t="str">
        <f>IFERROR(VLOOKUP(Tabelle3[[#This Row],[Artikelnr.]],Artikel!A:C,3,FALSE),Tabelle3[[#This Row],[Artikelnr.]])</f>
        <v>GRW CHILI-NAT 7,2GK NEU</v>
      </c>
      <c r="N674" s="11" t="str">
        <f>VLOOKUP(D674,'Liste Gründe'!A:D,2,FALSE)</f>
        <v>Linienbezogen</v>
      </c>
      <c r="O674" s="13" t="str">
        <f>IF(ISBLANK(F674),VLOOKUP(Tabelle3[[#This Row],[Grund Ziffer]],'Liste Gründe'!A:D,3,FALSE),F674)</f>
        <v>Bodenabfall Abfüllung</v>
      </c>
      <c r="P674" s="11" t="str">
        <f>IF(ISBLANK(Tabelle111[[#This Row],[noch genauer]]),"-",Tabelle111[[#This Row],[noch genauer]])</f>
        <v>Schlaufe gerissen</v>
      </c>
      <c r="Q674" s="14">
        <f t="shared" si="71"/>
        <v>37</v>
      </c>
      <c r="R674" s="11" t="str">
        <f t="shared" si="72"/>
        <v>Produkte</v>
      </c>
      <c r="S674" s="11" t="str">
        <f t="shared" si="73"/>
        <v>BUs</v>
      </c>
      <c r="T674" s="11" t="str">
        <f t="shared" si="74"/>
        <v>Symptome</v>
      </c>
      <c r="U674" s="11" t="str">
        <f>IFERROR(VLOOKUP(Tabelle3[[#This Row],[Artikelnr.]],Kennzahlen!S:U,3,FALSE)*Tabelle3[[#This Row],[Menge]],"0")</f>
        <v>0</v>
      </c>
      <c r="V674" s="14" t="str">
        <f>IF(ISBLANK(A674),VLOOKUP(Tabelle3[[#This Row],[Artikelnr.]],'Linien - BU'!R:S,2,FALSE),A674)</f>
        <v>Abfüllung</v>
      </c>
      <c r="W674" s="16">
        <f t="shared" si="75"/>
        <v>32000107</v>
      </c>
      <c r="X674" s="15">
        <f t="shared" si="76"/>
        <v>33</v>
      </c>
      <c r="Y674" s="51"/>
      <c r="AC674" s="51"/>
      <c r="AF674" s="51"/>
      <c r="AG674" s="51"/>
      <c r="AH674" s="51"/>
    </row>
    <row r="675" spans="1:34" ht="30" customHeight="1" x14ac:dyDescent="0.25">
      <c r="A675" s="25" t="s">
        <v>15153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15150</v>
      </c>
      <c r="G675" s="55" t="s">
        <v>87</v>
      </c>
      <c r="H675" s="25" t="str">
        <f>IFERROR(VLOOKUP(Tabelle111[[#This Row],[Artikelnr. (wenn vorhanden)]],Artikel!A:C,3,FALSE),Tabelle111[[#This Row],[Artikelnr. (wenn vorhanden)]])</f>
        <v>RW BLAUSCH 8,1KG SOPO E</v>
      </c>
      <c r="I675" s="11" t="str">
        <f>VLOOKUP(V675,'Linien - BU'!A:B,2,FALSE)</f>
        <v>Verkauf</v>
      </c>
      <c r="J675" s="12">
        <f t="shared" si="70"/>
        <v>340</v>
      </c>
      <c r="K675" s="13">
        <f>Tabelle111[[#This Row],[Datum '[Tag']]]</f>
        <v>44442</v>
      </c>
      <c r="L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75" s="14" t="str">
        <f>IFERROR(VLOOKUP(Tabelle3[[#This Row],[Artikelnr.]],Artikel!A:C,3,FALSE),Tabelle3[[#This Row],[Artikelnr.]])</f>
        <v>RW BLAUSCH 8,1KG SOPO E</v>
      </c>
      <c r="N675" s="11" t="str">
        <f>VLOOKUP(D675,'Liste Gründe'!A:D,2,FALSE)</f>
        <v>Schimmel</v>
      </c>
      <c r="O675" s="13" t="str">
        <f>IF(ISBLANK(F675),VLOOKUP(Tabelle3[[#This Row],[Grund Ziffer]],'Liste Gründe'!A:D,3,FALSE),F675)</f>
        <v>keinen Abnehmer/kein Schälpersonal</v>
      </c>
      <c r="P675" s="11" t="str">
        <f>IF(ISBLANK(Tabelle111[[#This Row],[noch genauer]]),"-",Tabelle111[[#This Row],[noch genauer]])</f>
        <v>keinen Abnehmer/Schälen</v>
      </c>
      <c r="Q675" s="14">
        <f t="shared" si="71"/>
        <v>35</v>
      </c>
      <c r="R675" s="11" t="str">
        <f t="shared" si="72"/>
        <v>Produkte</v>
      </c>
      <c r="S675" s="11" t="str">
        <f t="shared" si="73"/>
        <v>BUs</v>
      </c>
      <c r="T675" s="11" t="str">
        <f t="shared" si="74"/>
        <v>Symptome</v>
      </c>
      <c r="U675" s="11">
        <f>IFERROR(VLOOKUP(Tabelle3[[#This Row],[Artikelnr.]],Kennzahlen!S:U,3,FALSE)*Tabelle3[[#This Row],[Menge]],"0")</f>
        <v>3622.6659999999997</v>
      </c>
      <c r="V675" s="14" t="str">
        <f>IF(ISBLANK(A675),VLOOKUP(Tabelle3[[#This Row],[Artikelnr.]],'Linien - BU'!R:S,2,FALSE),A675)</f>
        <v>Verkauf</v>
      </c>
      <c r="W675" s="16">
        <f t="shared" si="75"/>
        <v>32100108</v>
      </c>
      <c r="X675" s="15">
        <f t="shared" si="76"/>
        <v>12</v>
      </c>
      <c r="Y675" s="51"/>
      <c r="AC675" s="51"/>
      <c r="AF675" s="51"/>
      <c r="AG675" s="51"/>
      <c r="AH675" s="51"/>
    </row>
    <row r="676" spans="1:34" ht="30" customHeight="1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IFERROR(VLOOKUP(Tabelle111[[#This Row],[Artikelnr. (wenn vorhanden)]],Artikel!A:C,3,FALSE),Tabelle111[[#This Row],[Artikelnr. (wenn vorhanden)]])</f>
        <v>REZ CN-SHRIMPS DK ALDI</v>
      </c>
      <c r="I676" s="11" t="str">
        <f>VLOOKUP(V676,'Linien - BU'!A:B,2,FALSE)</f>
        <v>BU1</v>
      </c>
      <c r="J676" s="12">
        <f t="shared" si="70"/>
        <v>13.5</v>
      </c>
      <c r="K676" s="13">
        <f>Tabelle111[[#This Row],[Datum '[Tag']]]</f>
        <v>44445</v>
      </c>
      <c r="L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676" s="14" t="str">
        <f>IFERROR(VLOOKUP(Tabelle3[[#This Row],[Artikelnr.]],Artikel!A:C,3,FALSE),Tabelle3[[#This Row],[Artikelnr.]])</f>
        <v>REZ CN-SHRIMPS DK ALDI</v>
      </c>
      <c r="N676" s="11" t="str">
        <f>VLOOKUP(D676,'Liste Gründe'!A:D,2,FALSE)</f>
        <v>Rest</v>
      </c>
      <c r="O676" s="13" t="str">
        <f>IF(ISBLANK(F676),VLOOKUP(Tabelle3[[#This Row],[Grund Ziffer]],'Liste Gründe'!A:D,3,FALSE),F676)</f>
        <v>keinen Verwendungszweck</v>
      </c>
      <c r="P676" s="11" t="str">
        <f>IF(ISBLANK(Tabelle111[[#This Row],[noch genauer]]),"-",Tabelle111[[#This Row],[noch genauer]])</f>
        <v>keine weitere Verwendung</v>
      </c>
      <c r="Q676" s="14">
        <f t="shared" si="71"/>
        <v>36</v>
      </c>
      <c r="R676" s="11" t="str">
        <f t="shared" si="72"/>
        <v>Produkte</v>
      </c>
      <c r="S676" s="11" t="str">
        <f t="shared" si="73"/>
        <v>BUs</v>
      </c>
      <c r="T676" s="11" t="str">
        <f t="shared" si="74"/>
        <v>Symptome</v>
      </c>
      <c r="U676" s="11" t="str">
        <f>IFERROR(VLOOKUP(Tabelle3[[#This Row],[Artikelnr.]],Kennzahlen!S:U,3,FALSE)*Tabelle3[[#This Row],[Menge]],"0")</f>
        <v>0</v>
      </c>
      <c r="V676" s="14" t="str">
        <f>IF(ISBLANK(A676),VLOOKUP(Tabelle3[[#This Row],[Artikelnr.]],'Linien - BU'!R:S,2,FALSE),A676)</f>
        <v>Abfüllung</v>
      </c>
      <c r="W676" s="16">
        <f t="shared" si="75"/>
        <v>35000343</v>
      </c>
      <c r="X676" s="15">
        <f t="shared" si="76"/>
        <v>22</v>
      </c>
      <c r="Y676" s="51"/>
      <c r="AC676" s="51"/>
      <c r="AF676" s="51"/>
      <c r="AG676" s="51"/>
      <c r="AH676" s="51"/>
    </row>
    <row r="677" spans="1:34" ht="30" customHeight="1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IFERROR(VLOOKUP(Tabelle111[[#This Row],[Artikelnr. (wenn vorhanden)]],Artikel!A:C,3,FALSE),Tabelle111[[#This Row],[Artikelnr. (wenn vorhanden)]])</f>
        <v>Schmelzkäsezubereitung</v>
      </c>
      <c r="I677" s="11" t="str">
        <f>VLOOKUP(V677,'Linien - BU'!A:B,2,FALSE)</f>
        <v>BU1</v>
      </c>
      <c r="J677" s="12">
        <f t="shared" si="70"/>
        <v>75</v>
      </c>
      <c r="K677" s="13">
        <f>Tabelle111[[#This Row],[Datum '[Tag']]]</f>
        <v>44452</v>
      </c>
      <c r="L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77" s="14" t="str">
        <f>IFERROR(VLOOKUP(Tabelle3[[#This Row],[Artikelnr.]],Artikel!A:C,3,FALSE),Tabelle3[[#This Row],[Artikelnr.]])</f>
        <v>Schmelzkäsezubereitung</v>
      </c>
      <c r="N677" s="11" t="str">
        <f>VLOOKUP(D677,'Liste Gründe'!A:D,2,FALSE)</f>
        <v>Schimmel</v>
      </c>
      <c r="O677" s="13" t="str">
        <f>IF(ISBLANK(F677),VLOOKUP(Tabelle3[[#This Row],[Grund Ziffer]],'Liste Gründe'!A:D,3,FALSE),F677)</f>
        <v>Luftzieher</v>
      </c>
      <c r="P677" s="11" t="str">
        <f>IF(ISBLANK(Tabelle111[[#This Row],[noch genauer]]),"-",Tabelle111[[#This Row],[noch genauer]])</f>
        <v>Luftzieher</v>
      </c>
      <c r="Q677" s="14">
        <f t="shared" si="71"/>
        <v>37</v>
      </c>
      <c r="R677" s="11" t="str">
        <f t="shared" si="72"/>
        <v>Produkte</v>
      </c>
      <c r="S677" s="11" t="str">
        <f t="shared" si="73"/>
        <v>BUs</v>
      </c>
      <c r="T677" s="11" t="str">
        <f t="shared" si="74"/>
        <v>Symptome</v>
      </c>
      <c r="U677" s="11">
        <f>IFERROR(VLOOKUP(Tabelle3[[#This Row],[Artikelnr.]],Kennzahlen!S:U,3,FALSE)*Tabelle3[[#This Row],[Menge]],"0")</f>
        <v>3091.9425000000001</v>
      </c>
      <c r="V677" s="14" t="str">
        <f>IF(ISBLANK(A677),VLOOKUP(Tabelle3[[#This Row],[Artikelnr.]],'Linien - BU'!R:S,2,FALSE),A677)</f>
        <v>RWV</v>
      </c>
      <c r="W677" s="16">
        <f t="shared" si="75"/>
        <v>47000175</v>
      </c>
      <c r="X677" s="15">
        <f t="shared" si="76"/>
        <v>12</v>
      </c>
      <c r="Y677" s="51"/>
      <c r="AC677" s="51"/>
      <c r="AF677" s="51"/>
      <c r="AG677" s="51"/>
      <c r="AH677" s="51"/>
    </row>
    <row r="678" spans="1:34" ht="30" customHeight="1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F678"/>
      <c r="G678" s="25"/>
      <c r="H678" s="56" t="str">
        <f>IFERROR(VLOOKUP(Tabelle111[[#This Row],[Artikelnr. (wenn vorhanden)]],Artikel!A:C,3,FALSE),Tabelle111[[#This Row],[Artikelnr. (wenn vorhanden)]])</f>
        <v>Creme Noblesse 250g Cha</v>
      </c>
      <c r="I678" s="11" t="str">
        <f>VLOOKUP(V678,'Linien - BU'!A:B,2,FALSE)</f>
        <v>BU1</v>
      </c>
      <c r="J678" s="12">
        <f t="shared" si="70"/>
        <v>20</v>
      </c>
      <c r="K678" s="13">
        <f>Tabelle111[[#This Row],[Datum '[Tag']]]</f>
        <v>44494</v>
      </c>
      <c r="L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78" s="14" t="str">
        <f>IFERROR(VLOOKUP(Tabelle3[[#This Row],[Artikelnr.]],Artikel!A:C,3,FALSE),Tabelle3[[#This Row],[Artikelnr.]])</f>
        <v>Creme Noblesse 250g Cha</v>
      </c>
      <c r="N678" s="11" t="str">
        <f>VLOOKUP(D678,'Liste Gründe'!A:D,2,FALSE)</f>
        <v>Rest</v>
      </c>
      <c r="O678" s="13" t="str">
        <f>IF(ISBLANK(F678),VLOOKUP(Tabelle3[[#This Row],[Grund Ziffer]],'Liste Gründe'!A:D,3,FALSE),F678)</f>
        <v>Metall</v>
      </c>
      <c r="P678" s="11" t="str">
        <f>IF(ISBLANK(Tabelle111[[#This Row],[noch genauer]]),"-",Tabelle111[[#This Row],[noch genauer]])</f>
        <v>-</v>
      </c>
      <c r="Q678" s="14">
        <f t="shared" si="71"/>
        <v>43</v>
      </c>
      <c r="R678" s="11" t="str">
        <f t="shared" si="72"/>
        <v>Produkte</v>
      </c>
      <c r="S678" s="11" t="str">
        <f t="shared" si="73"/>
        <v>BUs</v>
      </c>
      <c r="T678" s="11" t="str">
        <f t="shared" si="74"/>
        <v>Symptome</v>
      </c>
      <c r="U678" s="11" t="str">
        <f>IFERROR(VLOOKUP(Tabelle3[[#This Row],[Artikelnr.]],Kennzahlen!S:U,3,FALSE)*Tabelle3[[#This Row],[Menge]],"0")</f>
        <v>0</v>
      </c>
      <c r="V678" s="14">
        <f>IF(ISBLANK(A678),VLOOKUP(Tabelle3[[#This Row],[Artikelnr.]],'Linien - BU'!R:S,2,FALSE),A678)</f>
        <v>3110</v>
      </c>
      <c r="W678" s="16">
        <f t="shared" si="75"/>
        <v>47000260</v>
      </c>
      <c r="X678" s="15">
        <f t="shared" si="76"/>
        <v>40</v>
      </c>
      <c r="Y678" s="51"/>
      <c r="AC678" s="51"/>
      <c r="AF678" s="51"/>
      <c r="AG678" s="51"/>
      <c r="AH678" s="51"/>
    </row>
    <row r="679" spans="1:34" ht="30" customHeight="1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IFERROR(VLOOKUP(Tabelle111[[#This Row],[Artikelnr. (wenn vorhanden)]],Artikel!A:C,3,FALSE),Tabelle111[[#This Row],[Artikelnr. (wenn vorhanden)]])</f>
        <v>ABS GOU VAKU-OGT</v>
      </c>
      <c r="I679" s="11" t="str">
        <f>VLOOKUP(V679,'Linien - BU'!A:B,2,FALSE)</f>
        <v>BU3</v>
      </c>
      <c r="J679" s="12">
        <f t="shared" si="70"/>
        <v>82</v>
      </c>
      <c r="K679" s="13">
        <f>Tabelle111[[#This Row],[Datum '[Tag']]]</f>
        <v>44462</v>
      </c>
      <c r="L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79" s="14" t="str">
        <f>IFERROR(VLOOKUP(Tabelle3[[#This Row],[Artikelnr.]],Artikel!A:C,3,FALSE),Tabelle3[[#This Row],[Artikelnr.]])</f>
        <v>ABS GOU VAKU-OGT</v>
      </c>
      <c r="N679" s="11" t="str">
        <f>VLOOKUP(D679,'Liste Gründe'!A:D,2,FALSE)</f>
        <v>Schimmel</v>
      </c>
      <c r="O679" s="13" t="str">
        <f>IF(ISBLANK(F679),VLOOKUP(Tabelle3[[#This Row],[Grund Ziffer]],'Liste Gründe'!A:D,3,FALSE),F679)</f>
        <v>Rest</v>
      </c>
      <c r="P679" s="11" t="str">
        <f>IF(ISBLANK(Tabelle111[[#This Row],[noch genauer]]),"-",Tabelle111[[#This Row],[noch genauer]])</f>
        <v>wurde nicht eingesetzt</v>
      </c>
      <c r="Q679" s="14">
        <f t="shared" si="71"/>
        <v>38</v>
      </c>
      <c r="R679" s="11" t="str">
        <f t="shared" si="72"/>
        <v>Produkte</v>
      </c>
      <c r="S679" s="11" t="str">
        <f t="shared" si="73"/>
        <v>BUs</v>
      </c>
      <c r="T679" s="11" t="str">
        <f t="shared" si="74"/>
        <v>Symptome</v>
      </c>
      <c r="U679" s="11" t="str">
        <f>IFERROR(VLOOKUP(Tabelle3[[#This Row],[Artikelnr.]],Kennzahlen!S:U,3,FALSE)*Tabelle3[[#This Row],[Menge]],"0")</f>
        <v>0</v>
      </c>
      <c r="V679" s="14" t="str">
        <f>IF(ISBLANK(A679),VLOOKUP(Tabelle3[[#This Row],[Artikelnr.]],'Linien - BU'!R:S,2,FALSE),A679)</f>
        <v>Bu3</v>
      </c>
      <c r="W679" s="16">
        <f t="shared" si="75"/>
        <v>49500034</v>
      </c>
      <c r="X679" s="15">
        <f t="shared" si="76"/>
        <v>12</v>
      </c>
      <c r="Y679" s="51"/>
      <c r="AC679" s="51"/>
      <c r="AF679" s="51"/>
      <c r="AG679" s="51"/>
      <c r="AH679" s="51"/>
    </row>
    <row r="680" spans="1:34" ht="30" customHeight="1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IFERROR(VLOOKUP(Tabelle111[[#This Row],[Artikelnr. (wenn vorhanden)]],Artikel!A:C,3,FALSE),Tabelle111[[#This Row],[Artikelnr. (wenn vorhanden)]])</f>
        <v>ABS GOU VAKU-OGT</v>
      </c>
      <c r="I680" s="11" t="str">
        <f>VLOOKUP(V680,'Linien - BU'!A:B,2,FALSE)</f>
        <v>BU1</v>
      </c>
      <c r="J680" s="12">
        <f t="shared" si="70"/>
        <v>16</v>
      </c>
      <c r="K680" s="13">
        <f>Tabelle111[[#This Row],[Datum '[Tag']]]</f>
        <v>44469</v>
      </c>
      <c r="L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0" s="14" t="str">
        <f>IFERROR(VLOOKUP(Tabelle3[[#This Row],[Artikelnr.]],Artikel!A:C,3,FALSE),Tabelle3[[#This Row],[Artikelnr.]])</f>
        <v>ABS GOU VAKU-OGT</v>
      </c>
      <c r="N680" s="11" t="str">
        <f>VLOOKUP(D680,'Liste Gründe'!A:D,2,FALSE)</f>
        <v>Rest</v>
      </c>
      <c r="O680" s="13" t="str">
        <f>IF(ISBLANK(F680),VLOOKUP(Tabelle3[[#This Row],[Grund Ziffer]],'Liste Gründe'!A:D,3,FALSE),F680)</f>
        <v>Grund unbekannt</v>
      </c>
      <c r="P680" s="11" t="str">
        <f>IF(ISBLANK(Tabelle111[[#This Row],[noch genauer]]),"-",Tabelle111[[#This Row],[noch genauer]])</f>
        <v>Luftzieher, aber trotzdem guter Zustand</v>
      </c>
      <c r="Q680" s="14">
        <f t="shared" si="71"/>
        <v>39</v>
      </c>
      <c r="R680" s="11" t="str">
        <f t="shared" si="72"/>
        <v>Produkte</v>
      </c>
      <c r="S680" s="11" t="str">
        <f t="shared" si="73"/>
        <v>BUs</v>
      </c>
      <c r="T680" s="11" t="str">
        <f t="shared" si="74"/>
        <v>Symptome</v>
      </c>
      <c r="U680" s="11" t="str">
        <f>IFERROR(VLOOKUP(Tabelle3[[#This Row],[Artikelnr.]],Kennzahlen!S:U,3,FALSE)*Tabelle3[[#This Row],[Menge]],"0")</f>
        <v>0</v>
      </c>
      <c r="V680" s="14" t="str">
        <f>IF(ISBLANK(A680),VLOOKUP(Tabelle3[[#This Row],[Artikelnr.]],'Linien - BU'!R:S,2,FALSE),A680)</f>
        <v>Schmelze</v>
      </c>
      <c r="W680" s="16">
        <f t="shared" si="75"/>
        <v>49500034</v>
      </c>
      <c r="X680" s="15">
        <f t="shared" si="76"/>
        <v>22</v>
      </c>
      <c r="Y680" s="51"/>
      <c r="AC680" s="51"/>
      <c r="AF680" s="51"/>
      <c r="AG680" s="51"/>
      <c r="AH680" s="51"/>
    </row>
    <row r="681" spans="1:34" ht="30" customHeight="1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15145</v>
      </c>
      <c r="H681" s="25" t="str">
        <f>IFERROR(VLOOKUP(Tabelle111[[#This Row],[Artikelnr. (wenn vorhanden)]],Artikel!A:C,3,FALSE),Tabelle111[[#This Row],[Artikelnr. (wenn vorhanden)]])</f>
        <v>ABS TIL-45FIT VAKU-OGT</v>
      </c>
      <c r="I681" s="11" t="str">
        <f>VLOOKUP(V681,'Linien - BU'!A:B,2,FALSE)</f>
        <v>BU1</v>
      </c>
      <c r="J681" s="12">
        <f t="shared" si="70"/>
        <v>270</v>
      </c>
      <c r="K681" s="13">
        <f>Tabelle111[[#This Row],[Datum '[Tag']]]</f>
        <v>44454</v>
      </c>
      <c r="L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1" s="14" t="str">
        <f>IFERROR(VLOOKUP(Tabelle3[[#This Row],[Artikelnr.]],Artikel!A:C,3,FALSE),Tabelle3[[#This Row],[Artikelnr.]])</f>
        <v>ABS TIL-45FIT VAKU-OGT</v>
      </c>
      <c r="N681" s="11" t="str">
        <f>VLOOKUP(D681,'Liste Gründe'!A:D,2,FALSE)</f>
        <v>Schimmel</v>
      </c>
      <c r="O681" s="13" t="str">
        <f>IF(ISBLANK(F681),VLOOKUP(Tabelle3[[#This Row],[Grund Ziffer]],'Liste Gründe'!A:D,3,FALSE),F681)</f>
        <v>keine Verarbeitung</v>
      </c>
      <c r="P681" s="11" t="str">
        <f>IF(ISBLANK(Tabelle111[[#This Row],[noch genauer]]),"-",Tabelle111[[#This Row],[noch genauer]])</f>
        <v>Keinen Einsatz</v>
      </c>
      <c r="Q681" s="14">
        <f t="shared" si="71"/>
        <v>37</v>
      </c>
      <c r="R681" s="11" t="str">
        <f t="shared" si="72"/>
        <v>Produkte</v>
      </c>
      <c r="S681" s="11" t="str">
        <f t="shared" si="73"/>
        <v>BUs</v>
      </c>
      <c r="T681" s="11" t="str">
        <f t="shared" si="74"/>
        <v>Symptome</v>
      </c>
      <c r="U681" s="11">
        <f>IFERROR(VLOOKUP(Tabelle3[[#This Row],[Artikelnr.]],Kennzahlen!S:U,3,FALSE)*Tabelle3[[#This Row],[Menge]],"0")</f>
        <v>543.78</v>
      </c>
      <c r="V681" s="14" t="str">
        <f>IF(ISBLANK(A681),VLOOKUP(Tabelle3[[#This Row],[Artikelnr.]],'Linien - BU'!R:S,2,FALSE),A681)</f>
        <v>Abfüllung</v>
      </c>
      <c r="W681" s="16">
        <f t="shared" si="75"/>
        <v>49500039</v>
      </c>
      <c r="X681" s="15">
        <f t="shared" si="76"/>
        <v>12</v>
      </c>
      <c r="Y681" s="51"/>
      <c r="AC681" s="51"/>
      <c r="AF681" s="51"/>
      <c r="AG681" s="51"/>
      <c r="AH681" s="51"/>
    </row>
    <row r="682" spans="1:34" ht="30" customHeight="1" x14ac:dyDescent="0.25">
      <c r="A682" s="25" t="s">
        <v>15205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15147</v>
      </c>
      <c r="G682" s="55" t="s">
        <v>66</v>
      </c>
      <c r="H682" s="25" t="str">
        <f>IFERROR(VLOOKUP(Tabelle111[[#This Row],[Artikelnr. (wenn vorhanden)]],Artikel!A:C,3,FALSE),Tabelle111[[#This Row],[Artikelnr. (wenn vorhanden)]])</f>
        <v>ABS HAV-DILL-VAKU</v>
      </c>
      <c r="I682" s="11" t="str">
        <f>VLOOKUP(V682,'Linien - BU'!A:B,2,FALSE)</f>
        <v>BU3</v>
      </c>
      <c r="J682" s="12">
        <f t="shared" si="70"/>
        <v>305</v>
      </c>
      <c r="K682" s="13">
        <f>Tabelle111[[#This Row],[Datum '[Tag']]]</f>
        <v>44427</v>
      </c>
      <c r="L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2" s="14" t="str">
        <f>IFERROR(VLOOKUP(Tabelle3[[#This Row],[Artikelnr.]],Artikel!A:C,3,FALSE),Tabelle3[[#This Row],[Artikelnr.]])</f>
        <v>ABS HAV-DILL-VAKU</v>
      </c>
      <c r="N682" s="11" t="str">
        <f>VLOOKUP(D682,'Liste Gründe'!A:D,2,FALSE)</f>
        <v>Schimmel</v>
      </c>
      <c r="O682" s="13" t="str">
        <f>IF(ISBLANK(F682),VLOOKUP(Tabelle3[[#This Row],[Grund Ziffer]],'Liste Gründe'!A:D,3,FALSE),F682)</f>
        <v>spezifischer Einsatz</v>
      </c>
      <c r="P682" s="11" t="str">
        <f>IF(ISBLANK(Tabelle111[[#This Row],[noch genauer]]),"-",Tabelle111[[#This Row],[noch genauer]])</f>
        <v>seltene Verwendung / Abschnitte nur für Creme noblesse</v>
      </c>
      <c r="Q682" s="14">
        <f t="shared" si="71"/>
        <v>33</v>
      </c>
      <c r="R682" s="11" t="str">
        <f t="shared" si="72"/>
        <v>Produkte</v>
      </c>
      <c r="S682" s="11" t="str">
        <f t="shared" si="73"/>
        <v>BUs</v>
      </c>
      <c r="T682" s="11" t="str">
        <f t="shared" si="74"/>
        <v>Symptome</v>
      </c>
      <c r="U682" s="11">
        <f>IFERROR(VLOOKUP(Tabelle3[[#This Row],[Artikelnr.]],Kennzahlen!S:U,3,FALSE)*Tabelle3[[#This Row],[Menge]],"0")</f>
        <v>309.27</v>
      </c>
      <c r="V682" s="14" t="str">
        <f>IF(ISBLANK(A682),VLOOKUP(Tabelle3[[#This Row],[Artikelnr.]],'Linien - BU'!R:S,2,FALSE),A682)</f>
        <v>L1</v>
      </c>
      <c r="W682" s="16">
        <f t="shared" si="75"/>
        <v>49500052</v>
      </c>
      <c r="X682" s="15">
        <f t="shared" si="76"/>
        <v>12</v>
      </c>
      <c r="Y682" s="51"/>
      <c r="AC682" s="51"/>
      <c r="AF682" s="51"/>
      <c r="AG682" s="51"/>
      <c r="AH682" s="51"/>
    </row>
    <row r="683" spans="1:34" ht="30" customHeight="1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IFERROR(VLOOKUP(Tabelle111[[#This Row],[Artikelnr. (wenn vorhanden)]],Artikel!A:C,3,FALSE),Tabelle111[[#This Row],[Artikelnr. (wenn vorhanden)]])</f>
        <v>ABS HAV-DILL-VAKU</v>
      </c>
      <c r="I683" s="11" t="str">
        <f>VLOOKUP(V683,'Linien - BU'!A:B,2,FALSE)</f>
        <v>BU1</v>
      </c>
      <c r="J683" s="12">
        <f t="shared" si="70"/>
        <v>56</v>
      </c>
      <c r="K683" s="13">
        <f>Tabelle111[[#This Row],[Datum '[Tag']]]</f>
        <v>44468</v>
      </c>
      <c r="L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3" s="14" t="str">
        <f>IFERROR(VLOOKUP(Tabelle3[[#This Row],[Artikelnr.]],Artikel!A:C,3,FALSE),Tabelle3[[#This Row],[Artikelnr.]])</f>
        <v>ABS HAV-DILL-VAKU</v>
      </c>
      <c r="N683" s="11" t="str">
        <f>VLOOKUP(D683,'Liste Gründe'!A:D,2,FALSE)</f>
        <v>Schimmel</v>
      </c>
      <c r="O683" s="13" t="str">
        <f>IF(ISBLANK(F683),VLOOKUP(Tabelle3[[#This Row],[Grund Ziffer]],'Liste Gründe'!A:D,3,FALSE),F683)</f>
        <v>Luftzieher</v>
      </c>
      <c r="P683" s="11" t="str">
        <f>IF(ISBLANK(Tabelle111[[#This Row],[noch genauer]]),"-",Tabelle111[[#This Row],[noch genauer]])</f>
        <v>Luftzieher</v>
      </c>
      <c r="Q683" s="14">
        <f t="shared" si="71"/>
        <v>39</v>
      </c>
      <c r="R683" s="11" t="str">
        <f t="shared" si="72"/>
        <v>Produkte</v>
      </c>
      <c r="S683" s="11" t="str">
        <f t="shared" si="73"/>
        <v>BUs</v>
      </c>
      <c r="T683" s="11" t="str">
        <f t="shared" si="74"/>
        <v>Symptome</v>
      </c>
      <c r="U683" s="11">
        <f>IFERROR(VLOOKUP(Tabelle3[[#This Row],[Artikelnr.]],Kennzahlen!S:U,3,FALSE)*Tabelle3[[#This Row],[Menge]],"0")</f>
        <v>56.783999999999999</v>
      </c>
      <c r="V683" s="14" t="str">
        <f>IF(ISBLANK(A683),VLOOKUP(Tabelle3[[#This Row],[Artikelnr.]],'Linien - BU'!R:S,2,FALSE),A683)</f>
        <v>RWV</v>
      </c>
      <c r="W683" s="16">
        <f t="shared" si="75"/>
        <v>49500052</v>
      </c>
      <c r="X683" s="15">
        <f t="shared" si="76"/>
        <v>12</v>
      </c>
      <c r="Y683" s="51"/>
      <c r="AC683" s="51"/>
      <c r="AF683" s="51"/>
      <c r="AG683" s="51"/>
      <c r="AH683" s="51"/>
    </row>
    <row r="684" spans="1:34" ht="30" customHeight="1" x14ac:dyDescent="0.25">
      <c r="A684" s="25" t="s">
        <v>15205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IFERROR(VLOOKUP(Tabelle111[[#This Row],[Artikelnr. (wenn vorhanden)]],Artikel!A:C,3,FALSE),Tabelle111[[#This Row],[Artikelnr. (wenn vorhanden)]])</f>
        <v>ABS PROV-VAKU</v>
      </c>
      <c r="I684" s="11" t="str">
        <f>VLOOKUP(V684,'Linien - BU'!A:B,2,FALSE)</f>
        <v>BU3</v>
      </c>
      <c r="J684" s="12">
        <f t="shared" si="70"/>
        <v>72</v>
      </c>
      <c r="K684" s="13">
        <f>Tabelle111[[#This Row],[Datum '[Tag']]]</f>
        <v>44447</v>
      </c>
      <c r="L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4" s="14" t="str">
        <f>IFERROR(VLOOKUP(Tabelle3[[#This Row],[Artikelnr.]],Artikel!A:C,3,FALSE),Tabelle3[[#This Row],[Artikelnr.]])</f>
        <v>ABS PROV-VAKU</v>
      </c>
      <c r="N684" s="11" t="str">
        <f>VLOOKUP(D684,'Liste Gründe'!A:D,2,FALSE)</f>
        <v>Schimmel</v>
      </c>
      <c r="O684" s="13" t="str">
        <f>IF(ISBLANK(F684),VLOOKUP(Tabelle3[[#This Row],[Grund Ziffer]],'Liste Gründe'!A:D,3,FALSE),F684)</f>
        <v>Rest</v>
      </c>
      <c r="P684" s="11" t="str">
        <f>IF(ISBLANK(Tabelle111[[#This Row],[noch genauer]]),"-",Tabelle111[[#This Row],[noch genauer]])</f>
        <v>gemischtes Produkt</v>
      </c>
      <c r="Q684" s="14">
        <f t="shared" si="71"/>
        <v>36</v>
      </c>
      <c r="R684" s="11" t="str">
        <f t="shared" si="72"/>
        <v>Produkte</v>
      </c>
      <c r="S684" s="11" t="str">
        <f t="shared" si="73"/>
        <v>BUs</v>
      </c>
      <c r="T684" s="11" t="str">
        <f t="shared" si="74"/>
        <v>Symptome</v>
      </c>
      <c r="U684" s="11">
        <f>IFERROR(VLOOKUP(Tabelle3[[#This Row],[Artikelnr.]],Kennzahlen!S:U,3,FALSE)*Tabelle3[[#This Row],[Menge]],"0")</f>
        <v>37.008000000000003</v>
      </c>
      <c r="V684" s="14" t="str">
        <f>IF(ISBLANK(A684),VLOOKUP(Tabelle3[[#This Row],[Artikelnr.]],'Linien - BU'!R:S,2,FALSE),A684)</f>
        <v>L1</v>
      </c>
      <c r="W684" s="16">
        <f t="shared" si="75"/>
        <v>49500055</v>
      </c>
      <c r="X684" s="15">
        <f t="shared" si="76"/>
        <v>12</v>
      </c>
      <c r="Y684" s="51"/>
      <c r="AC684" s="51"/>
      <c r="AF684" s="51"/>
      <c r="AG684" s="51"/>
      <c r="AH684" s="51"/>
    </row>
    <row r="685" spans="1:34" ht="30" customHeight="1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IFERROR(VLOOKUP(Tabelle111[[#This Row],[Artikelnr. (wenn vorhanden)]],Artikel!A:C,3,FALSE),Tabelle111[[#This Row],[Artikelnr. (wenn vorhanden)]])</f>
        <v>ABS PROV-VAKU</v>
      </c>
      <c r="I685" s="11" t="str">
        <f>VLOOKUP(V685,'Linien - BU'!A:B,2,FALSE)</f>
        <v>BU1</v>
      </c>
      <c r="J685" s="12">
        <f t="shared" si="70"/>
        <v>312</v>
      </c>
      <c r="K685" s="13">
        <f>Tabelle111[[#This Row],[Datum '[Tag']]]</f>
        <v>44488</v>
      </c>
      <c r="L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5" s="14" t="str">
        <f>IFERROR(VLOOKUP(Tabelle3[[#This Row],[Artikelnr.]],Artikel!A:C,3,FALSE),Tabelle3[[#This Row],[Artikelnr.]])</f>
        <v>ABS PROV-VAKU</v>
      </c>
      <c r="N685" s="11" t="str">
        <f>VLOOKUP(D685,'Liste Gründe'!A:D,2,FALSE)</f>
        <v>Schimmel</v>
      </c>
      <c r="O685" s="13" t="str">
        <f>IF(ISBLANK(F685),VLOOKUP(Tabelle3[[#This Row],[Grund Ziffer]],'Liste Gründe'!A:D,3,FALSE),F685)</f>
        <v>Luftzieher</v>
      </c>
      <c r="P685" s="11" t="str">
        <f>IF(ISBLANK(Tabelle111[[#This Row],[noch genauer]]),"-",Tabelle111[[#This Row],[noch genauer]])</f>
        <v>-</v>
      </c>
      <c r="Q685" s="14">
        <f t="shared" si="71"/>
        <v>42</v>
      </c>
      <c r="R685" s="11" t="str">
        <f t="shared" si="72"/>
        <v>Produkte</v>
      </c>
      <c r="S685" s="11" t="str">
        <f t="shared" si="73"/>
        <v>BUs</v>
      </c>
      <c r="T685" s="11" t="str">
        <f t="shared" si="74"/>
        <v>Symptome</v>
      </c>
      <c r="U685" s="11">
        <f>IFERROR(VLOOKUP(Tabelle3[[#This Row],[Artikelnr.]],Kennzahlen!S:U,3,FALSE)*Tabelle3[[#This Row],[Menge]],"0")</f>
        <v>160.36799999999999</v>
      </c>
      <c r="V685" s="14" t="str">
        <f>IF(ISBLANK(A685),VLOOKUP(Tabelle3[[#This Row],[Artikelnr.]],'Linien - BU'!R:S,2,FALSE),A685)</f>
        <v>RWV</v>
      </c>
      <c r="W685" s="16">
        <f t="shared" si="75"/>
        <v>49500055</v>
      </c>
      <c r="X685" s="15">
        <f t="shared" si="76"/>
        <v>12</v>
      </c>
      <c r="Y685" s="51"/>
      <c r="AC685" s="51"/>
      <c r="AF685" s="51"/>
      <c r="AG685" s="51"/>
      <c r="AH685" s="51"/>
    </row>
    <row r="686" spans="1:34" ht="30" customHeight="1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15147</v>
      </c>
      <c r="G686" s="55" t="s">
        <v>175</v>
      </c>
      <c r="H686" s="25" t="str">
        <f>IFERROR(VLOOKUP(Tabelle111[[#This Row],[Artikelnr. (wenn vorhanden)]],Artikel!A:C,3,FALSE),Tabelle111[[#This Row],[Artikelnr. (wenn vorhanden)]])</f>
        <v>ABS GOU-MI-VAKU</v>
      </c>
      <c r="I686" s="11" t="str">
        <f>VLOOKUP(V686,'Linien - BU'!A:B,2,FALSE)</f>
        <v>BU1</v>
      </c>
      <c r="J686" s="12">
        <f t="shared" si="70"/>
        <v>47</v>
      </c>
      <c r="K686" s="13">
        <f>Tabelle111[[#This Row],[Datum '[Tag']]]</f>
        <v>44440</v>
      </c>
      <c r="L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6" s="14" t="str">
        <f>IFERROR(VLOOKUP(Tabelle3[[#This Row],[Artikelnr.]],Artikel!A:C,3,FALSE),Tabelle3[[#This Row],[Artikelnr.]])</f>
        <v>ABS GOU-MI-VAKU</v>
      </c>
      <c r="N686" s="11" t="str">
        <f>VLOOKUP(D686,'Liste Gründe'!A:D,2,FALSE)</f>
        <v>Schimmel</v>
      </c>
      <c r="O686" s="13" t="str">
        <f>IF(ISBLANK(F686),VLOOKUP(Tabelle3[[#This Row],[Grund Ziffer]],'Liste Gründe'!A:D,3,FALSE),F686)</f>
        <v>spezifischer Einsatz</v>
      </c>
      <c r="P686" s="11" t="str">
        <f>IF(ISBLANK(Tabelle111[[#This Row],[noch genauer]]),"-",Tabelle111[[#This Row],[noch genauer]])</f>
        <v>nur bei bestimmten Produkten</v>
      </c>
      <c r="Q686" s="14">
        <f t="shared" si="71"/>
        <v>35</v>
      </c>
      <c r="R686" s="11" t="str">
        <f t="shared" si="72"/>
        <v>Produkte</v>
      </c>
      <c r="S686" s="11" t="str">
        <f t="shared" si="73"/>
        <v>BUs</v>
      </c>
      <c r="T686" s="11" t="str">
        <f t="shared" si="74"/>
        <v>Symptome</v>
      </c>
      <c r="U686" s="11">
        <f>IFERROR(VLOOKUP(Tabelle3[[#This Row],[Artikelnr.]],Kennzahlen!S:U,3,FALSE)*Tabelle3[[#This Row],[Menge]],"0")</f>
        <v>104.05799999999999</v>
      </c>
      <c r="V686" s="14" t="str">
        <f>IF(ISBLANK(A686),VLOOKUP(Tabelle3[[#This Row],[Artikelnr.]],'Linien - BU'!R:S,2,FALSE),A686)</f>
        <v>RWV</v>
      </c>
      <c r="W686" s="16">
        <f t="shared" si="75"/>
        <v>49500056</v>
      </c>
      <c r="X686" s="15">
        <f t="shared" si="76"/>
        <v>12</v>
      </c>
      <c r="Y686" s="51"/>
      <c r="AC686" s="51"/>
      <c r="AF686" s="51"/>
      <c r="AG686" s="51"/>
      <c r="AH686" s="51"/>
    </row>
    <row r="687" spans="1:34" ht="30" customHeight="1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15147</v>
      </c>
      <c r="G687" s="55" t="s">
        <v>175</v>
      </c>
      <c r="H687" s="25" t="str">
        <f>IFERROR(VLOOKUP(Tabelle111[[#This Row],[Artikelnr. (wenn vorhanden)]],Artikel!A:C,3,FALSE),Tabelle111[[#This Row],[Artikelnr. (wenn vorhanden)]])</f>
        <v>ABS GOU-MI-VAKU</v>
      </c>
      <c r="I687" s="11" t="str">
        <f>VLOOKUP(V687,'Linien - BU'!A:B,2,FALSE)</f>
        <v>BU1</v>
      </c>
      <c r="J687" s="12">
        <f t="shared" si="70"/>
        <v>106</v>
      </c>
      <c r="K687" s="13">
        <f>Tabelle111[[#This Row],[Datum '[Tag']]]</f>
        <v>44440</v>
      </c>
      <c r="L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7" s="14" t="str">
        <f>IFERROR(VLOOKUP(Tabelle3[[#This Row],[Artikelnr.]],Artikel!A:C,3,FALSE),Tabelle3[[#This Row],[Artikelnr.]])</f>
        <v>ABS GOU-MI-VAKU</v>
      </c>
      <c r="N687" s="11" t="str">
        <f>VLOOKUP(D687,'Liste Gründe'!A:D,2,FALSE)</f>
        <v>Schimmel</v>
      </c>
      <c r="O687" s="13" t="str">
        <f>IF(ISBLANK(F687),VLOOKUP(Tabelle3[[#This Row],[Grund Ziffer]],'Liste Gründe'!A:D,3,FALSE),F687)</f>
        <v>spezifischer Einsatz</v>
      </c>
      <c r="P687" s="11" t="str">
        <f>IF(ISBLANK(Tabelle111[[#This Row],[noch genauer]]),"-",Tabelle111[[#This Row],[noch genauer]])</f>
        <v>nur bei bestimmten Produkten</v>
      </c>
      <c r="Q687" s="14">
        <f t="shared" si="71"/>
        <v>35</v>
      </c>
      <c r="R687" s="11" t="str">
        <f t="shared" si="72"/>
        <v>Produkte</v>
      </c>
      <c r="S687" s="11" t="str">
        <f t="shared" si="73"/>
        <v>BUs</v>
      </c>
      <c r="T687" s="11" t="str">
        <f t="shared" si="74"/>
        <v>Symptome</v>
      </c>
      <c r="U687" s="11">
        <f>IFERROR(VLOOKUP(Tabelle3[[#This Row],[Artikelnr.]],Kennzahlen!S:U,3,FALSE)*Tabelle3[[#This Row],[Menge]],"0")</f>
        <v>234.684</v>
      </c>
      <c r="V687" s="14" t="str">
        <f>IF(ISBLANK(A687),VLOOKUP(Tabelle3[[#This Row],[Artikelnr.]],'Linien - BU'!R:S,2,FALSE),A687)</f>
        <v>RWV</v>
      </c>
      <c r="W687" s="16">
        <f t="shared" si="75"/>
        <v>49500056</v>
      </c>
      <c r="X687" s="15">
        <f t="shared" si="76"/>
        <v>12</v>
      </c>
      <c r="Y687" s="51"/>
      <c r="AC687" s="51"/>
      <c r="AF687" s="51"/>
      <c r="AG687" s="51"/>
      <c r="AH687" s="51"/>
    </row>
    <row r="688" spans="1:34" ht="30" customHeight="1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IFERROR(VLOOKUP(Tabelle111[[#This Row],[Artikelnr. (wenn vorhanden)]],Artikel!A:C,3,FALSE),Tabelle111[[#This Row],[Artikelnr. (wenn vorhanden)]])</f>
        <v>ABS GOU-MI-VAKU</v>
      </c>
      <c r="I688" s="11" t="str">
        <f>VLOOKUP(V688,'Linien - BU'!A:B,2,FALSE)</f>
        <v>BU1</v>
      </c>
      <c r="J688" s="12">
        <f t="shared" si="70"/>
        <v>91</v>
      </c>
      <c r="K688" s="13">
        <f>Tabelle111[[#This Row],[Datum '[Tag']]]</f>
        <v>44447</v>
      </c>
      <c r="L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8" s="14" t="str">
        <f>IFERROR(VLOOKUP(Tabelle3[[#This Row],[Artikelnr.]],Artikel!A:C,3,FALSE),Tabelle3[[#This Row],[Artikelnr.]])</f>
        <v>ABS GOU-MI-VAKU</v>
      </c>
      <c r="N688" s="11" t="str">
        <f>VLOOKUP(D688,'Liste Gründe'!A:D,2,FALSE)</f>
        <v>Schimmel</v>
      </c>
      <c r="O688" s="13" t="str">
        <f>IF(ISBLANK(F688),VLOOKUP(Tabelle3[[#This Row],[Grund Ziffer]],'Liste Gründe'!A:D,3,FALSE),F688)</f>
        <v>keine Verarbeitung</v>
      </c>
      <c r="P688" s="11" t="str">
        <f>IF(ISBLANK(Tabelle111[[#This Row],[noch genauer]]),"-",Tabelle111[[#This Row],[noch genauer]])</f>
        <v>MHD abgelaufen</v>
      </c>
      <c r="Q688" s="14">
        <f t="shared" si="71"/>
        <v>36</v>
      </c>
      <c r="R688" s="11" t="str">
        <f t="shared" si="72"/>
        <v>Produkte</v>
      </c>
      <c r="S688" s="11" t="str">
        <f t="shared" si="73"/>
        <v>BUs</v>
      </c>
      <c r="T688" s="11" t="str">
        <f t="shared" si="74"/>
        <v>Symptome</v>
      </c>
      <c r="U688" s="11">
        <f>IFERROR(VLOOKUP(Tabelle3[[#This Row],[Artikelnr.]],Kennzahlen!S:U,3,FALSE)*Tabelle3[[#This Row],[Menge]],"0")</f>
        <v>201.47399999999999</v>
      </c>
      <c r="V688" s="14" t="str">
        <f>IF(ISBLANK(A688),VLOOKUP(Tabelle3[[#This Row],[Artikelnr.]],'Linien - BU'!R:S,2,FALSE),A688)</f>
        <v>RWV</v>
      </c>
      <c r="W688" s="16">
        <f t="shared" si="75"/>
        <v>49500056</v>
      </c>
      <c r="X688" s="15">
        <f t="shared" si="76"/>
        <v>12</v>
      </c>
      <c r="Y688" s="51"/>
      <c r="AC688" s="51"/>
      <c r="AF688" s="51"/>
      <c r="AG688" s="51"/>
      <c r="AH688" s="51"/>
    </row>
    <row r="689" spans="1:34" ht="30" customHeight="1" x14ac:dyDescent="0.25">
      <c r="A689" s="25" t="s">
        <v>15153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15150</v>
      </c>
      <c r="G689" s="25" t="s">
        <v>87</v>
      </c>
      <c r="H689" s="25" t="str">
        <f>IFERROR(VLOOKUP(Tabelle111[[#This Row],[Artikelnr. (wenn vorhanden)]],Artikel!A:C,3,FALSE),Tabelle111[[#This Row],[Artikelnr. (wenn vorhanden)]])</f>
        <v>VOS GRW-KRÄU-VAKU</v>
      </c>
      <c r="I689" s="11" t="str">
        <f>VLOOKUP(V689,'Linien - BU'!A:B,2,FALSE)</f>
        <v>Verkauf</v>
      </c>
      <c r="J689" s="12">
        <f t="shared" si="70"/>
        <v>284</v>
      </c>
      <c r="K689" s="13">
        <f>Tabelle111[[#This Row],[Datum '[Tag']]]</f>
        <v>44462</v>
      </c>
      <c r="L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89" s="14" t="str">
        <f>IFERROR(VLOOKUP(Tabelle3[[#This Row],[Artikelnr.]],Artikel!A:C,3,FALSE),Tabelle3[[#This Row],[Artikelnr.]])</f>
        <v>VOS GRW-KRÄU-VAKU</v>
      </c>
      <c r="N689" s="11" t="str">
        <f>VLOOKUP(D689,'Liste Gründe'!A:D,2,FALSE)</f>
        <v>Schimmel</v>
      </c>
      <c r="O689" s="13" t="str">
        <f>IF(ISBLANK(F689),VLOOKUP(Tabelle3[[#This Row],[Grund Ziffer]],'Liste Gründe'!A:D,3,FALSE),F689)</f>
        <v>keinen Abnehmer/kein Schälpersonal</v>
      </c>
      <c r="P689" s="11" t="str">
        <f>IF(ISBLANK(Tabelle111[[#This Row],[noch genauer]]),"-",Tabelle111[[#This Row],[noch genauer]])</f>
        <v>keinen Abnehmer/Schälen</v>
      </c>
      <c r="Q689" s="14">
        <f t="shared" si="71"/>
        <v>38</v>
      </c>
      <c r="R689" s="11" t="str">
        <f t="shared" si="72"/>
        <v>Produkte</v>
      </c>
      <c r="S689" s="11" t="str">
        <f t="shared" si="73"/>
        <v>BUs</v>
      </c>
      <c r="T689" s="11" t="str">
        <f t="shared" si="74"/>
        <v>Symptome</v>
      </c>
      <c r="U689" s="11">
        <f>IFERROR(VLOOKUP(Tabelle3[[#This Row],[Artikelnr.]],Kennzahlen!S:U,3,FALSE)*Tabelle3[[#This Row],[Menge]],"0")</f>
        <v>145.976</v>
      </c>
      <c r="V689" s="14" t="str">
        <f>IF(ISBLANK(A689),VLOOKUP(Tabelle3[[#This Row],[Artikelnr.]],'Linien - BU'!R:S,2,FALSE),A689)</f>
        <v>Verkauf</v>
      </c>
      <c r="W689" s="16">
        <f t="shared" si="75"/>
        <v>49500084</v>
      </c>
      <c r="X689" s="15">
        <f t="shared" si="76"/>
        <v>12</v>
      </c>
      <c r="Y689" s="51"/>
      <c r="AC689" s="51"/>
      <c r="AF689" s="51"/>
      <c r="AG689" s="51"/>
      <c r="AH689" s="51"/>
    </row>
    <row r="690" spans="1:34" ht="30" customHeight="1" x14ac:dyDescent="0.25">
      <c r="A690" s="25" t="s">
        <v>15187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IFERROR(VLOOKUP(Tabelle111[[#This Row],[Artikelnr. (wenn vorhanden)]],Artikel!A:C,3,FALSE),Tabelle111[[#This Row],[Artikelnr. (wenn vorhanden)]])</f>
        <v>VOS RW-NUSS-VAKU</v>
      </c>
      <c r="I690" s="11" t="str">
        <f>VLOOKUP(V690,'Linien - BU'!A:B,2,FALSE)</f>
        <v>BU3</v>
      </c>
      <c r="J690" s="12">
        <f t="shared" si="70"/>
        <v>134</v>
      </c>
      <c r="K690" s="13">
        <f>Tabelle111[[#This Row],[Datum '[Tag']]]</f>
        <v>44467</v>
      </c>
      <c r="L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0" s="14" t="str">
        <f>IFERROR(VLOOKUP(Tabelle3[[#This Row],[Artikelnr.]],Artikel!A:C,3,FALSE),Tabelle3[[#This Row],[Artikelnr.]])</f>
        <v>VOS RW-NUSS-VAKU</v>
      </c>
      <c r="N690" s="11" t="str">
        <f>VLOOKUP(D690,'Liste Gründe'!A:D,2,FALSE)</f>
        <v>Schimmel</v>
      </c>
      <c r="O690" s="13" t="str">
        <f>IF(ISBLANK(F690),VLOOKUP(Tabelle3[[#This Row],[Grund Ziffer]],'Liste Gründe'!A:D,3,FALSE),F690)</f>
        <v>Rest</v>
      </c>
      <c r="P690" s="11" t="str">
        <f>IF(ISBLANK(Tabelle111[[#This Row],[noch genauer]]),"-",Tabelle111[[#This Row],[noch genauer]])</f>
        <v>wurde nicht eingesetzt</v>
      </c>
      <c r="Q690" s="14">
        <f t="shared" si="71"/>
        <v>39</v>
      </c>
      <c r="R690" s="11" t="str">
        <f t="shared" si="72"/>
        <v>Produkte</v>
      </c>
      <c r="S690" s="11" t="str">
        <f t="shared" si="73"/>
        <v>BUs</v>
      </c>
      <c r="T690" s="11" t="str">
        <f t="shared" si="74"/>
        <v>Symptome</v>
      </c>
      <c r="U690" s="11">
        <f>IFERROR(VLOOKUP(Tabelle3[[#This Row],[Artikelnr.]],Kennzahlen!S:U,3,FALSE)*Tabelle3[[#This Row],[Menge]],"0")</f>
        <v>68.876000000000005</v>
      </c>
      <c r="V690" s="14" t="str">
        <f>IF(ISBLANK(A690),VLOOKUP(Tabelle3[[#This Row],[Artikelnr.]],'Linien - BU'!R:S,2,FALSE),A690)</f>
        <v>L4</v>
      </c>
      <c r="W690" s="16">
        <f t="shared" si="75"/>
        <v>49500088</v>
      </c>
      <c r="X690" s="15">
        <f t="shared" si="76"/>
        <v>12</v>
      </c>
      <c r="Y690" s="51"/>
      <c r="AC690" s="51"/>
      <c r="AF690" s="51"/>
      <c r="AG690" s="51"/>
      <c r="AH690" s="51"/>
    </row>
    <row r="691" spans="1:34" ht="30" customHeight="1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15146</v>
      </c>
      <c r="G691" s="55" t="s">
        <v>36</v>
      </c>
      <c r="H691" s="25" t="str">
        <f>IFERROR(VLOOKUP(Tabelle111[[#This Row],[Artikelnr. (wenn vorhanden)]],Artikel!A:C,3,FALSE),Tabelle111[[#This Row],[Artikelnr. (wenn vorhanden)]])</f>
        <v>VOS RW-NATUR-NAT-VAKU</v>
      </c>
      <c r="I691" s="11" t="str">
        <f>VLOOKUP(V691,'Linien - BU'!A:B,2,FALSE)</f>
        <v>BU3</v>
      </c>
      <c r="J691" s="12">
        <f t="shared" si="70"/>
        <v>282</v>
      </c>
      <c r="K691" s="13">
        <f>Tabelle111[[#This Row],[Datum '[Tag']]]</f>
        <v>44453</v>
      </c>
      <c r="L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1" s="14" t="str">
        <f>IFERROR(VLOOKUP(Tabelle3[[#This Row],[Artikelnr.]],Artikel!A:C,3,FALSE),Tabelle3[[#This Row],[Artikelnr.]])</f>
        <v>VOS RW-NATUR-NAT-VAKU</v>
      </c>
      <c r="N691" s="11" t="str">
        <f>VLOOKUP(D691,'Liste Gründe'!A:D,2,FALSE)</f>
        <v>Schimmel</v>
      </c>
      <c r="O691" s="13" t="str">
        <f>IF(ISBLANK(F691),VLOOKUP(Tabelle3[[#This Row],[Grund Ziffer]],'Liste Gründe'!A:D,3,FALSE),F691)</f>
        <v>VOS &gt; Einsatz</v>
      </c>
      <c r="P691" s="11" t="str">
        <f>IF(ISBLANK(Tabelle111[[#This Row],[noch genauer]]),"-",Tabelle111[[#This Row],[noch genauer]])</f>
        <v>-</v>
      </c>
      <c r="Q691" s="14">
        <f t="shared" si="71"/>
        <v>37</v>
      </c>
      <c r="R691" s="11" t="str">
        <f t="shared" si="72"/>
        <v>Produkte</v>
      </c>
      <c r="S691" s="11" t="str">
        <f t="shared" si="73"/>
        <v>BUs</v>
      </c>
      <c r="T691" s="11" t="str">
        <f t="shared" si="74"/>
        <v>Symptome</v>
      </c>
      <c r="U691" s="11">
        <f>IFERROR(VLOOKUP(Tabelle3[[#This Row],[Artikelnr.]],Kennzahlen!S:U,3,FALSE)*Tabelle3[[#This Row],[Menge]],"0")</f>
        <v>144.94800000000001</v>
      </c>
      <c r="V691" s="14" t="str">
        <f>IF(ISBLANK(A691),VLOOKUP(Tabelle3[[#This Row],[Artikelnr.]],'Linien - BU'!R:S,2,FALSE),A691)</f>
        <v>L16</v>
      </c>
      <c r="W691" s="16">
        <f t="shared" si="75"/>
        <v>49500089</v>
      </c>
      <c r="X691" s="15">
        <f t="shared" si="76"/>
        <v>12</v>
      </c>
      <c r="Y691" s="51"/>
      <c r="AC691" s="51"/>
      <c r="AF691" s="51"/>
      <c r="AG691" s="51"/>
      <c r="AH691" s="51"/>
    </row>
    <row r="692" spans="1:34" ht="30" customHeight="1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15146</v>
      </c>
      <c r="G692" s="25" t="s">
        <v>36</v>
      </c>
      <c r="H692" s="25" t="str">
        <f>IFERROR(VLOOKUP(Tabelle111[[#This Row],[Artikelnr. (wenn vorhanden)]],Artikel!A:C,3,FALSE),Tabelle111[[#This Row],[Artikelnr. (wenn vorhanden)]])</f>
        <v>VOS RW-NATUR-NAT-VAKU</v>
      </c>
      <c r="I692" s="11" t="str">
        <f>VLOOKUP(V692,'Linien - BU'!A:B,2,FALSE)</f>
        <v>BU3</v>
      </c>
      <c r="J692" s="12">
        <f t="shared" si="70"/>
        <v>171</v>
      </c>
      <c r="K692" s="13">
        <f>Tabelle111[[#This Row],[Datum '[Tag']]]</f>
        <v>44462</v>
      </c>
      <c r="L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2" s="14" t="str">
        <f>IFERROR(VLOOKUP(Tabelle3[[#This Row],[Artikelnr.]],Artikel!A:C,3,FALSE),Tabelle3[[#This Row],[Artikelnr.]])</f>
        <v>VOS RW-NATUR-NAT-VAKU</v>
      </c>
      <c r="N692" s="11" t="str">
        <f>VLOOKUP(D692,'Liste Gründe'!A:D,2,FALSE)</f>
        <v>Schimmel</v>
      </c>
      <c r="O692" s="13" t="str">
        <f>IF(ISBLANK(F692),VLOOKUP(Tabelle3[[#This Row],[Grund Ziffer]],'Liste Gründe'!A:D,3,FALSE),F692)</f>
        <v>VOS &gt; Einsatz</v>
      </c>
      <c r="P692" s="11" t="str">
        <f>IF(ISBLANK(Tabelle111[[#This Row],[noch genauer]]),"-",Tabelle111[[#This Row],[noch genauer]])</f>
        <v>-</v>
      </c>
      <c r="Q692" s="14">
        <f t="shared" si="71"/>
        <v>38</v>
      </c>
      <c r="R692" s="11" t="str">
        <f t="shared" si="72"/>
        <v>Produkte</v>
      </c>
      <c r="S692" s="11" t="str">
        <f t="shared" si="73"/>
        <v>BUs</v>
      </c>
      <c r="T692" s="11" t="str">
        <f t="shared" si="74"/>
        <v>Symptome</v>
      </c>
      <c r="U692" s="11">
        <f>IFERROR(VLOOKUP(Tabelle3[[#This Row],[Artikelnr.]],Kennzahlen!S:U,3,FALSE)*Tabelle3[[#This Row],[Menge]],"0")</f>
        <v>87.894000000000005</v>
      </c>
      <c r="V692" s="14" t="str">
        <f>IF(ISBLANK(A692),VLOOKUP(Tabelle3[[#This Row],[Artikelnr.]],'Linien - BU'!R:S,2,FALSE),A692)</f>
        <v>L16</v>
      </c>
      <c r="W692" s="16">
        <f t="shared" si="75"/>
        <v>49500089</v>
      </c>
      <c r="X692" s="15">
        <f t="shared" si="76"/>
        <v>12</v>
      </c>
      <c r="Y692" s="51"/>
      <c r="AC692" s="51"/>
      <c r="AF692" s="51"/>
      <c r="AG692" s="51"/>
      <c r="AH692" s="51"/>
    </row>
    <row r="693" spans="1:34" ht="30" customHeight="1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15146</v>
      </c>
      <c r="G693" s="25" t="s">
        <v>36</v>
      </c>
      <c r="H693" s="25" t="str">
        <f>IFERROR(VLOOKUP(Tabelle111[[#This Row],[Artikelnr. (wenn vorhanden)]],Artikel!A:C,3,FALSE),Tabelle111[[#This Row],[Artikelnr. (wenn vorhanden)]])</f>
        <v>VOS RW-SCHI-NAT-VAKU</v>
      </c>
      <c r="I693" s="11" t="str">
        <f>VLOOKUP(V693,'Linien - BU'!A:B,2,FALSE)</f>
        <v>BU3</v>
      </c>
      <c r="J693" s="12">
        <f t="shared" si="70"/>
        <v>213</v>
      </c>
      <c r="K693" s="13">
        <f>Tabelle111[[#This Row],[Datum '[Tag']]]</f>
        <v>44462</v>
      </c>
      <c r="L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3" s="14" t="str">
        <f>IFERROR(VLOOKUP(Tabelle3[[#This Row],[Artikelnr.]],Artikel!A:C,3,FALSE),Tabelle3[[#This Row],[Artikelnr.]])</f>
        <v>VOS RW-SCHI-NAT-VAKU</v>
      </c>
      <c r="N693" s="11" t="str">
        <f>VLOOKUP(D693,'Liste Gründe'!A:D,2,FALSE)</f>
        <v>Schimmel</v>
      </c>
      <c r="O693" s="13" t="str">
        <f>IF(ISBLANK(F693),VLOOKUP(Tabelle3[[#This Row],[Grund Ziffer]],'Liste Gründe'!A:D,3,FALSE),F693)</f>
        <v>VOS &gt; Einsatz</v>
      </c>
      <c r="P693" s="11" t="str">
        <f>IF(ISBLANK(Tabelle111[[#This Row],[noch genauer]]),"-",Tabelle111[[#This Row],[noch genauer]])</f>
        <v>-</v>
      </c>
      <c r="Q693" s="14">
        <f t="shared" si="71"/>
        <v>38</v>
      </c>
      <c r="R693" s="11" t="str">
        <f t="shared" si="72"/>
        <v>Produkte</v>
      </c>
      <c r="S693" s="11" t="str">
        <f t="shared" si="73"/>
        <v>BUs</v>
      </c>
      <c r="T693" s="11" t="str">
        <f t="shared" si="74"/>
        <v>Symptome</v>
      </c>
      <c r="U693" s="11">
        <f>IFERROR(VLOOKUP(Tabelle3[[#This Row],[Artikelnr.]],Kennzahlen!S:U,3,FALSE)*Tabelle3[[#This Row],[Menge]],"0")</f>
        <v>109.482</v>
      </c>
      <c r="V693" s="14" t="str">
        <f>IF(ISBLANK(A693),VLOOKUP(Tabelle3[[#This Row],[Artikelnr.]],'Linien - BU'!R:S,2,FALSE),A693)</f>
        <v>L16</v>
      </c>
      <c r="W693" s="16">
        <f t="shared" si="75"/>
        <v>49500090</v>
      </c>
      <c r="X693" s="15">
        <f t="shared" si="76"/>
        <v>12</v>
      </c>
      <c r="Y693" s="51"/>
      <c r="AC693" s="51"/>
      <c r="AF693" s="51"/>
      <c r="AG693" s="51"/>
      <c r="AH693" s="51"/>
    </row>
    <row r="694" spans="1:34" ht="30" customHeight="1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15146</v>
      </c>
      <c r="G694" s="55" t="s">
        <v>36</v>
      </c>
      <c r="H694" s="25" t="str">
        <f>IFERROR(VLOOKUP(Tabelle111[[#This Row],[Artikelnr. (wenn vorhanden)]],Artikel!A:C,3,FALSE),Tabelle111[[#This Row],[Artikelnr. (wenn vorhanden)]])</f>
        <v>VOS RW-JAL-NAT-VAKU</v>
      </c>
      <c r="I694" s="11" t="str">
        <f>VLOOKUP(V694,'Linien - BU'!A:B,2,FALSE)</f>
        <v>BU3</v>
      </c>
      <c r="J694" s="12">
        <f t="shared" si="70"/>
        <v>402</v>
      </c>
      <c r="K694" s="13">
        <f>Tabelle111[[#This Row],[Datum '[Tag']]]</f>
        <v>44453</v>
      </c>
      <c r="L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4" s="14" t="str">
        <f>IFERROR(VLOOKUP(Tabelle3[[#This Row],[Artikelnr.]],Artikel!A:C,3,FALSE),Tabelle3[[#This Row],[Artikelnr.]])</f>
        <v>VOS RW-JAL-NAT-VAKU</v>
      </c>
      <c r="N694" s="11" t="str">
        <f>VLOOKUP(D694,'Liste Gründe'!A:D,2,FALSE)</f>
        <v>Schimmel</v>
      </c>
      <c r="O694" s="13" t="str">
        <f>IF(ISBLANK(F694),VLOOKUP(Tabelle3[[#This Row],[Grund Ziffer]],'Liste Gründe'!A:D,3,FALSE),F694)</f>
        <v>VOS &gt; Einsatz</v>
      </c>
      <c r="P694" s="11" t="str">
        <f>IF(ISBLANK(Tabelle111[[#This Row],[noch genauer]]),"-",Tabelle111[[#This Row],[noch genauer]])</f>
        <v>-</v>
      </c>
      <c r="Q694" s="14">
        <f t="shared" si="71"/>
        <v>37</v>
      </c>
      <c r="R694" s="11" t="str">
        <f t="shared" si="72"/>
        <v>Produkte</v>
      </c>
      <c r="S694" s="11" t="str">
        <f t="shared" si="73"/>
        <v>BUs</v>
      </c>
      <c r="T694" s="11" t="str">
        <f t="shared" si="74"/>
        <v>Symptome</v>
      </c>
      <c r="U694" s="11">
        <f>IFERROR(VLOOKUP(Tabelle3[[#This Row],[Artikelnr.]],Kennzahlen!S:U,3,FALSE)*Tabelle3[[#This Row],[Menge]],"0")</f>
        <v>206.62800000000001</v>
      </c>
      <c r="V694" s="14" t="str">
        <f>IF(ISBLANK(A694),VLOOKUP(Tabelle3[[#This Row],[Artikelnr.]],'Linien - BU'!R:S,2,FALSE),A694)</f>
        <v>L11</v>
      </c>
      <c r="W694" s="16">
        <f t="shared" si="75"/>
        <v>49500091</v>
      </c>
      <c r="X694" s="15">
        <f t="shared" si="76"/>
        <v>12</v>
      </c>
      <c r="Y694" s="51"/>
      <c r="AC694" s="51"/>
      <c r="AF694" s="51"/>
      <c r="AG694" s="51"/>
      <c r="AH694" s="51"/>
    </row>
    <row r="695" spans="1:34" ht="30" customHeight="1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15146</v>
      </c>
      <c r="G695" s="25" t="s">
        <v>36</v>
      </c>
      <c r="H695" s="25" t="str">
        <f>IFERROR(VLOOKUP(Tabelle111[[#This Row],[Artikelnr. (wenn vorhanden)]],Artikel!A:C,3,FALSE),Tabelle111[[#This Row],[Artikelnr. (wenn vorhanden)]])</f>
        <v>VOS RW-JAL-NAT-VAKU</v>
      </c>
      <c r="I695" s="11" t="str">
        <f>VLOOKUP(V695,'Linien - BU'!A:B,2,FALSE)</f>
        <v>BU3</v>
      </c>
      <c r="J695" s="12">
        <f t="shared" si="70"/>
        <v>345</v>
      </c>
      <c r="K695" s="13">
        <f>Tabelle111[[#This Row],[Datum '[Tag']]]</f>
        <v>44462</v>
      </c>
      <c r="L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5" s="14" t="str">
        <f>IFERROR(VLOOKUP(Tabelle3[[#This Row],[Artikelnr.]],Artikel!A:C,3,FALSE),Tabelle3[[#This Row],[Artikelnr.]])</f>
        <v>VOS RW-JAL-NAT-VAKU</v>
      </c>
      <c r="N695" s="11" t="str">
        <f>VLOOKUP(D695,'Liste Gründe'!A:D,2,FALSE)</f>
        <v>Schimmel</v>
      </c>
      <c r="O695" s="13" t="str">
        <f>IF(ISBLANK(F695),VLOOKUP(Tabelle3[[#This Row],[Grund Ziffer]],'Liste Gründe'!A:D,3,FALSE),F695)</f>
        <v>VOS &gt; Einsatz</v>
      </c>
      <c r="P695" s="11" t="str">
        <f>IF(ISBLANK(Tabelle111[[#This Row],[noch genauer]]),"-",Tabelle111[[#This Row],[noch genauer]])</f>
        <v>-</v>
      </c>
      <c r="Q695" s="14">
        <f t="shared" si="71"/>
        <v>38</v>
      </c>
      <c r="R695" s="11" t="str">
        <f t="shared" si="72"/>
        <v>Produkte</v>
      </c>
      <c r="S695" s="11" t="str">
        <f t="shared" si="73"/>
        <v>BUs</v>
      </c>
      <c r="T695" s="11" t="str">
        <f t="shared" si="74"/>
        <v>Symptome</v>
      </c>
      <c r="U695" s="11">
        <f>IFERROR(VLOOKUP(Tabelle3[[#This Row],[Artikelnr.]],Kennzahlen!S:U,3,FALSE)*Tabelle3[[#This Row],[Menge]],"0")</f>
        <v>177.33</v>
      </c>
      <c r="V695" s="14" t="str">
        <f>IF(ISBLANK(A695),VLOOKUP(Tabelle3[[#This Row],[Artikelnr.]],'Linien - BU'!R:S,2,FALSE),A695)</f>
        <v>L11</v>
      </c>
      <c r="W695" s="16">
        <f t="shared" si="75"/>
        <v>49500091</v>
      </c>
      <c r="X695" s="15">
        <f t="shared" si="76"/>
        <v>12</v>
      </c>
      <c r="Y695" s="51"/>
      <c r="AC695" s="51"/>
      <c r="AF695" s="51"/>
      <c r="AG695" s="51"/>
      <c r="AH695" s="51"/>
    </row>
    <row r="696" spans="1:34" ht="30" customHeight="1" x14ac:dyDescent="0.25">
      <c r="A696" s="25" t="s">
        <v>15153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15150</v>
      </c>
      <c r="G696" s="55" t="s">
        <v>87</v>
      </c>
      <c r="H696" s="25" t="str">
        <f>IFERROR(VLOOKUP(Tabelle111[[#This Row],[Artikelnr. (wenn vorhanden)]],Artikel!A:C,3,FALSE),Tabelle111[[#This Row],[Artikelnr. (wenn vorhanden)]])</f>
        <v>VOS RW-NATUR-EXTRA-VAKU</v>
      </c>
      <c r="I696" s="11" t="str">
        <f>VLOOKUP(V696,'Linien - BU'!A:B,2,FALSE)</f>
        <v>Verkauf</v>
      </c>
      <c r="J696" s="12">
        <f t="shared" si="70"/>
        <v>267</v>
      </c>
      <c r="K696" s="13">
        <f>Tabelle111[[#This Row],[Datum '[Tag']]]</f>
        <v>44453</v>
      </c>
      <c r="L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6" s="14" t="str">
        <f>IFERROR(VLOOKUP(Tabelle3[[#This Row],[Artikelnr.]],Artikel!A:C,3,FALSE),Tabelle3[[#This Row],[Artikelnr.]])</f>
        <v>VOS RW-NATUR-EXTRA-VAKU</v>
      </c>
      <c r="N696" s="11" t="str">
        <f>VLOOKUP(D696,'Liste Gründe'!A:D,2,FALSE)</f>
        <v>Schimmel</v>
      </c>
      <c r="O696" s="13" t="str">
        <f>IF(ISBLANK(F696),VLOOKUP(Tabelle3[[#This Row],[Grund Ziffer]],'Liste Gründe'!A:D,3,FALSE),F696)</f>
        <v>keinen Abnehmer/kein Schälpersonal</v>
      </c>
      <c r="P696" s="11" t="str">
        <f>IF(ISBLANK(Tabelle111[[#This Row],[noch genauer]]),"-",Tabelle111[[#This Row],[noch genauer]])</f>
        <v>keinen Abnehmer/Schälen</v>
      </c>
      <c r="Q696" s="14">
        <f t="shared" si="71"/>
        <v>37</v>
      </c>
      <c r="R696" s="11" t="str">
        <f t="shared" si="72"/>
        <v>Produkte</v>
      </c>
      <c r="S696" s="11" t="str">
        <f t="shared" si="73"/>
        <v>BUs</v>
      </c>
      <c r="T696" s="11" t="str">
        <f t="shared" si="74"/>
        <v>Symptome</v>
      </c>
      <c r="U696" s="11" t="str">
        <f>IFERROR(VLOOKUP(Tabelle3[[#This Row],[Artikelnr.]],Kennzahlen!S:U,3,FALSE)*Tabelle3[[#This Row],[Menge]],"0")</f>
        <v>0</v>
      </c>
      <c r="V696" s="14" t="str">
        <f>IF(ISBLANK(A696),VLOOKUP(Tabelle3[[#This Row],[Artikelnr.]],'Linien - BU'!R:S,2,FALSE),A696)</f>
        <v>Verkauf</v>
      </c>
      <c r="W696" s="16">
        <f t="shared" si="75"/>
        <v>49500092</v>
      </c>
      <c r="X696" s="15">
        <f t="shared" si="76"/>
        <v>12</v>
      </c>
      <c r="Y696" s="51"/>
      <c r="AC696" s="51"/>
      <c r="AF696" s="51"/>
      <c r="AG696" s="51"/>
      <c r="AH696" s="51"/>
    </row>
    <row r="697" spans="1:34" ht="30" customHeight="1" x14ac:dyDescent="0.25">
      <c r="A697" s="25" t="s">
        <v>15153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15150</v>
      </c>
      <c r="G697" s="25" t="s">
        <v>87</v>
      </c>
      <c r="H697" s="25" t="str">
        <f>IFERROR(VLOOKUP(Tabelle111[[#This Row],[Artikelnr. (wenn vorhanden)]],Artikel!A:C,3,FALSE),Tabelle111[[#This Row],[Artikelnr. (wenn vorhanden)]])</f>
        <v>VOS RW-NATUR-EXTRA-VAKU</v>
      </c>
      <c r="I697" s="11" t="str">
        <f>VLOOKUP(V697,'Linien - BU'!A:B,2,FALSE)</f>
        <v>Verkauf</v>
      </c>
      <c r="J697" s="12">
        <f t="shared" si="70"/>
        <v>243</v>
      </c>
      <c r="K697" s="13">
        <f>Tabelle111[[#This Row],[Datum '[Tag']]]</f>
        <v>44462</v>
      </c>
      <c r="L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7" s="14" t="str">
        <f>IFERROR(VLOOKUP(Tabelle3[[#This Row],[Artikelnr.]],Artikel!A:C,3,FALSE),Tabelle3[[#This Row],[Artikelnr.]])</f>
        <v>VOS RW-NATUR-EXTRA-VAKU</v>
      </c>
      <c r="N697" s="11" t="str">
        <f>VLOOKUP(D697,'Liste Gründe'!A:D,2,FALSE)</f>
        <v>Schimmel</v>
      </c>
      <c r="O697" s="13" t="str">
        <f>IF(ISBLANK(F697),VLOOKUP(Tabelle3[[#This Row],[Grund Ziffer]],'Liste Gründe'!A:D,3,FALSE),F697)</f>
        <v>keinen Abnehmer/kein Schälpersonal</v>
      </c>
      <c r="P697" s="11" t="str">
        <f>IF(ISBLANK(Tabelle111[[#This Row],[noch genauer]]),"-",Tabelle111[[#This Row],[noch genauer]])</f>
        <v>keinen Abnehmer/Schälen</v>
      </c>
      <c r="Q697" s="14">
        <f t="shared" si="71"/>
        <v>38</v>
      </c>
      <c r="R697" s="11" t="str">
        <f t="shared" si="72"/>
        <v>Produkte</v>
      </c>
      <c r="S697" s="11" t="str">
        <f t="shared" si="73"/>
        <v>BUs</v>
      </c>
      <c r="T697" s="11" t="str">
        <f t="shared" si="74"/>
        <v>Symptome</v>
      </c>
      <c r="U697" s="11" t="str">
        <f>IFERROR(VLOOKUP(Tabelle3[[#This Row],[Artikelnr.]],Kennzahlen!S:U,3,FALSE)*Tabelle3[[#This Row],[Menge]],"0")</f>
        <v>0</v>
      </c>
      <c r="V697" s="14" t="str">
        <f>IF(ISBLANK(A697),VLOOKUP(Tabelle3[[#This Row],[Artikelnr.]],'Linien - BU'!R:S,2,FALSE),A697)</f>
        <v>Verkauf</v>
      </c>
      <c r="W697" s="16">
        <f t="shared" si="75"/>
        <v>49500092</v>
      </c>
      <c r="X697" s="15">
        <f t="shared" si="76"/>
        <v>12</v>
      </c>
      <c r="Y697" s="51"/>
      <c r="AC697" s="51"/>
      <c r="AF697" s="51"/>
      <c r="AG697" s="51"/>
      <c r="AH697" s="51"/>
    </row>
    <row r="698" spans="1:34" ht="30" customHeight="1" x14ac:dyDescent="0.25">
      <c r="A698" s="25" t="s">
        <v>15153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15150</v>
      </c>
      <c r="G698" s="55" t="s">
        <v>87</v>
      </c>
      <c r="H698" s="25" t="str">
        <f>IFERROR(VLOOKUP(Tabelle111[[#This Row],[Artikelnr. (wenn vorhanden)]],Artikel!A:C,3,FALSE),Tabelle111[[#This Row],[Artikelnr. (wenn vorhanden)]])</f>
        <v>VOS GRW-NATUR-VAKU / Er</v>
      </c>
      <c r="I698" s="11" t="str">
        <f>VLOOKUP(V698,'Linien - BU'!A:B,2,FALSE)</f>
        <v>Verkauf</v>
      </c>
      <c r="J698" s="12">
        <f t="shared" si="70"/>
        <v>203</v>
      </c>
      <c r="K698" s="13">
        <f>Tabelle111[[#This Row],[Datum '[Tag']]]</f>
        <v>44453</v>
      </c>
      <c r="L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8" s="14" t="str">
        <f>IFERROR(VLOOKUP(Tabelle3[[#This Row],[Artikelnr.]],Artikel!A:C,3,FALSE),Tabelle3[[#This Row],[Artikelnr.]])</f>
        <v>VOS GRW-NATUR-VAKU / Er</v>
      </c>
      <c r="N698" s="11" t="str">
        <f>VLOOKUP(D698,'Liste Gründe'!A:D,2,FALSE)</f>
        <v>Schimmel</v>
      </c>
      <c r="O698" s="13" t="str">
        <f>IF(ISBLANK(F698),VLOOKUP(Tabelle3[[#This Row],[Grund Ziffer]],'Liste Gründe'!A:D,3,FALSE),F698)</f>
        <v>keinen Abnehmer/kein Schälpersonal</v>
      </c>
      <c r="P698" s="11" t="str">
        <f>IF(ISBLANK(Tabelle111[[#This Row],[noch genauer]]),"-",Tabelle111[[#This Row],[noch genauer]])</f>
        <v>keinen Abnehmer/Schälen</v>
      </c>
      <c r="Q698" s="14">
        <f t="shared" si="71"/>
        <v>37</v>
      </c>
      <c r="R698" s="11" t="str">
        <f t="shared" si="72"/>
        <v>Produkte</v>
      </c>
      <c r="S698" s="11" t="str">
        <f t="shared" si="73"/>
        <v>BUs</v>
      </c>
      <c r="T698" s="11" t="str">
        <f t="shared" si="74"/>
        <v>Symptome</v>
      </c>
      <c r="U698" s="11">
        <f>IFERROR(VLOOKUP(Tabelle3[[#This Row],[Artikelnr.]],Kennzahlen!S:U,3,FALSE)*Tabelle3[[#This Row],[Menge]],"0")</f>
        <v>104.342</v>
      </c>
      <c r="V698" s="14" t="str">
        <f>IF(ISBLANK(A698),VLOOKUP(Tabelle3[[#This Row],[Artikelnr.]],'Linien - BU'!R:S,2,FALSE),A698)</f>
        <v>Verkauf</v>
      </c>
      <c r="W698" s="16">
        <f t="shared" si="75"/>
        <v>49500143</v>
      </c>
      <c r="X698" s="15">
        <f t="shared" si="76"/>
        <v>12</v>
      </c>
      <c r="Y698" s="51"/>
      <c r="AC698" s="51"/>
      <c r="AF698" s="51"/>
      <c r="AG698" s="51"/>
      <c r="AH698" s="51"/>
    </row>
    <row r="699" spans="1:34" ht="30" customHeight="1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15146</v>
      </c>
      <c r="G699" s="25" t="s">
        <v>36</v>
      </c>
      <c r="H699" s="25" t="str">
        <f>IFERROR(VLOOKUP(Tabelle111[[#This Row],[Artikelnr. (wenn vorhanden)]],Artikel!A:C,3,FALSE),Tabelle111[[#This Row],[Artikelnr. (wenn vorhanden)]])</f>
        <v>VOS GRW-NATUR-VAKU / Er</v>
      </c>
      <c r="I699" s="11" t="str">
        <f>VLOOKUP(V699,'Linien - BU'!A:B,2,FALSE)</f>
        <v>BU3</v>
      </c>
      <c r="J699" s="12">
        <f t="shared" si="70"/>
        <v>289</v>
      </c>
      <c r="K699" s="13">
        <f>Tabelle111[[#This Row],[Datum '[Tag']]]</f>
        <v>44473</v>
      </c>
      <c r="L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9" s="14" t="str">
        <f>IFERROR(VLOOKUP(Tabelle3[[#This Row],[Artikelnr.]],Artikel!A:C,3,FALSE),Tabelle3[[#This Row],[Artikelnr.]])</f>
        <v>VOS GRW-NATUR-VAKU / Er</v>
      </c>
      <c r="N699" s="11" t="str">
        <f>VLOOKUP(D699,'Liste Gründe'!A:D,2,FALSE)</f>
        <v>Schimmel</v>
      </c>
      <c r="O699" s="13" t="str">
        <f>IF(ISBLANK(F699),VLOOKUP(Tabelle3[[#This Row],[Grund Ziffer]],'Liste Gründe'!A:D,3,FALSE),F699)</f>
        <v>VOS &gt; Einsatz</v>
      </c>
      <c r="P699" s="11" t="str">
        <f>IF(ISBLANK(Tabelle111[[#This Row],[noch genauer]]),"-",Tabelle111[[#This Row],[noch genauer]])</f>
        <v>-</v>
      </c>
      <c r="Q699" s="14">
        <f t="shared" si="71"/>
        <v>40</v>
      </c>
      <c r="R699" s="11" t="str">
        <f t="shared" si="72"/>
        <v>Produkte</v>
      </c>
      <c r="S699" s="11" t="str">
        <f t="shared" si="73"/>
        <v>BUs</v>
      </c>
      <c r="T699" s="11" t="str">
        <f t="shared" si="74"/>
        <v>Symptome</v>
      </c>
      <c r="U699" s="11">
        <f>IFERROR(VLOOKUP(Tabelle3[[#This Row],[Artikelnr.]],Kennzahlen!S:U,3,FALSE)*Tabelle3[[#This Row],[Menge]],"0")</f>
        <v>148.54599999999999</v>
      </c>
      <c r="V699" s="14" t="str">
        <f>IF(ISBLANK(A699),VLOOKUP(Tabelle3[[#This Row],[Artikelnr.]],'Linien - BU'!R:S,2,FALSE),A699)</f>
        <v>BU3</v>
      </c>
      <c r="W699" s="16">
        <f t="shared" si="75"/>
        <v>49500143</v>
      </c>
      <c r="X699" s="15">
        <f t="shared" si="76"/>
        <v>12</v>
      </c>
      <c r="Y699" s="51"/>
      <c r="AC699" s="51"/>
      <c r="AF699" s="51"/>
      <c r="AG699" s="51"/>
      <c r="AH699" s="51"/>
    </row>
    <row r="700" spans="1:34" ht="30" customHeight="1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15146</v>
      </c>
      <c r="G700" s="25"/>
      <c r="H700" s="25" t="str">
        <f>IFERROR(VLOOKUP(Tabelle111[[#This Row],[Artikelnr. (wenn vorhanden)]],Artikel!A:C,3,FALSE),Tabelle111[[#This Row],[Artikelnr. (wenn vorhanden)]])</f>
        <v>VOS GRW-NATUR-VAKU / Er</v>
      </c>
      <c r="I700" s="11" t="str">
        <f>VLOOKUP(V700,'Linien - BU'!A:B,2,FALSE)</f>
        <v>BU3</v>
      </c>
      <c r="J700" s="12">
        <f t="shared" si="70"/>
        <v>299</v>
      </c>
      <c r="K700" s="13">
        <f>Tabelle111[[#This Row],[Datum '[Tag']]]</f>
        <v>44487</v>
      </c>
      <c r="L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0" s="14" t="str">
        <f>IFERROR(VLOOKUP(Tabelle3[[#This Row],[Artikelnr.]],Artikel!A:C,3,FALSE),Tabelle3[[#This Row],[Artikelnr.]])</f>
        <v>VOS GRW-NATUR-VAKU / Er</v>
      </c>
      <c r="N700" s="11" t="str">
        <f>VLOOKUP(D700,'Liste Gründe'!A:D,2,FALSE)</f>
        <v>Schimmel</v>
      </c>
      <c r="O700" s="13" t="str">
        <f>IF(ISBLANK(F700),VLOOKUP(Tabelle3[[#This Row],[Grund Ziffer]],'Liste Gründe'!A:D,3,FALSE),F700)</f>
        <v>VOS &gt; Einsatz</v>
      </c>
      <c r="P700" s="11" t="str">
        <f>IF(ISBLANK(Tabelle111[[#This Row],[noch genauer]]),"-",Tabelle111[[#This Row],[noch genauer]])</f>
        <v>-</v>
      </c>
      <c r="Q700" s="14">
        <f t="shared" si="71"/>
        <v>42</v>
      </c>
      <c r="R700" s="11" t="str">
        <f t="shared" si="72"/>
        <v>Produkte</v>
      </c>
      <c r="S700" s="11" t="str">
        <f t="shared" si="73"/>
        <v>BUs</v>
      </c>
      <c r="T700" s="11" t="str">
        <f t="shared" si="74"/>
        <v>Symptome</v>
      </c>
      <c r="U700" s="11">
        <f>IFERROR(VLOOKUP(Tabelle3[[#This Row],[Artikelnr.]],Kennzahlen!S:U,3,FALSE)*Tabelle3[[#This Row],[Menge]],"0")</f>
        <v>153.68600000000001</v>
      </c>
      <c r="V700" s="14" t="str">
        <f>IF(ISBLANK(A700),VLOOKUP(Tabelle3[[#This Row],[Artikelnr.]],'Linien - BU'!R:S,2,FALSE),A700)</f>
        <v>BU3</v>
      </c>
      <c r="W700" s="16">
        <f t="shared" si="75"/>
        <v>49500143</v>
      </c>
      <c r="X700" s="15">
        <f t="shared" si="76"/>
        <v>12</v>
      </c>
      <c r="Y700" s="51"/>
      <c r="AC700" s="51"/>
      <c r="AF700" s="51"/>
      <c r="AG700" s="51"/>
      <c r="AH700" s="51"/>
    </row>
    <row r="701" spans="1:34" ht="30" customHeight="1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F701"/>
      <c r="G701" s="25"/>
      <c r="H701" s="25" t="str">
        <f>IFERROR(VLOOKUP(Tabelle111[[#This Row],[Artikelnr. (wenn vorhanden)]],Artikel!A:C,3,FALSE),Tabelle111[[#This Row],[Artikelnr. (wenn vorhanden)]])</f>
        <v>VOS GRW-NATUR-VAKU / Er</v>
      </c>
      <c r="I701" s="11" t="str">
        <f>VLOOKUP(V701,'Linien - BU'!A:B,2,FALSE)</f>
        <v>BU3</v>
      </c>
      <c r="J701" s="12">
        <f t="shared" si="70"/>
        <v>292</v>
      </c>
      <c r="K701" s="13">
        <f>Tabelle111[[#This Row],[Datum '[Tag']]]</f>
        <v>44487</v>
      </c>
      <c r="L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1" s="14" t="str">
        <f>IFERROR(VLOOKUP(Tabelle3[[#This Row],[Artikelnr.]],Artikel!A:C,3,FALSE),Tabelle3[[#This Row],[Artikelnr.]])</f>
        <v>VOS GRW-NATUR-VAKU / Er</v>
      </c>
      <c r="N701" s="11" t="str">
        <f>VLOOKUP(D701,'Liste Gründe'!A:D,2,FALSE)</f>
        <v>Schimmel</v>
      </c>
      <c r="O701" s="13" t="str">
        <f>IF(ISBLANK(F701),VLOOKUP(Tabelle3[[#This Row],[Grund Ziffer]],'Liste Gründe'!A:D,3,FALSE),F701)</f>
        <v>Schimmel</v>
      </c>
      <c r="P701" s="11" t="str">
        <f>IF(ISBLANK(Tabelle111[[#This Row],[noch genauer]]),"-",Tabelle111[[#This Row],[noch genauer]])</f>
        <v>-</v>
      </c>
      <c r="Q701" s="14">
        <f t="shared" si="71"/>
        <v>42</v>
      </c>
      <c r="R701" s="11" t="str">
        <f t="shared" si="72"/>
        <v>Produkte</v>
      </c>
      <c r="S701" s="11" t="str">
        <f t="shared" si="73"/>
        <v>BUs</v>
      </c>
      <c r="T701" s="11" t="str">
        <f t="shared" si="74"/>
        <v>Symptome</v>
      </c>
      <c r="U701" s="11">
        <f>IFERROR(VLOOKUP(Tabelle3[[#This Row],[Artikelnr.]],Kennzahlen!S:U,3,FALSE)*Tabelle3[[#This Row],[Menge]],"0")</f>
        <v>150.08799999999999</v>
      </c>
      <c r="V701" s="14" t="str">
        <f>IF(ISBLANK(A701),VLOOKUP(Tabelle3[[#This Row],[Artikelnr.]],'Linien - BU'!R:S,2,FALSE),A701)</f>
        <v>BU3</v>
      </c>
      <c r="W701" s="16">
        <f t="shared" si="75"/>
        <v>49500143</v>
      </c>
      <c r="X701" s="15">
        <f t="shared" si="76"/>
        <v>12</v>
      </c>
      <c r="Y701" s="51"/>
      <c r="AC701" s="51"/>
      <c r="AF701" s="51"/>
      <c r="AG701" s="51"/>
      <c r="AH701" s="51"/>
    </row>
    <row r="702" spans="1:34" ht="30" customHeight="1" x14ac:dyDescent="0.25">
      <c r="A702" s="25" t="s">
        <v>15153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15150</v>
      </c>
      <c r="G702" s="25" t="s">
        <v>87</v>
      </c>
      <c r="H702" s="25" t="str">
        <f>IFERROR(VLOOKUP(Tabelle111[[#This Row],[Artikelnr. (wenn vorhanden)]],Artikel!A:C,3,FALSE),Tabelle111[[#This Row],[Artikelnr. (wenn vorhanden)]])</f>
        <v>VOS GRW-SCHI-VAKU /Ersa</v>
      </c>
      <c r="I702" s="11" t="str">
        <f>VLOOKUP(V702,'Linien - BU'!A:B,2,FALSE)</f>
        <v>Verkauf</v>
      </c>
      <c r="J702" s="12">
        <f t="shared" si="70"/>
        <v>102</v>
      </c>
      <c r="K702" s="13">
        <f>Tabelle111[[#This Row],[Datum '[Tag']]]</f>
        <v>44462</v>
      </c>
      <c r="L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702" s="14" t="str">
        <f>IFERROR(VLOOKUP(Tabelle3[[#This Row],[Artikelnr.]],Artikel!A:C,3,FALSE),Tabelle3[[#This Row],[Artikelnr.]])</f>
        <v>VOS GRW-SCHI-VAKU /Ersa</v>
      </c>
      <c r="N702" s="11" t="str">
        <f>VLOOKUP(D702,'Liste Gründe'!A:D,2,FALSE)</f>
        <v>Schimmel</v>
      </c>
      <c r="O702" s="13" t="str">
        <f>IF(ISBLANK(F702),VLOOKUP(Tabelle3[[#This Row],[Grund Ziffer]],'Liste Gründe'!A:D,3,FALSE),F702)</f>
        <v>keinen Abnehmer/kein Schälpersonal</v>
      </c>
      <c r="P702" s="11" t="str">
        <f>IF(ISBLANK(Tabelle111[[#This Row],[noch genauer]]),"-",Tabelle111[[#This Row],[noch genauer]])</f>
        <v>keinen Abnehmer/Schälen</v>
      </c>
      <c r="Q702" s="14">
        <f t="shared" si="71"/>
        <v>38</v>
      </c>
      <c r="R702" s="11" t="str">
        <f t="shared" si="72"/>
        <v>Produkte</v>
      </c>
      <c r="S702" s="11" t="str">
        <f t="shared" si="73"/>
        <v>BUs</v>
      </c>
      <c r="T702" s="11" t="str">
        <f t="shared" si="74"/>
        <v>Symptome</v>
      </c>
      <c r="U702" s="11">
        <f>IFERROR(VLOOKUP(Tabelle3[[#This Row],[Artikelnr.]],Kennzahlen!S:U,3,FALSE)*Tabelle3[[#This Row],[Menge]],"0")</f>
        <v>52.428000000000004</v>
      </c>
      <c r="V702" s="14" t="str">
        <f>IF(ISBLANK(A702),VLOOKUP(Tabelle3[[#This Row],[Artikelnr.]],'Linien - BU'!R:S,2,FALSE),A702)</f>
        <v>Verkauf</v>
      </c>
      <c r="W702" s="16">
        <f t="shared" si="75"/>
        <v>49500144</v>
      </c>
      <c r="X702" s="15">
        <f t="shared" si="76"/>
        <v>12</v>
      </c>
      <c r="Y702" s="51"/>
      <c r="AC702" s="51"/>
      <c r="AF702" s="51"/>
      <c r="AG702" s="51"/>
      <c r="AH702" s="51"/>
    </row>
    <row r="703" spans="1:34" ht="30" customHeight="1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15146</v>
      </c>
      <c r="G703" s="25" t="s">
        <v>36</v>
      </c>
      <c r="H703" s="25" t="str">
        <f>IFERROR(VLOOKUP(Tabelle111[[#This Row],[Artikelnr. (wenn vorhanden)]],Artikel!A:C,3,FALSE),Tabelle111[[#This Row],[Artikelnr. (wenn vorhanden)]])</f>
        <v>VOS RW-NATUR-EXTRA-VAKU</v>
      </c>
      <c r="I703" s="11" t="str">
        <f>VLOOKUP(V703,'Linien - BU'!A:B,2,FALSE)</f>
        <v>BU3</v>
      </c>
      <c r="J703" s="12">
        <f t="shared" si="70"/>
        <v>1266</v>
      </c>
      <c r="K703" s="13">
        <f>Tabelle111[[#This Row],[Datum '[Tag']]]</f>
        <v>44473</v>
      </c>
      <c r="L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3" s="14" t="str">
        <f>IFERROR(VLOOKUP(Tabelle3[[#This Row],[Artikelnr.]],Artikel!A:C,3,FALSE),Tabelle3[[#This Row],[Artikelnr.]])</f>
        <v>VOS RW-NATUR-EXTRA-VAKU</v>
      </c>
      <c r="N703" s="11" t="str">
        <f>VLOOKUP(D703,'Liste Gründe'!A:D,2,FALSE)</f>
        <v>Schimmel</v>
      </c>
      <c r="O703" s="13" t="str">
        <f>IF(ISBLANK(F703),VLOOKUP(Tabelle3[[#This Row],[Grund Ziffer]],'Liste Gründe'!A:D,3,FALSE),F703)</f>
        <v>VOS &gt; Einsatz</v>
      </c>
      <c r="P703" s="11" t="str">
        <f>IF(ISBLANK(Tabelle111[[#This Row],[noch genauer]]),"-",Tabelle111[[#This Row],[noch genauer]])</f>
        <v>-</v>
      </c>
      <c r="Q703" s="14">
        <f t="shared" si="71"/>
        <v>40</v>
      </c>
      <c r="R703" s="11" t="str">
        <f t="shared" si="72"/>
        <v>Produkte</v>
      </c>
      <c r="S703" s="11" t="str">
        <f t="shared" si="73"/>
        <v>BUs</v>
      </c>
      <c r="T703" s="11" t="str">
        <f t="shared" si="74"/>
        <v>Symptome</v>
      </c>
      <c r="U703" s="11">
        <f>IFERROR(VLOOKUP(Tabelle3[[#This Row],[Artikelnr.]],Kennzahlen!S:U,3,FALSE)*Tabelle3[[#This Row],[Menge]],"0")</f>
        <v>650.72400000000005</v>
      </c>
      <c r="V703" s="14" t="str">
        <f>IF(ISBLANK(A703),VLOOKUP(Tabelle3[[#This Row],[Artikelnr.]],'Linien - BU'!R:S,2,FALSE),A703)</f>
        <v>BU3</v>
      </c>
      <c r="W703" s="16">
        <f t="shared" si="75"/>
        <v>49500147</v>
      </c>
      <c r="X703" s="15">
        <f t="shared" si="76"/>
        <v>12</v>
      </c>
      <c r="Y703" s="51"/>
      <c r="AC703" s="51"/>
      <c r="AF703" s="51"/>
      <c r="AG703" s="51"/>
      <c r="AH703" s="51"/>
    </row>
    <row r="704" spans="1:34" ht="30" customHeight="1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15146</v>
      </c>
      <c r="G704" s="25"/>
      <c r="H704" s="25" t="str">
        <f>IFERROR(VLOOKUP(Tabelle111[[#This Row],[Artikelnr. (wenn vorhanden)]],Artikel!A:C,3,FALSE),Tabelle111[[#This Row],[Artikelnr. (wenn vorhanden)]])</f>
        <v>VOS RW-NATUR-EXTRA-VAKU</v>
      </c>
      <c r="I704" s="11" t="str">
        <f>VLOOKUP(V704,'Linien - BU'!A:B,2,FALSE)</f>
        <v>BU3</v>
      </c>
      <c r="J704" s="12">
        <f t="shared" si="70"/>
        <v>257</v>
      </c>
      <c r="K704" s="13">
        <f>Tabelle111[[#This Row],[Datum '[Tag']]]</f>
        <v>44487</v>
      </c>
      <c r="L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4" s="14" t="str">
        <f>IFERROR(VLOOKUP(Tabelle3[[#This Row],[Artikelnr.]],Artikel!A:C,3,FALSE),Tabelle3[[#This Row],[Artikelnr.]])</f>
        <v>VOS RW-NATUR-EXTRA-VAKU</v>
      </c>
      <c r="N704" s="11" t="str">
        <f>VLOOKUP(D704,'Liste Gründe'!A:D,2,FALSE)</f>
        <v>Schimmel</v>
      </c>
      <c r="O704" s="13" t="str">
        <f>IF(ISBLANK(F704),VLOOKUP(Tabelle3[[#This Row],[Grund Ziffer]],'Liste Gründe'!A:D,3,FALSE),F704)</f>
        <v>VOS &gt; Einsatz</v>
      </c>
      <c r="P704" s="11" t="str">
        <f>IF(ISBLANK(Tabelle111[[#This Row],[noch genauer]]),"-",Tabelle111[[#This Row],[noch genauer]])</f>
        <v>-</v>
      </c>
      <c r="Q704" s="14">
        <f t="shared" si="71"/>
        <v>42</v>
      </c>
      <c r="R704" s="11" t="str">
        <f t="shared" si="72"/>
        <v>Produkte</v>
      </c>
      <c r="S704" s="11" t="str">
        <f t="shared" si="73"/>
        <v>BUs</v>
      </c>
      <c r="T704" s="11" t="str">
        <f t="shared" si="74"/>
        <v>Symptome</v>
      </c>
      <c r="U704" s="11">
        <f>IFERROR(VLOOKUP(Tabelle3[[#This Row],[Artikelnr.]],Kennzahlen!S:U,3,FALSE)*Tabelle3[[#This Row],[Menge]],"0")</f>
        <v>132.09800000000001</v>
      </c>
      <c r="V704" s="14" t="str">
        <f>IF(ISBLANK(A704),VLOOKUP(Tabelle3[[#This Row],[Artikelnr.]],'Linien - BU'!R:S,2,FALSE),A704)</f>
        <v>BU3</v>
      </c>
      <c r="W704" s="16">
        <f t="shared" si="75"/>
        <v>49500147</v>
      </c>
      <c r="X704" s="15">
        <f t="shared" si="76"/>
        <v>12</v>
      </c>
      <c r="Y704" s="51"/>
      <c r="AC704" s="51"/>
      <c r="AF704" s="51"/>
      <c r="AG704" s="51"/>
      <c r="AH704" s="51"/>
    </row>
    <row r="705" spans="1:34" ht="30" customHeight="1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IFERROR(VLOOKUP(Tabelle111[[#This Row],[Artikelnr. (wenn vorhanden)]],Artikel!A:C,3,FALSE),Tabelle111[[#This Row],[Artikelnr. (wenn vorhanden)]])</f>
        <v>VOS WAL-KONZ-vakuumiert</v>
      </c>
      <c r="I705" s="11" t="str">
        <f>VLOOKUP(V705,'Linien - BU'!A:B,2,FALSE)</f>
        <v>BU1</v>
      </c>
      <c r="J705" s="12">
        <f t="shared" si="70"/>
        <v>285</v>
      </c>
      <c r="K705" s="13">
        <f>Tabelle111[[#This Row],[Datum '[Tag']]]</f>
        <v>44454</v>
      </c>
      <c r="L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5" s="14" t="str">
        <f>IFERROR(VLOOKUP(Tabelle3[[#This Row],[Artikelnr.]],Artikel!A:C,3,FALSE),Tabelle3[[#This Row],[Artikelnr.]])</f>
        <v>VOS WAL-KONZ-vakuumiert</v>
      </c>
      <c r="N705" s="11" t="str">
        <f>VLOOKUP(D705,'Liste Gründe'!A:D,2,FALSE)</f>
        <v>Schimmel</v>
      </c>
      <c r="O705" s="13" t="str">
        <f>IF(ISBLANK(F705),VLOOKUP(Tabelle3[[#This Row],[Grund Ziffer]],'Liste Gründe'!A:D,3,FALSE),F705)</f>
        <v>Luftzieher</v>
      </c>
      <c r="P705" s="11" t="str">
        <f>IF(ISBLANK(Tabelle111[[#This Row],[noch genauer]]),"-",Tabelle111[[#This Row],[noch genauer]])</f>
        <v>Luftzieher</v>
      </c>
      <c r="Q705" s="14">
        <f t="shared" si="71"/>
        <v>37</v>
      </c>
      <c r="R705" s="11" t="str">
        <f t="shared" si="72"/>
        <v>Produkte</v>
      </c>
      <c r="S705" s="11" t="str">
        <f t="shared" si="73"/>
        <v>BUs</v>
      </c>
      <c r="T705" s="11" t="str">
        <f t="shared" si="74"/>
        <v>Symptome</v>
      </c>
      <c r="U705" s="11" t="str">
        <f>IFERROR(VLOOKUP(Tabelle3[[#This Row],[Artikelnr.]],Kennzahlen!S:U,3,FALSE)*Tabelle3[[#This Row],[Menge]],"0")</f>
        <v>0</v>
      </c>
      <c r="V705" s="14" t="str">
        <f>IF(ISBLANK(A705),VLOOKUP(Tabelle3[[#This Row],[Artikelnr.]],'Linien - BU'!R:S,2,FALSE),A705)</f>
        <v>RWV</v>
      </c>
      <c r="W705" s="16">
        <f t="shared" si="75"/>
        <v>49500154</v>
      </c>
      <c r="X705" s="15">
        <f t="shared" si="76"/>
        <v>12</v>
      </c>
      <c r="Y705" s="51"/>
      <c r="AC705" s="51"/>
      <c r="AF705" s="51"/>
      <c r="AG705" s="51"/>
      <c r="AH705" s="51"/>
    </row>
    <row r="706" spans="1:34" ht="30" customHeight="1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15147</v>
      </c>
      <c r="G706" s="55" t="s">
        <v>20</v>
      </c>
      <c r="H706" s="25" t="str">
        <f>IFERROR(VLOOKUP(Tabelle111[[#This Row],[Artikelnr. (wenn vorhanden)]],Artikel!A:C,3,FALSE),Tabelle111[[#This Row],[Artikelnr. (wenn vorhanden)]])</f>
        <v>ABS BUN-PF 50% L33 vaku</v>
      </c>
      <c r="I706" s="11" t="str">
        <f>VLOOKUP(V706,'Linien - BU'!A:B,2,FALSE)</f>
        <v>BU3</v>
      </c>
      <c r="J706" s="12">
        <f t="shared" ref="J706:J769" si="77">C706</f>
        <v>42</v>
      </c>
      <c r="K706" s="13">
        <f>Tabelle111[[#This Row],[Datum '[Tag']]]</f>
        <v>44447</v>
      </c>
      <c r="L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6" s="14" t="str">
        <f>IFERROR(VLOOKUP(Tabelle3[[#This Row],[Artikelnr.]],Artikel!A:C,3,FALSE),Tabelle3[[#This Row],[Artikelnr.]])</f>
        <v>ABS BUN-PF 50% L33 vaku</v>
      </c>
      <c r="N706" s="11" t="str">
        <f>VLOOKUP(D706,'Liste Gründe'!A:D,2,FALSE)</f>
        <v>Schimmel</v>
      </c>
      <c r="O706" s="13" t="str">
        <f>IF(ISBLANK(F706),VLOOKUP(Tabelle3[[#This Row],[Grund Ziffer]],'Liste Gründe'!A:D,3,FALSE),F706)</f>
        <v>spezifischer Einsatz</v>
      </c>
      <c r="P706" s="11" t="str">
        <f>IF(ISBLANK(Tabelle111[[#This Row],[noch genauer]]),"-",Tabelle111[[#This Row],[noch genauer]])</f>
        <v>wurde nicht eingesetzt</v>
      </c>
      <c r="Q706" s="14">
        <f t="shared" ref="Q706:Q769" si="78">_xlfn.ISOWEEKNUM(K706)</f>
        <v>36</v>
      </c>
      <c r="R706" s="11" t="str">
        <f t="shared" ref="R706:R769" si="79">"Produkte"</f>
        <v>Produkte</v>
      </c>
      <c r="S706" s="11" t="str">
        <f t="shared" ref="S706:S769" si="80">"BUs"</f>
        <v>BUs</v>
      </c>
      <c r="T706" s="11" t="str">
        <f t="shared" ref="T706:T769" si="81">"Symptome"</f>
        <v>Symptome</v>
      </c>
      <c r="U706" s="11">
        <f>IFERROR(VLOOKUP(Tabelle3[[#This Row],[Artikelnr.]],Kennzahlen!S:U,3,FALSE)*Tabelle3[[#This Row],[Menge]],"0")</f>
        <v>42.588000000000001</v>
      </c>
      <c r="V706" s="14" t="str">
        <f>IF(ISBLANK(A706),VLOOKUP(Tabelle3[[#This Row],[Artikelnr.]],'Linien - BU'!R:S,2,FALSE),A706)</f>
        <v>L33</v>
      </c>
      <c r="W706" s="16">
        <f t="shared" ref="V706:W769" si="82">B706</f>
        <v>49500166</v>
      </c>
      <c r="X706" s="15">
        <f t="shared" ref="X706:X769" si="83">D706</f>
        <v>12</v>
      </c>
      <c r="Y706" s="51"/>
      <c r="AC706" s="51"/>
      <c r="AF706" s="51"/>
      <c r="AG706" s="51"/>
      <c r="AH706" s="51"/>
    </row>
    <row r="707" spans="1:34" ht="30" customHeight="1" x14ac:dyDescent="0.25">
      <c r="A707" s="25" t="s">
        <v>15243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15147</v>
      </c>
      <c r="G707" s="25"/>
      <c r="H707" s="25" t="str">
        <f>IFERROR(VLOOKUP(Tabelle111[[#This Row],[Artikelnr. (wenn vorhanden)]],Artikel!A:C,3,FALSE),Tabelle111[[#This Row],[Artikelnr. (wenn vorhanden)]])</f>
        <v>ABS BUN-PF 50% L33 vaku</v>
      </c>
      <c r="I707" s="11" t="str">
        <f>VLOOKUP(V707,'Linien - BU'!A:B,2,FALSE)</f>
        <v>BU3</v>
      </c>
      <c r="J707" s="12">
        <f t="shared" si="77"/>
        <v>211</v>
      </c>
      <c r="K707" s="13">
        <f>Tabelle111[[#This Row],[Datum '[Tag']]]</f>
        <v>44482</v>
      </c>
      <c r="L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7" s="14" t="str">
        <f>IFERROR(VLOOKUP(Tabelle3[[#This Row],[Artikelnr.]],Artikel!A:C,3,FALSE),Tabelle3[[#This Row],[Artikelnr.]])</f>
        <v>ABS BUN-PF 50% L33 vaku</v>
      </c>
      <c r="N707" s="11" t="str">
        <f>VLOOKUP(D707,'Liste Gründe'!A:D,2,FALSE)</f>
        <v>Schimmel</v>
      </c>
      <c r="O707" s="13" t="str">
        <f>IF(ISBLANK(F707),VLOOKUP(Tabelle3[[#This Row],[Grund Ziffer]],'Liste Gründe'!A:D,3,FALSE),F707)</f>
        <v>spezifischer Einsatz</v>
      </c>
      <c r="P707" s="11" t="str">
        <f>IF(ISBLANK(Tabelle111[[#This Row],[noch genauer]]),"-",Tabelle111[[#This Row],[noch genauer]])</f>
        <v>-</v>
      </c>
      <c r="Q707" s="14">
        <f t="shared" si="78"/>
        <v>41</v>
      </c>
      <c r="R707" s="11" t="str">
        <f t="shared" si="79"/>
        <v>Produkte</v>
      </c>
      <c r="S707" s="11" t="str">
        <f t="shared" si="80"/>
        <v>BUs</v>
      </c>
      <c r="T707" s="11" t="str">
        <f t="shared" si="81"/>
        <v>Symptome</v>
      </c>
      <c r="U707" s="11">
        <f>IFERROR(VLOOKUP(Tabelle3[[#This Row],[Artikelnr.]],Kennzahlen!S:U,3,FALSE)*Tabelle3[[#This Row],[Menge]],"0")</f>
        <v>213.95400000000001</v>
      </c>
      <c r="V707" s="14" t="str">
        <f>IF(ISBLANK(A707),VLOOKUP(Tabelle3[[#This Row],[Artikelnr.]],'Linien - BU'!R:S,2,FALSE),A707)</f>
        <v>bu3</v>
      </c>
      <c r="W707" s="16">
        <f t="shared" si="82"/>
        <v>49500166</v>
      </c>
      <c r="X707" s="15">
        <f t="shared" si="83"/>
        <v>12</v>
      </c>
      <c r="Y707" s="51"/>
      <c r="AC707" s="51"/>
      <c r="AF707" s="51"/>
      <c r="AG707" s="51"/>
      <c r="AH707" s="51"/>
    </row>
    <row r="708" spans="1:34" ht="30" customHeight="1" x14ac:dyDescent="0.25">
      <c r="A708" s="25" t="s">
        <v>15243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15147</v>
      </c>
      <c r="G708" s="25"/>
      <c r="H708" s="25" t="str">
        <f>IFERROR(VLOOKUP(Tabelle111[[#This Row],[Artikelnr. (wenn vorhanden)]],Artikel!A:C,3,FALSE),Tabelle111[[#This Row],[Artikelnr. (wenn vorhanden)]])</f>
        <v>ABS BUN-PF 50% L33 vaku</v>
      </c>
      <c r="I708" s="11" t="str">
        <f>VLOOKUP(V708,'Linien - BU'!A:B,2,FALSE)</f>
        <v>BU3</v>
      </c>
      <c r="J708" s="12">
        <f t="shared" si="77"/>
        <v>495</v>
      </c>
      <c r="K708" s="13">
        <f>Tabelle111[[#This Row],[Datum '[Tag']]]</f>
        <v>44482</v>
      </c>
      <c r="L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8" s="14" t="str">
        <f>IFERROR(VLOOKUP(Tabelle3[[#This Row],[Artikelnr.]],Artikel!A:C,3,FALSE),Tabelle3[[#This Row],[Artikelnr.]])</f>
        <v>ABS BUN-PF 50% L33 vaku</v>
      </c>
      <c r="N708" s="11" t="str">
        <f>VLOOKUP(D708,'Liste Gründe'!A:D,2,FALSE)</f>
        <v>Schimmel</v>
      </c>
      <c r="O708" s="13" t="str">
        <f>IF(ISBLANK(F708),VLOOKUP(Tabelle3[[#This Row],[Grund Ziffer]],'Liste Gründe'!A:D,3,FALSE),F708)</f>
        <v>spezifischer Einsatz</v>
      </c>
      <c r="P708" s="11" t="str">
        <f>IF(ISBLANK(Tabelle111[[#This Row],[noch genauer]]),"-",Tabelle111[[#This Row],[noch genauer]])</f>
        <v>-</v>
      </c>
      <c r="Q708" s="14">
        <f t="shared" si="78"/>
        <v>41</v>
      </c>
      <c r="R708" s="11" t="str">
        <f t="shared" si="79"/>
        <v>Produkte</v>
      </c>
      <c r="S708" s="11" t="str">
        <f t="shared" si="80"/>
        <v>BUs</v>
      </c>
      <c r="T708" s="11" t="str">
        <f t="shared" si="81"/>
        <v>Symptome</v>
      </c>
      <c r="U708" s="11">
        <f>IFERROR(VLOOKUP(Tabelle3[[#This Row],[Artikelnr.]],Kennzahlen!S:U,3,FALSE)*Tabelle3[[#This Row],[Menge]],"0")</f>
        <v>501.93</v>
      </c>
      <c r="V708" s="14" t="str">
        <f>IF(ISBLANK(A708),VLOOKUP(Tabelle3[[#This Row],[Artikelnr.]],'Linien - BU'!R:S,2,FALSE),A708)</f>
        <v>bu3</v>
      </c>
      <c r="W708" s="16">
        <f t="shared" si="82"/>
        <v>49500166</v>
      </c>
      <c r="X708" s="15">
        <f t="shared" si="83"/>
        <v>12</v>
      </c>
      <c r="Y708" s="51"/>
      <c r="AC708" s="51"/>
      <c r="AF708" s="51"/>
      <c r="AG708" s="51"/>
      <c r="AH708" s="51"/>
    </row>
    <row r="709" spans="1:34" ht="30" customHeight="1" x14ac:dyDescent="0.25">
      <c r="A709" s="25" t="s">
        <v>15243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15147</v>
      </c>
      <c r="G709" s="25"/>
      <c r="H709" s="56" t="str">
        <f>IFERROR(VLOOKUP(Tabelle111[[#This Row],[Artikelnr. (wenn vorhanden)]],Artikel!A:C,3,FALSE),Tabelle111[[#This Row],[Artikelnr. (wenn vorhanden)]])</f>
        <v>ABS BUN-PF 50% L33 vaku</v>
      </c>
      <c r="I709" s="11" t="str">
        <f>VLOOKUP(V709,'Linien - BU'!A:B,2,FALSE)</f>
        <v>BU3</v>
      </c>
      <c r="J709" s="12">
        <f t="shared" si="77"/>
        <v>121</v>
      </c>
      <c r="K709" s="13">
        <f>Tabelle111[[#This Row],[Datum '[Tag']]]</f>
        <v>44495</v>
      </c>
      <c r="L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9" s="14" t="str">
        <f>IFERROR(VLOOKUP(Tabelle3[[#This Row],[Artikelnr.]],Artikel!A:C,3,FALSE),Tabelle3[[#This Row],[Artikelnr.]])</f>
        <v>ABS BUN-PF 50% L33 vaku</v>
      </c>
      <c r="N709" s="11" t="str">
        <f>VLOOKUP(D709,'Liste Gründe'!A:D,2,FALSE)</f>
        <v>Schimmel</v>
      </c>
      <c r="O709" s="13" t="str">
        <f>IF(ISBLANK(F709),VLOOKUP(Tabelle3[[#This Row],[Grund Ziffer]],'Liste Gründe'!A:D,3,FALSE),F709)</f>
        <v>spezifischer Einsatz</v>
      </c>
      <c r="P709" s="11" t="str">
        <f>IF(ISBLANK(Tabelle111[[#This Row],[noch genauer]]),"-",Tabelle111[[#This Row],[noch genauer]])</f>
        <v>-</v>
      </c>
      <c r="Q709" s="14">
        <f t="shared" si="78"/>
        <v>43</v>
      </c>
      <c r="R709" s="11" t="str">
        <f t="shared" si="79"/>
        <v>Produkte</v>
      </c>
      <c r="S709" s="11" t="str">
        <f t="shared" si="80"/>
        <v>BUs</v>
      </c>
      <c r="T709" s="11" t="str">
        <f t="shared" si="81"/>
        <v>Symptome</v>
      </c>
      <c r="U709" s="11">
        <f>IFERROR(VLOOKUP(Tabelle3[[#This Row],[Artikelnr.]],Kennzahlen!S:U,3,FALSE)*Tabelle3[[#This Row],[Menge]],"0")</f>
        <v>122.694</v>
      </c>
      <c r="V709" s="14" t="str">
        <f>IF(ISBLANK(A709),VLOOKUP(Tabelle3[[#This Row],[Artikelnr.]],'Linien - BU'!R:S,2,FALSE),A709)</f>
        <v>bu3</v>
      </c>
      <c r="W709" s="16">
        <f t="shared" si="82"/>
        <v>49500166</v>
      </c>
      <c r="X709" s="15">
        <f t="shared" si="83"/>
        <v>12</v>
      </c>
      <c r="Y709" s="51"/>
      <c r="AC709" s="51"/>
      <c r="AF709" s="51"/>
      <c r="AG709" s="51"/>
      <c r="AH709" s="51"/>
    </row>
    <row r="710" spans="1:34" ht="30" customHeight="1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15147</v>
      </c>
      <c r="G710" s="25" t="s">
        <v>36</v>
      </c>
      <c r="H710" s="25" t="str">
        <f>IFERROR(VLOOKUP(Tabelle111[[#This Row],[Artikelnr. (wenn vorhanden)]],Artikel!A:C,3,FALSE),Tabelle111[[#This Row],[Artikelnr. (wenn vorhanden)]])</f>
        <v>VOS RW-NATUR-STAUBK-GES</v>
      </c>
      <c r="I710" s="11" t="str">
        <f>VLOOKUP(V710,'Linien - BU'!A:B,2,FALSE)</f>
        <v>BU1</v>
      </c>
      <c r="J710" s="12">
        <f t="shared" si="77"/>
        <v>130</v>
      </c>
      <c r="K710" s="13">
        <f>Tabelle111[[#This Row],[Datum '[Tag']]]</f>
        <v>44475</v>
      </c>
      <c r="L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0" s="14" t="str">
        <f>IFERROR(VLOOKUP(Tabelle3[[#This Row],[Artikelnr.]],Artikel!A:C,3,FALSE),Tabelle3[[#This Row],[Artikelnr.]])</f>
        <v>VOS RW-NATUR-STAUBK-GES</v>
      </c>
      <c r="N710" s="11" t="str">
        <f>VLOOKUP(D710,'Liste Gründe'!A:D,2,FALSE)</f>
        <v>Schimmel</v>
      </c>
      <c r="O710" s="13" t="str">
        <f>IF(ISBLANK(F710),VLOOKUP(Tabelle3[[#This Row],[Grund Ziffer]],'Liste Gründe'!A:D,3,FALSE),F710)</f>
        <v>spezifischer Einsatz</v>
      </c>
      <c r="P710" s="11" t="str">
        <f>IF(ISBLANK(Tabelle111[[#This Row],[noch genauer]]),"-",Tabelle111[[#This Row],[noch genauer]])</f>
        <v>-</v>
      </c>
      <c r="Q710" s="14">
        <f t="shared" si="78"/>
        <v>40</v>
      </c>
      <c r="R710" s="11" t="str">
        <f t="shared" si="79"/>
        <v>Produkte</v>
      </c>
      <c r="S710" s="11" t="str">
        <f t="shared" si="80"/>
        <v>BUs</v>
      </c>
      <c r="T710" s="11" t="str">
        <f t="shared" si="81"/>
        <v>Symptome</v>
      </c>
      <c r="U710" s="11">
        <f>IFERROR(VLOOKUP(Tabelle3[[#This Row],[Artikelnr.]],Kennzahlen!S:U,3,FALSE)*Tabelle3[[#This Row],[Menge]],"0")</f>
        <v>152.63299999999998</v>
      </c>
      <c r="V710" s="14" t="str">
        <f>IF(ISBLANK(A710),VLOOKUP(Tabelle3[[#This Row],[Artikelnr.]],'Linien - BU'!R:S,2,FALSE),A710)</f>
        <v>Schmelze</v>
      </c>
      <c r="W710" s="16">
        <f t="shared" si="82"/>
        <v>49500171</v>
      </c>
      <c r="X710" s="15">
        <f t="shared" si="83"/>
        <v>12</v>
      </c>
      <c r="Y710" s="51"/>
      <c r="AC710" s="51"/>
      <c r="AF710" s="51"/>
      <c r="AG710" s="51"/>
      <c r="AH710" s="51"/>
    </row>
    <row r="711" spans="1:34" ht="30" customHeight="1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IFERROR(VLOOKUP(Tabelle111[[#This Row],[Artikelnr. (wenn vorhanden)]],Artikel!A:C,3,FALSE),Tabelle111[[#This Row],[Artikelnr. (wenn vorhanden)]])</f>
        <v>ABS BERGBAU-MAAS-VAKU</v>
      </c>
      <c r="I711" s="11" t="str">
        <f>VLOOKUP(V711,'Linien - BU'!A:B,2,FALSE)</f>
        <v>BU1</v>
      </c>
      <c r="J711" s="12">
        <f t="shared" si="77"/>
        <v>13</v>
      </c>
      <c r="K711" s="13">
        <f>Tabelle111[[#This Row],[Datum '[Tag']]]</f>
        <v>44449</v>
      </c>
      <c r="L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1" s="14" t="str">
        <f>IFERROR(VLOOKUP(Tabelle3[[#This Row],[Artikelnr.]],Artikel!A:C,3,FALSE),Tabelle3[[#This Row],[Artikelnr.]])</f>
        <v>ABS BERGBAU-MAAS-VAKU</v>
      </c>
      <c r="N711" s="11" t="str">
        <f>VLOOKUP(D711,'Liste Gründe'!A:D,2,FALSE)</f>
        <v>Rest</v>
      </c>
      <c r="O711" s="13" t="str">
        <f>IF(ISBLANK(F711),VLOOKUP(Tabelle3[[#This Row],[Grund Ziffer]],'Liste Gründe'!A:D,3,FALSE),F711)</f>
        <v>Fremdkörper</v>
      </c>
      <c r="P711" s="11" t="str">
        <f>IF(ISBLANK(Tabelle111[[#This Row],[noch genauer]]),"-",Tabelle111[[#This Row],[noch genauer]])</f>
        <v>Schmutz</v>
      </c>
      <c r="Q711" s="14">
        <f t="shared" si="78"/>
        <v>36</v>
      </c>
      <c r="R711" s="11" t="str">
        <f t="shared" si="79"/>
        <v>Produkte</v>
      </c>
      <c r="S711" s="11" t="str">
        <f t="shared" si="80"/>
        <v>BUs</v>
      </c>
      <c r="T711" s="11" t="str">
        <f t="shared" si="81"/>
        <v>Symptome</v>
      </c>
      <c r="U711" s="11" t="str">
        <f>IFERROR(VLOOKUP(Tabelle3[[#This Row],[Artikelnr.]],Kennzahlen!S:U,3,FALSE)*Tabelle3[[#This Row],[Menge]],"0")</f>
        <v>0</v>
      </c>
      <c r="V711" s="14" t="str">
        <f>IF(ISBLANK(A711),VLOOKUP(Tabelle3[[#This Row],[Artikelnr.]],'Linien - BU'!R:S,2,FALSE),A711)</f>
        <v>Abfüllung</v>
      </c>
      <c r="W711" s="16">
        <f t="shared" si="82"/>
        <v>49500173</v>
      </c>
      <c r="X711" s="15">
        <f t="shared" si="83"/>
        <v>22</v>
      </c>
      <c r="Y711" s="51"/>
      <c r="AC711" s="51"/>
      <c r="AF711" s="51"/>
      <c r="AG711" s="51"/>
      <c r="AH711" s="51"/>
    </row>
    <row r="712" spans="1:34" ht="30" customHeight="1" x14ac:dyDescent="0.25">
      <c r="A712" s="25" t="s">
        <v>15205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IFERROR(VLOOKUP(Tabelle111[[#This Row],[Artikelnr. (wenn vorhanden)]],Artikel!A:C,3,FALSE),Tabelle111[[#This Row],[Artikelnr. (wenn vorhanden)]])</f>
        <v>ABS PECO-TRE-VAKU</v>
      </c>
      <c r="I712" s="11" t="str">
        <f>VLOOKUP(V712,'Linien - BU'!A:B,2,FALSE)</f>
        <v>BU3</v>
      </c>
      <c r="J712" s="12">
        <f t="shared" si="77"/>
        <v>101</v>
      </c>
      <c r="K712" s="13">
        <f>Tabelle111[[#This Row],[Datum '[Tag']]]</f>
        <v>44440</v>
      </c>
      <c r="L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2" s="14" t="str">
        <f>IFERROR(VLOOKUP(Tabelle3[[#This Row],[Artikelnr.]],Artikel!A:C,3,FALSE),Tabelle3[[#This Row],[Artikelnr.]])</f>
        <v>ABS PECO-TRE-VAKU</v>
      </c>
      <c r="N712" s="11" t="str">
        <f>VLOOKUP(D712,'Liste Gründe'!A:D,2,FALSE)</f>
        <v>Schimmel</v>
      </c>
      <c r="O712" s="13" t="str">
        <f>IF(ISBLANK(F712),VLOOKUP(Tabelle3[[#This Row],[Grund Ziffer]],'Liste Gründe'!A:D,3,FALSE),F712)</f>
        <v>Rest</v>
      </c>
      <c r="P712" s="11" t="str">
        <f>IF(ISBLANK(Tabelle111[[#This Row],[noch genauer]]),"-",Tabelle111[[#This Row],[noch genauer]])</f>
        <v>Abschnitte eingelagert, um Verwendung zu finden. Aber keine Verwendungsentscheidung gefunden</v>
      </c>
      <c r="Q712" s="14">
        <f t="shared" si="78"/>
        <v>35</v>
      </c>
      <c r="R712" s="11" t="str">
        <f t="shared" si="79"/>
        <v>Produkte</v>
      </c>
      <c r="S712" s="11" t="str">
        <f t="shared" si="80"/>
        <v>BUs</v>
      </c>
      <c r="T712" s="11" t="str">
        <f t="shared" si="81"/>
        <v>Symptome</v>
      </c>
      <c r="U712" s="11">
        <f>IFERROR(VLOOKUP(Tabelle3[[#This Row],[Artikelnr.]],Kennzahlen!S:U,3,FALSE)*Tabelle3[[#This Row],[Menge]],"0")</f>
        <v>223.614</v>
      </c>
      <c r="V712" s="14" t="str">
        <f>IF(ISBLANK(A712),VLOOKUP(Tabelle3[[#This Row],[Artikelnr.]],'Linien - BU'!R:S,2,FALSE),A712)</f>
        <v>L1</v>
      </c>
      <c r="W712" s="16">
        <f t="shared" si="82"/>
        <v>49500174</v>
      </c>
      <c r="X712" s="15">
        <f t="shared" si="83"/>
        <v>12</v>
      </c>
      <c r="Y712" s="51"/>
      <c r="AC712" s="51"/>
      <c r="AF712" s="51"/>
      <c r="AG712" s="51"/>
      <c r="AH712" s="51"/>
    </row>
    <row r="713" spans="1:34" ht="30" customHeight="1" x14ac:dyDescent="0.25">
      <c r="A713" s="25" t="s">
        <v>15153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IFERROR(VLOOKUP(Tabelle111[[#This Row],[Artikelnr. (wenn vorhanden)]],Artikel!A:C,3,FALSE),Tabelle111[[#This Row],[Artikelnr. (wenn vorhanden)]])</f>
        <v>RÄU-END SCHI ENDSTÜCK R</v>
      </c>
      <c r="I713" s="11" t="str">
        <f>VLOOKUP(V713,'Linien - BU'!A:B,2,FALSE)</f>
        <v>Verkauf</v>
      </c>
      <c r="J713" s="12">
        <f t="shared" si="77"/>
        <v>57.8</v>
      </c>
      <c r="K713" s="13">
        <f>Tabelle111[[#This Row],[Datum '[Tag']]]</f>
        <v>44454</v>
      </c>
      <c r="L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3" s="14" t="str">
        <f>IFERROR(VLOOKUP(Tabelle3[[#This Row],[Artikelnr.]],Artikel!A:C,3,FALSE),Tabelle3[[#This Row],[Artikelnr.]])</f>
        <v>RÄU-END SCHI ENDSTÜCK R</v>
      </c>
      <c r="N713" s="11" t="str">
        <f>VLOOKUP(D713,'Liste Gründe'!A:D,2,FALSE)</f>
        <v>Schimmel</v>
      </c>
      <c r="O713" s="13" t="str">
        <f>IF(ISBLANK(F713),VLOOKUP(Tabelle3[[#This Row],[Grund Ziffer]],'Liste Gründe'!A:D,3,FALSE),F713)</f>
        <v>keinen Abnehmer</v>
      </c>
      <c r="P713" s="11" t="str">
        <f>IF(ISBLANK(Tabelle111[[#This Row],[noch genauer]]),"-",Tabelle111[[#This Row],[noch genauer]])</f>
        <v>keinen Abnehmer</v>
      </c>
      <c r="Q713" s="14">
        <f t="shared" si="78"/>
        <v>37</v>
      </c>
      <c r="R713" s="11" t="str">
        <f t="shared" si="79"/>
        <v>Produkte</v>
      </c>
      <c r="S713" s="11" t="str">
        <f t="shared" si="80"/>
        <v>BUs</v>
      </c>
      <c r="T713" s="11" t="str">
        <f t="shared" si="81"/>
        <v>Symptome</v>
      </c>
      <c r="U713" s="11">
        <f>IFERROR(VLOOKUP(Tabelle3[[#This Row],[Artikelnr.]],Kennzahlen!S:U,3,FALSE)*Tabelle3[[#This Row],[Menge]],"0")</f>
        <v>24.651699999999998</v>
      </c>
      <c r="V713" s="14" t="str">
        <f>IF(ISBLANK(A713),VLOOKUP(Tabelle3[[#This Row],[Artikelnr.]],'Linien - BU'!R:S,2,FALSE),A713)</f>
        <v>Verkauf</v>
      </c>
      <c r="W713" s="16">
        <f t="shared" si="82"/>
        <v>49500185</v>
      </c>
      <c r="X713" s="15">
        <f t="shared" si="83"/>
        <v>12</v>
      </c>
      <c r="Y713" s="51"/>
      <c r="AC713" s="51"/>
      <c r="AF713" s="51"/>
      <c r="AG713" s="51"/>
      <c r="AH713" s="51"/>
    </row>
    <row r="714" spans="1:34" ht="30" customHeight="1" x14ac:dyDescent="0.25">
      <c r="A714" s="25" t="s">
        <v>15153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IFERROR(VLOOKUP(Tabelle111[[#This Row],[Artikelnr. (wenn vorhanden)]],Artikel!A:C,3,FALSE),Tabelle111[[#This Row],[Artikelnr. (wenn vorhanden)]])</f>
        <v>RÄU-END SCHI ENDSTÜCK R</v>
      </c>
      <c r="I714" s="11" t="str">
        <f>VLOOKUP(V714,'Linien - BU'!A:B,2,FALSE)</f>
        <v>Verkauf</v>
      </c>
      <c r="J714" s="12">
        <f t="shared" si="77"/>
        <v>150</v>
      </c>
      <c r="K714" s="13">
        <f>Tabelle111[[#This Row],[Datum '[Tag']]]</f>
        <v>44454</v>
      </c>
      <c r="L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4" s="14" t="str">
        <f>IFERROR(VLOOKUP(Tabelle3[[#This Row],[Artikelnr.]],Artikel!A:C,3,FALSE),Tabelle3[[#This Row],[Artikelnr.]])</f>
        <v>RÄU-END SCHI ENDSTÜCK R</v>
      </c>
      <c r="N714" s="11" t="str">
        <f>VLOOKUP(D714,'Liste Gründe'!A:D,2,FALSE)</f>
        <v>Schimmel</v>
      </c>
      <c r="O714" s="13" t="str">
        <f>IF(ISBLANK(F714),VLOOKUP(Tabelle3[[#This Row],[Grund Ziffer]],'Liste Gründe'!A:D,3,FALSE),F714)</f>
        <v>keinen Abnehmer</v>
      </c>
      <c r="P714" s="11" t="str">
        <f>IF(ISBLANK(Tabelle111[[#This Row],[noch genauer]]),"-",Tabelle111[[#This Row],[noch genauer]])</f>
        <v>keinen Abnehmer</v>
      </c>
      <c r="Q714" s="14">
        <f t="shared" si="78"/>
        <v>37</v>
      </c>
      <c r="R714" s="11" t="str">
        <f t="shared" si="79"/>
        <v>Produkte</v>
      </c>
      <c r="S714" s="11" t="str">
        <f t="shared" si="80"/>
        <v>BUs</v>
      </c>
      <c r="T714" s="11" t="str">
        <f t="shared" si="81"/>
        <v>Symptome</v>
      </c>
      <c r="U714" s="11">
        <f>IFERROR(VLOOKUP(Tabelle3[[#This Row],[Artikelnr.]],Kennzahlen!S:U,3,FALSE)*Tabelle3[[#This Row],[Menge]],"0")</f>
        <v>63.975000000000001</v>
      </c>
      <c r="V714" s="14" t="str">
        <f>IF(ISBLANK(A714),VLOOKUP(Tabelle3[[#This Row],[Artikelnr.]],'Linien - BU'!R:S,2,FALSE),A714)</f>
        <v>Verkauf</v>
      </c>
      <c r="W714" s="16">
        <f t="shared" si="82"/>
        <v>49500185</v>
      </c>
      <c r="X714" s="15">
        <f t="shared" si="83"/>
        <v>12</v>
      </c>
      <c r="Y714" s="51"/>
      <c r="AC714" s="51"/>
      <c r="AF714" s="51"/>
      <c r="AG714" s="51"/>
      <c r="AH714" s="51"/>
    </row>
    <row r="715" spans="1:34" ht="30" customHeight="1" x14ac:dyDescent="0.25">
      <c r="A715" s="25" t="s">
        <v>15153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IFERROR(VLOOKUP(Tabelle111[[#This Row],[Artikelnr. (wenn vorhanden)]],Artikel!A:C,3,FALSE),Tabelle111[[#This Row],[Artikelnr. (wenn vorhanden)]])</f>
        <v>RÄU-END GRW-SCHI-NAT EN</v>
      </c>
      <c r="I715" s="11" t="str">
        <f>VLOOKUP(V715,'Linien - BU'!A:B,2,FALSE)</f>
        <v>Verkauf</v>
      </c>
      <c r="J715" s="12">
        <f t="shared" si="77"/>
        <v>758.6</v>
      </c>
      <c r="K715" s="13">
        <f>Tabelle111[[#This Row],[Datum '[Tag']]]</f>
        <v>44446</v>
      </c>
      <c r="L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5" s="14" t="str">
        <f>IFERROR(VLOOKUP(Tabelle3[[#This Row],[Artikelnr.]],Artikel!A:C,3,FALSE),Tabelle3[[#This Row],[Artikelnr.]])</f>
        <v>RÄU-END GRW-SCHI-NAT EN</v>
      </c>
      <c r="N715" s="11" t="str">
        <f>VLOOKUP(D715,'Liste Gründe'!A:D,2,FALSE)</f>
        <v>Schimmel</v>
      </c>
      <c r="O715" s="13" t="str">
        <f>IF(ISBLANK(F715),VLOOKUP(Tabelle3[[#This Row],[Grund Ziffer]],'Liste Gründe'!A:D,3,FALSE),F715)</f>
        <v>keinen Abnehmer</v>
      </c>
      <c r="P715" s="11" t="str">
        <f>IF(ISBLANK(Tabelle111[[#This Row],[noch genauer]]),"-",Tabelle111[[#This Row],[noch genauer]])</f>
        <v>keinen Abnehmer</v>
      </c>
      <c r="Q715" s="14">
        <f t="shared" si="78"/>
        <v>36</v>
      </c>
      <c r="R715" s="11" t="str">
        <f t="shared" si="79"/>
        <v>Produkte</v>
      </c>
      <c r="S715" s="11" t="str">
        <f t="shared" si="80"/>
        <v>BUs</v>
      </c>
      <c r="T715" s="11" t="str">
        <f t="shared" si="81"/>
        <v>Symptome</v>
      </c>
      <c r="U715" s="11">
        <f>IFERROR(VLOOKUP(Tabelle3[[#This Row],[Artikelnr.]],Kennzahlen!S:U,3,FALSE)*Tabelle3[[#This Row],[Menge]],"0")</f>
        <v>323.54289999999997</v>
      </c>
      <c r="V715" s="14" t="str">
        <f>IF(ISBLANK(A715),VLOOKUP(Tabelle3[[#This Row],[Artikelnr.]],'Linien - BU'!R:S,2,FALSE),A715)</f>
        <v>Verkauf</v>
      </c>
      <c r="W715" s="16">
        <f t="shared" si="82"/>
        <v>49500188</v>
      </c>
      <c r="X715" s="15">
        <f t="shared" si="83"/>
        <v>12</v>
      </c>
      <c r="Y715" s="51"/>
      <c r="AC715" s="51"/>
      <c r="AF715" s="51"/>
      <c r="AG715" s="51"/>
      <c r="AH715" s="51"/>
    </row>
    <row r="716" spans="1:34" ht="30" customHeight="1" x14ac:dyDescent="0.25">
      <c r="A716" s="25" t="s">
        <v>15153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IFERROR(VLOOKUP(Tabelle111[[#This Row],[Artikelnr. (wenn vorhanden)]],Artikel!A:C,3,FALSE),Tabelle111[[#This Row],[Artikelnr. (wenn vorhanden)]])</f>
        <v>RÄU-END GRW-SCHI-NAT EN</v>
      </c>
      <c r="I716" s="11" t="str">
        <f>VLOOKUP(V716,'Linien - BU'!A:B,2,FALSE)</f>
        <v>Verkauf</v>
      </c>
      <c r="J716" s="12">
        <f t="shared" si="77"/>
        <v>107.6</v>
      </c>
      <c r="K716" s="13">
        <f>Tabelle111[[#This Row],[Datum '[Tag']]]</f>
        <v>44454</v>
      </c>
      <c r="L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6" s="14" t="str">
        <f>IFERROR(VLOOKUP(Tabelle3[[#This Row],[Artikelnr.]],Artikel!A:C,3,FALSE),Tabelle3[[#This Row],[Artikelnr.]])</f>
        <v>RÄU-END GRW-SCHI-NAT EN</v>
      </c>
      <c r="N716" s="11" t="str">
        <f>VLOOKUP(D716,'Liste Gründe'!A:D,2,FALSE)</f>
        <v>Schimmel</v>
      </c>
      <c r="O716" s="13" t="str">
        <f>IF(ISBLANK(F716),VLOOKUP(Tabelle3[[#This Row],[Grund Ziffer]],'Liste Gründe'!A:D,3,FALSE),F716)</f>
        <v>keinen Abnehmer</v>
      </c>
      <c r="P716" s="11" t="str">
        <f>IF(ISBLANK(Tabelle111[[#This Row],[noch genauer]]),"-",Tabelle111[[#This Row],[noch genauer]])</f>
        <v>keinen Abnehmer</v>
      </c>
      <c r="Q716" s="14">
        <f t="shared" si="78"/>
        <v>37</v>
      </c>
      <c r="R716" s="11" t="str">
        <f t="shared" si="79"/>
        <v>Produkte</v>
      </c>
      <c r="S716" s="11" t="str">
        <f t="shared" si="80"/>
        <v>BUs</v>
      </c>
      <c r="T716" s="11" t="str">
        <f t="shared" si="81"/>
        <v>Symptome</v>
      </c>
      <c r="U716" s="11">
        <f>IFERROR(VLOOKUP(Tabelle3[[#This Row],[Artikelnr.]],Kennzahlen!S:U,3,FALSE)*Tabelle3[[#This Row],[Menge]],"0")</f>
        <v>45.891399999999997</v>
      </c>
      <c r="V716" s="14" t="str">
        <f>IF(ISBLANK(A716),VLOOKUP(Tabelle3[[#This Row],[Artikelnr.]],'Linien - BU'!R:S,2,FALSE),A716)</f>
        <v>Verkauf</v>
      </c>
      <c r="W716" s="16">
        <f t="shared" si="82"/>
        <v>49500188</v>
      </c>
      <c r="X716" s="15">
        <f t="shared" si="83"/>
        <v>12</v>
      </c>
      <c r="Y716" s="51"/>
      <c r="AC716" s="51"/>
      <c r="AF716" s="51"/>
      <c r="AG716" s="51"/>
      <c r="AH716" s="51"/>
    </row>
    <row r="717" spans="1:34" ht="30" customHeight="1" x14ac:dyDescent="0.25">
      <c r="A717" s="25" t="s">
        <v>15153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IFERROR(VLOOKUP(Tabelle111[[#This Row],[Artikelnr. (wenn vorhanden)]],Artikel!A:C,3,FALSE),Tabelle111[[#This Row],[Artikelnr. (wenn vorhanden)]])</f>
        <v>RÄU-END NATUR-NAT ENDST</v>
      </c>
      <c r="I717" s="11" t="str">
        <f>VLOOKUP(V717,'Linien - BU'!A:B,2,FALSE)</f>
        <v>Verkauf</v>
      </c>
      <c r="J717" s="12">
        <f t="shared" si="77"/>
        <v>270</v>
      </c>
      <c r="K717" s="13">
        <f>Tabelle111[[#This Row],[Datum '[Tag']]]</f>
        <v>44487</v>
      </c>
      <c r="L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7" s="14" t="str">
        <f>IFERROR(VLOOKUP(Tabelle3[[#This Row],[Artikelnr.]],Artikel!A:C,3,FALSE),Tabelle3[[#This Row],[Artikelnr.]])</f>
        <v>RÄU-END NATUR-NAT ENDST</v>
      </c>
      <c r="N717" s="11" t="str">
        <f>VLOOKUP(D717,'Liste Gründe'!A:D,2,FALSE)</f>
        <v>Schimmel</v>
      </c>
      <c r="O717" s="13" t="str">
        <f>IF(ISBLANK(F717),VLOOKUP(Tabelle3[[#This Row],[Grund Ziffer]],'Liste Gründe'!A:D,3,FALSE),F717)</f>
        <v>keinen Abnehmer</v>
      </c>
      <c r="P717" s="11" t="str">
        <f>IF(ISBLANK(Tabelle111[[#This Row],[noch genauer]]),"-",Tabelle111[[#This Row],[noch genauer]])</f>
        <v>-</v>
      </c>
      <c r="Q717" s="14">
        <f t="shared" si="78"/>
        <v>42</v>
      </c>
      <c r="R717" s="11" t="str">
        <f t="shared" si="79"/>
        <v>Produkte</v>
      </c>
      <c r="S717" s="11" t="str">
        <f t="shared" si="80"/>
        <v>BUs</v>
      </c>
      <c r="T717" s="11" t="str">
        <f t="shared" si="81"/>
        <v>Symptome</v>
      </c>
      <c r="U717" s="11" t="str">
        <f>IFERROR(VLOOKUP(Tabelle3[[#This Row],[Artikelnr.]],Kennzahlen!S:U,3,FALSE)*Tabelle3[[#This Row],[Menge]],"0")</f>
        <v>0</v>
      </c>
      <c r="V717" s="14" t="str">
        <f>IF(ISBLANK(A717),VLOOKUP(Tabelle3[[#This Row],[Artikelnr.]],'Linien - BU'!R:S,2,FALSE),A717)</f>
        <v>Verkauf</v>
      </c>
      <c r="W717" s="16">
        <f t="shared" si="82"/>
        <v>49500189</v>
      </c>
      <c r="X717" s="15">
        <f t="shared" si="83"/>
        <v>12</v>
      </c>
      <c r="Y717" s="51"/>
      <c r="AC717" s="51"/>
      <c r="AF717" s="51"/>
      <c r="AG717" s="51"/>
      <c r="AH717" s="51"/>
    </row>
    <row r="718" spans="1:34" ht="30" customHeight="1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F718"/>
      <c r="G718" s="25"/>
      <c r="H718" s="25" t="str">
        <f>IFERROR(VLOOKUP(Tabelle111[[#This Row],[Artikelnr. (wenn vorhanden)]],Artikel!A:C,3,FALSE),Tabelle111[[#This Row],[Artikelnr. (wenn vorhanden)]])</f>
        <v>ABS ALL-EMM-VAKU</v>
      </c>
      <c r="I718" s="11" t="str">
        <f>VLOOKUP(V718,'Linien - BU'!A:B,2,FALSE)</f>
        <v>BU1</v>
      </c>
      <c r="J718" s="12">
        <f t="shared" si="77"/>
        <v>164</v>
      </c>
      <c r="K718" s="13">
        <f>Tabelle111[[#This Row],[Datum '[Tag']]]</f>
        <v>44484</v>
      </c>
      <c r="L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8" s="14" t="str">
        <f>IFERROR(VLOOKUP(Tabelle3[[#This Row],[Artikelnr.]],Artikel!A:C,3,FALSE),Tabelle3[[#This Row],[Artikelnr.]])</f>
        <v>ABS ALL-EMM-VAKU</v>
      </c>
      <c r="N718" s="11" t="str">
        <f>VLOOKUP(D718,'Liste Gründe'!A:D,2,FALSE)</f>
        <v>Schimmel</v>
      </c>
      <c r="O718" s="13" t="str">
        <f>IF(ISBLANK(F718),VLOOKUP(Tabelle3[[#This Row],[Grund Ziffer]],'Liste Gründe'!A:D,3,FALSE),F718)</f>
        <v>Schimmel</v>
      </c>
      <c r="P718" s="11" t="str">
        <f>IF(ISBLANK(Tabelle111[[#This Row],[noch genauer]]),"-",Tabelle111[[#This Row],[noch genauer]])</f>
        <v>-</v>
      </c>
      <c r="Q718" s="14">
        <f t="shared" si="78"/>
        <v>41</v>
      </c>
      <c r="R718" s="11" t="str">
        <f t="shared" si="79"/>
        <v>Produkte</v>
      </c>
      <c r="S718" s="11" t="str">
        <f t="shared" si="80"/>
        <v>BUs</v>
      </c>
      <c r="T718" s="11" t="str">
        <f t="shared" si="81"/>
        <v>Symptome</v>
      </c>
      <c r="U718" s="11">
        <f>IFERROR(VLOOKUP(Tabelle3[[#This Row],[Artikelnr.]],Kennzahlen!S:U,3,FALSE)*Tabelle3[[#This Row],[Menge]],"0")</f>
        <v>412.29599999999999</v>
      </c>
      <c r="V718" s="14" t="str">
        <f>IF(ISBLANK(A718),VLOOKUP(Tabelle3[[#This Row],[Artikelnr.]],'Linien - BU'!R:S,2,FALSE),A718)</f>
        <v>RWV</v>
      </c>
      <c r="W718" s="16">
        <f t="shared" si="82"/>
        <v>49500190</v>
      </c>
      <c r="X718" s="15">
        <f t="shared" si="83"/>
        <v>12</v>
      </c>
      <c r="Y718" s="51"/>
      <c r="AC718" s="51"/>
      <c r="AF718" s="51"/>
      <c r="AG718" s="51"/>
      <c r="AH718" s="51"/>
    </row>
    <row r="719" spans="1:34" ht="30" customHeight="1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15233</v>
      </c>
      <c r="G719" s="25"/>
      <c r="H719" s="25" t="str">
        <f>IFERROR(VLOOKUP(Tabelle111[[#This Row],[Artikelnr. (wenn vorhanden)]],Artikel!A:C,3,FALSE),Tabelle111[[#This Row],[Artikelnr. (wenn vorhanden)]])</f>
        <v>ABS JARLSBERG-VAKU</v>
      </c>
      <c r="I719" s="11" t="str">
        <f>VLOOKUP(V719,'Linien - BU'!A:B,2,FALSE)</f>
        <v>BU4</v>
      </c>
      <c r="J719" s="12">
        <f t="shared" si="77"/>
        <v>246</v>
      </c>
      <c r="K719" s="13">
        <f>Tabelle111[[#This Row],[Datum '[Tag']]]</f>
        <v>44480</v>
      </c>
      <c r="L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9" s="14" t="str">
        <f>IFERROR(VLOOKUP(Tabelle3[[#This Row],[Artikelnr.]],Artikel!A:C,3,FALSE),Tabelle3[[#This Row],[Artikelnr.]])</f>
        <v>ABS JARLSBERG-VAKU</v>
      </c>
      <c r="N719" s="11" t="str">
        <f>VLOOKUP(D719,'Liste Gründe'!A:D,2,FALSE)</f>
        <v>Schimmel</v>
      </c>
      <c r="O719" s="13" t="str">
        <f>IF(ISBLANK(F719),VLOOKUP(Tabelle3[[#This Row],[Grund Ziffer]],'Liste Gründe'!A:D,3,FALSE),F719)</f>
        <v>zu wenig Menge für LKW</v>
      </c>
      <c r="P719" s="11" t="str">
        <f>IF(ISBLANK(Tabelle111[[#This Row],[noch genauer]]),"-",Tabelle111[[#This Row],[noch genauer]])</f>
        <v>-</v>
      </c>
      <c r="Q719" s="14">
        <f t="shared" si="78"/>
        <v>41</v>
      </c>
      <c r="R719" s="11" t="str">
        <f t="shared" si="79"/>
        <v>Produkte</v>
      </c>
      <c r="S719" s="11" t="str">
        <f t="shared" si="80"/>
        <v>BUs</v>
      </c>
      <c r="T719" s="11" t="str">
        <f t="shared" si="81"/>
        <v>Symptome</v>
      </c>
      <c r="U719" s="11" t="str">
        <f>IFERROR(VLOOKUP(Tabelle3[[#This Row],[Artikelnr.]],Kennzahlen!S:U,3,FALSE)*Tabelle3[[#This Row],[Menge]],"0")</f>
        <v>0</v>
      </c>
      <c r="V719" s="14" t="str">
        <f>IF(ISBLANK(A719),VLOOKUP(Tabelle3[[#This Row],[Artikelnr.]],'Linien - BU'!R:S,2,FALSE),A719)</f>
        <v>BU4</v>
      </c>
      <c r="W719" s="16">
        <f t="shared" si="82"/>
        <v>49500192</v>
      </c>
      <c r="X719" s="15">
        <f t="shared" si="83"/>
        <v>12</v>
      </c>
      <c r="Y719" s="51"/>
      <c r="AC719" s="51"/>
      <c r="AF719" s="51"/>
      <c r="AG719" s="51"/>
      <c r="AH719" s="51"/>
    </row>
    <row r="720" spans="1:34" ht="30" customHeight="1" x14ac:dyDescent="0.25">
      <c r="A720" s="25" t="s">
        <v>15169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IFERROR(VLOOKUP(Tabelle111[[#This Row],[Artikelnr. (wenn vorhanden)]],Artikel!A:C,3,FALSE),Tabelle111[[#This Row],[Artikelnr. (wenn vorhanden)]])</f>
        <v>ABS CAMBOZOLA-VAKU</v>
      </c>
      <c r="I720" s="11" t="str">
        <f>VLOOKUP(V720,'Linien - BU'!A:B,2,FALSE)</f>
        <v>BU4</v>
      </c>
      <c r="J720" s="12">
        <f t="shared" si="77"/>
        <v>81.5</v>
      </c>
      <c r="K720" s="13">
        <f>Tabelle111[[#This Row],[Datum '[Tag']]]</f>
        <v>44427</v>
      </c>
      <c r="L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0" s="14" t="str">
        <f>IFERROR(VLOOKUP(Tabelle3[[#This Row],[Artikelnr.]],Artikel!A:C,3,FALSE),Tabelle3[[#This Row],[Artikelnr.]])</f>
        <v>ABS CAMBOZOLA-VAKU</v>
      </c>
      <c r="N720" s="11" t="str">
        <f>VLOOKUP(D720,'Liste Gründe'!A:D,2,FALSE)</f>
        <v>Schimmel</v>
      </c>
      <c r="O720" s="13" t="str">
        <f>IF(ISBLANK(F720),VLOOKUP(Tabelle3[[#This Row],[Grund Ziffer]],'Liste Gründe'!A:D,3,FALSE),F720)</f>
        <v>keine Verwendung</v>
      </c>
      <c r="P720" s="11" t="str">
        <f>IF(ISBLANK(Tabelle111[[#This Row],[noch genauer]]),"-",Tabelle111[[#This Row],[noch genauer]])</f>
        <v>&lt;300kg/Monat</v>
      </c>
      <c r="Q720" s="14">
        <f t="shared" si="78"/>
        <v>33</v>
      </c>
      <c r="R720" s="11" t="str">
        <f t="shared" si="79"/>
        <v>Produkte</v>
      </c>
      <c r="S720" s="11" t="str">
        <f t="shared" si="80"/>
        <v>BUs</v>
      </c>
      <c r="T720" s="11" t="str">
        <f t="shared" si="81"/>
        <v>Symptome</v>
      </c>
      <c r="U720" s="11">
        <f>IFERROR(VLOOKUP(Tabelle3[[#This Row],[Artikelnr.]],Kennzahlen!S:U,3,FALSE)*Tabelle3[[#This Row],[Menge]],"0")</f>
        <v>1.1491499999999999</v>
      </c>
      <c r="V720" s="14" t="str">
        <f>IF(ISBLANK(A720),VLOOKUP(Tabelle3[[#This Row],[Artikelnr.]],'Linien - BU'!R:S,2,FALSE),A720)</f>
        <v>L20</v>
      </c>
      <c r="W720" s="16">
        <f t="shared" si="82"/>
        <v>49500194</v>
      </c>
      <c r="X720" s="15">
        <f t="shared" si="83"/>
        <v>12</v>
      </c>
      <c r="Y720" s="51"/>
      <c r="AC720" s="51"/>
      <c r="AF720" s="51"/>
      <c r="AG720" s="51"/>
      <c r="AH720" s="51"/>
    </row>
    <row r="721" spans="1:34" ht="30" customHeight="1" x14ac:dyDescent="0.25">
      <c r="A721" s="25" t="s">
        <v>15221</v>
      </c>
      <c r="B721" s="25">
        <v>49500194</v>
      </c>
      <c r="C721" s="25">
        <v>297</v>
      </c>
      <c r="D721" s="25">
        <v>61</v>
      </c>
      <c r="E721" s="37">
        <v>44496</v>
      </c>
      <c r="F721"/>
      <c r="G721" s="25"/>
      <c r="H721" s="56" t="str">
        <f>IFERROR(VLOOKUP(Tabelle111[[#This Row],[Artikelnr. (wenn vorhanden)]],Artikel!A:C,3,FALSE),Tabelle111[[#This Row],[Artikelnr. (wenn vorhanden)]])</f>
        <v>ABS CAMBOZOLA-VAKU</v>
      </c>
      <c r="I721" s="11" t="str">
        <f>VLOOKUP(V721,'Linien - BU'!A:B,2,FALSE)</f>
        <v>BU4</v>
      </c>
      <c r="J721" s="12">
        <f t="shared" si="77"/>
        <v>297</v>
      </c>
      <c r="K721" s="13">
        <f>Tabelle111[[#This Row],[Datum '[Tag']]]</f>
        <v>44496</v>
      </c>
      <c r="L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1" s="14" t="str">
        <f>IFERROR(VLOOKUP(Tabelle3[[#This Row],[Artikelnr.]],Artikel!A:C,3,FALSE),Tabelle3[[#This Row],[Artikelnr.]])</f>
        <v>ABS CAMBOZOLA-VAKU</v>
      </c>
      <c r="N721" s="11" t="str">
        <f>VLOOKUP(D721,'Liste Gründe'!A:D,2,FALSE)</f>
        <v>keinen Verwendungszweck</v>
      </c>
      <c r="O721" s="13" t="str">
        <f>IF(ISBLANK(F721),VLOOKUP(Tabelle3[[#This Row],[Grund Ziffer]],'Liste Gründe'!A:D,3,FALSE),F721)</f>
        <v>keinen Verwendungszweck</v>
      </c>
      <c r="P721" s="11" t="str">
        <f>IF(ISBLANK(Tabelle111[[#This Row],[noch genauer]]),"-",Tabelle111[[#This Row],[noch genauer]])</f>
        <v>-</v>
      </c>
      <c r="Q721" s="14">
        <f t="shared" si="78"/>
        <v>43</v>
      </c>
      <c r="R721" s="11" t="str">
        <f t="shared" si="79"/>
        <v>Produkte</v>
      </c>
      <c r="S721" s="11" t="str">
        <f t="shared" si="80"/>
        <v>BUs</v>
      </c>
      <c r="T721" s="11" t="str">
        <f t="shared" si="81"/>
        <v>Symptome</v>
      </c>
      <c r="U721" s="11">
        <f>IFERROR(VLOOKUP(Tabelle3[[#This Row],[Artikelnr.]],Kennzahlen!S:U,3,FALSE)*Tabelle3[[#This Row],[Menge]],"0")</f>
        <v>4.1876999999999995</v>
      </c>
      <c r="V721" s="14" t="str">
        <f>IF(ISBLANK(A721),VLOOKUP(Tabelle3[[#This Row],[Artikelnr.]],'Linien - BU'!R:S,2,FALSE),A721)</f>
        <v>bu4</v>
      </c>
      <c r="W721" s="16">
        <f t="shared" si="82"/>
        <v>49500194</v>
      </c>
      <c r="X721" s="15">
        <f t="shared" si="83"/>
        <v>61</v>
      </c>
      <c r="Y721" s="51"/>
      <c r="AC721" s="51"/>
      <c r="AF721" s="51"/>
      <c r="AG721" s="51"/>
      <c r="AH721" s="51"/>
    </row>
    <row r="722" spans="1:34" ht="30" customHeight="1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15146</v>
      </c>
      <c r="G722" s="25" t="s">
        <v>36</v>
      </c>
      <c r="H722" s="25" t="str">
        <f>IFERROR(VLOOKUP(Tabelle111[[#This Row],[Artikelnr. (wenn vorhanden)]],Artikel!A:C,3,FALSE),Tabelle111[[#This Row],[Artikelnr. (wenn vorhanden)]])</f>
        <v>ABS BLU-FOU-VAKU</v>
      </c>
      <c r="I722" s="11" t="str">
        <f>VLOOKUP(V722,'Linien - BU'!A:B,2,FALSE)</f>
        <v>BU4</v>
      </c>
      <c r="J722" s="12">
        <f t="shared" si="77"/>
        <v>325</v>
      </c>
      <c r="K722" s="13">
        <f>Tabelle111[[#This Row],[Datum '[Tag']]]</f>
        <v>44474</v>
      </c>
      <c r="L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2" s="14" t="str">
        <f>IFERROR(VLOOKUP(Tabelle3[[#This Row],[Artikelnr.]],Artikel!A:C,3,FALSE),Tabelle3[[#This Row],[Artikelnr.]])</f>
        <v>ABS BLU-FOU-VAKU</v>
      </c>
      <c r="N722" s="11" t="str">
        <f>VLOOKUP(D722,'Liste Gründe'!A:D,2,FALSE)</f>
        <v>Schimmel</v>
      </c>
      <c r="O722" s="13" t="str">
        <f>IF(ISBLANK(F722),VLOOKUP(Tabelle3[[#This Row],[Grund Ziffer]],'Liste Gründe'!A:D,3,FALSE),F722)</f>
        <v>VOS &gt; Einsatz</v>
      </c>
      <c r="P722" s="11" t="str">
        <f>IF(ISBLANK(Tabelle111[[#This Row],[noch genauer]]),"-",Tabelle111[[#This Row],[noch genauer]])</f>
        <v>-</v>
      </c>
      <c r="Q722" s="14">
        <f t="shared" si="78"/>
        <v>40</v>
      </c>
      <c r="R722" s="11" t="str">
        <f t="shared" si="79"/>
        <v>Produkte</v>
      </c>
      <c r="S722" s="11" t="str">
        <f t="shared" si="80"/>
        <v>BUs</v>
      </c>
      <c r="T722" s="11" t="str">
        <f t="shared" si="81"/>
        <v>Symptome</v>
      </c>
      <c r="U722" s="11">
        <f>IFERROR(VLOOKUP(Tabelle3[[#This Row],[Artikelnr.]],Kennzahlen!S:U,3,FALSE)*Tabelle3[[#This Row],[Menge]],"0")</f>
        <v>7.8</v>
      </c>
      <c r="V722" s="14" t="str">
        <f>IF(ISBLANK(A722),VLOOKUP(Tabelle3[[#This Row],[Artikelnr.]],'Linien - BU'!R:S,2,FALSE),A722)</f>
        <v>BU4</v>
      </c>
      <c r="W722" s="16">
        <f t="shared" si="82"/>
        <v>49500196</v>
      </c>
      <c r="X722" s="15">
        <f t="shared" si="83"/>
        <v>12</v>
      </c>
      <c r="Y722" s="51"/>
      <c r="AC722" s="51"/>
      <c r="AF722" s="51"/>
      <c r="AG722" s="51"/>
      <c r="AH722" s="51"/>
    </row>
    <row r="723" spans="1:34" ht="30" customHeight="1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15146</v>
      </c>
      <c r="G723" s="55" t="s">
        <v>143</v>
      </c>
      <c r="H723" s="25" t="str">
        <f>IFERROR(VLOOKUP(Tabelle111[[#This Row],[Artikelnr. (wenn vorhanden)]],Artikel!A:C,3,FALSE),Tabelle111[[#This Row],[Artikelnr. (wenn vorhanden)]])</f>
        <v>VOS GRW-SCHI-NAT-VAKU</v>
      </c>
      <c r="I723" s="11" t="str">
        <f>VLOOKUP(V723,'Linien - BU'!A:B,2,FALSE)</f>
        <v>BU3</v>
      </c>
      <c r="J723" s="12">
        <f t="shared" si="77"/>
        <v>328</v>
      </c>
      <c r="K723" s="13">
        <f>Tabelle111[[#This Row],[Datum '[Tag']]]</f>
        <v>44453</v>
      </c>
      <c r="L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3" s="14" t="str">
        <f>IFERROR(VLOOKUP(Tabelle3[[#This Row],[Artikelnr.]],Artikel!A:C,3,FALSE),Tabelle3[[#This Row],[Artikelnr.]])</f>
        <v>VOS GRW-SCHI-NAT-VAKU</v>
      </c>
      <c r="N723" s="11" t="str">
        <f>VLOOKUP(D723,'Liste Gründe'!A:D,2,FALSE)</f>
        <v>Schimmel</v>
      </c>
      <c r="O723" s="13" t="str">
        <f>IF(ISBLANK(F723),VLOOKUP(Tabelle3[[#This Row],[Grund Ziffer]],'Liste Gründe'!A:D,3,FALSE),F723)</f>
        <v>VOS &gt; Einsatz</v>
      </c>
      <c r="P723" s="11" t="str">
        <f>IF(ISBLANK(Tabelle111[[#This Row],[noch genauer]]),"-",Tabelle111[[#This Row],[noch genauer]])</f>
        <v>Da keine Aufträge für  weitere Verwendung</v>
      </c>
      <c r="Q723" s="14">
        <f t="shared" si="78"/>
        <v>37</v>
      </c>
      <c r="R723" s="11" t="str">
        <f t="shared" si="79"/>
        <v>Produkte</v>
      </c>
      <c r="S723" s="11" t="str">
        <f t="shared" si="80"/>
        <v>BUs</v>
      </c>
      <c r="T723" s="11" t="str">
        <f t="shared" si="81"/>
        <v>Symptome</v>
      </c>
      <c r="U723" s="11">
        <f>IFERROR(VLOOKUP(Tabelle3[[#This Row],[Artikelnr.]],Kennzahlen!S:U,3,FALSE)*Tabelle3[[#This Row],[Menge]],"0")</f>
        <v>168.59200000000001</v>
      </c>
      <c r="V723" s="14" t="str">
        <f>IF(ISBLANK(A723),VLOOKUP(Tabelle3[[#This Row],[Artikelnr.]],'Linien - BU'!R:S,2,FALSE),A723)</f>
        <v>L33</v>
      </c>
      <c r="W723" s="16">
        <f t="shared" si="82"/>
        <v>49500204</v>
      </c>
      <c r="X723" s="15">
        <f t="shared" si="83"/>
        <v>12</v>
      </c>
      <c r="Y723" s="51"/>
      <c r="AC723" s="51"/>
      <c r="AF723" s="51"/>
      <c r="AG723" s="51"/>
      <c r="AH723" s="51"/>
    </row>
    <row r="724" spans="1:34" ht="30" customHeight="1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15146</v>
      </c>
      <c r="G724" s="25" t="s">
        <v>307</v>
      </c>
      <c r="H724" s="25" t="str">
        <f>IFERROR(VLOOKUP(Tabelle111[[#This Row],[Artikelnr. (wenn vorhanden)]],Artikel!A:C,3,FALSE),Tabelle111[[#This Row],[Artikelnr. (wenn vorhanden)]])</f>
        <v>VOS GRW-SCHI-NAT-VAKU</v>
      </c>
      <c r="I724" s="11" t="str">
        <f>VLOOKUP(V724,'Linien - BU'!A:B,2,FALSE)</f>
        <v>BU3</v>
      </c>
      <c r="J724" s="12">
        <f t="shared" si="77"/>
        <v>32.5</v>
      </c>
      <c r="K724" s="13">
        <f>Tabelle111[[#This Row],[Datum '[Tag']]]</f>
        <v>44461</v>
      </c>
      <c r="L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4" s="14" t="str">
        <f>IFERROR(VLOOKUP(Tabelle3[[#This Row],[Artikelnr.]],Artikel!A:C,3,FALSE),Tabelle3[[#This Row],[Artikelnr.]])</f>
        <v>VOS GRW-SCHI-NAT-VAKU</v>
      </c>
      <c r="N724" s="11" t="str">
        <f>VLOOKUP(D724,'Liste Gründe'!A:D,2,FALSE)</f>
        <v>Schimmel</v>
      </c>
      <c r="O724" s="13" t="str">
        <f>IF(ISBLANK(F724),VLOOKUP(Tabelle3[[#This Row],[Grund Ziffer]],'Liste Gründe'!A:D,3,FALSE),F724)</f>
        <v>VOS &gt; Einsatz</v>
      </c>
      <c r="P724" s="11" t="str">
        <f>IF(ISBLANK(Tabelle111[[#This Row],[noch genauer]]),"-",Tabelle111[[#This Row],[noch genauer]])</f>
        <v>MHD abgelaufen, weils immer wieder verlängert wird. Mehr Abschnitte, als verbraucht wird</v>
      </c>
      <c r="Q724" s="14">
        <f t="shared" si="78"/>
        <v>38</v>
      </c>
      <c r="R724" s="11" t="str">
        <f t="shared" si="79"/>
        <v>Produkte</v>
      </c>
      <c r="S724" s="11" t="str">
        <f t="shared" si="80"/>
        <v>BUs</v>
      </c>
      <c r="T724" s="11" t="str">
        <f t="shared" si="81"/>
        <v>Symptome</v>
      </c>
      <c r="U724" s="11">
        <f>IFERROR(VLOOKUP(Tabelle3[[#This Row],[Artikelnr.]],Kennzahlen!S:U,3,FALSE)*Tabelle3[[#This Row],[Menge]],"0")</f>
        <v>16.705000000000002</v>
      </c>
      <c r="V724" s="14" t="str">
        <f>IF(ISBLANK(A724),VLOOKUP(Tabelle3[[#This Row],[Artikelnr.]],'Linien - BU'!R:S,2,FALSE),A724)</f>
        <v>L33</v>
      </c>
      <c r="W724" s="16">
        <f t="shared" si="82"/>
        <v>49500204</v>
      </c>
      <c r="X724" s="15">
        <f t="shared" si="83"/>
        <v>12</v>
      </c>
      <c r="Y724" s="51"/>
      <c r="AC724" s="51"/>
      <c r="AF724" s="51"/>
      <c r="AG724" s="51"/>
      <c r="AH724" s="51"/>
    </row>
    <row r="725" spans="1:34" ht="30" customHeight="1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15146</v>
      </c>
      <c r="G725" s="25"/>
      <c r="H725" s="56" t="str">
        <f>IFERROR(VLOOKUP(Tabelle111[[#This Row],[Artikelnr. (wenn vorhanden)]],Artikel!A:C,3,FALSE),Tabelle111[[#This Row],[Artikelnr. (wenn vorhanden)]])</f>
        <v>VOS GRW-SCHI-NAT-VAKU</v>
      </c>
      <c r="I725" s="11" t="str">
        <f>VLOOKUP(V725,'Linien - BU'!A:B,2,FALSE)</f>
        <v>BU3</v>
      </c>
      <c r="J725" s="12">
        <f t="shared" si="77"/>
        <v>188</v>
      </c>
      <c r="K725" s="13">
        <f>Tabelle111[[#This Row],[Datum '[Tag']]]</f>
        <v>44494</v>
      </c>
      <c r="L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5" s="14" t="str">
        <f>IFERROR(VLOOKUP(Tabelle3[[#This Row],[Artikelnr.]],Artikel!A:C,3,FALSE),Tabelle3[[#This Row],[Artikelnr.]])</f>
        <v>VOS GRW-SCHI-NAT-VAKU</v>
      </c>
      <c r="N725" s="11" t="str">
        <f>VLOOKUP(D725,'Liste Gründe'!A:D,2,FALSE)</f>
        <v>Schimmel</v>
      </c>
      <c r="O725" s="13" t="str">
        <f>IF(ISBLANK(F725),VLOOKUP(Tabelle3[[#This Row],[Grund Ziffer]],'Liste Gründe'!A:D,3,FALSE),F725)</f>
        <v>VOS &gt; Einsatz</v>
      </c>
      <c r="P725" s="11" t="str">
        <f>IF(ISBLANK(Tabelle111[[#This Row],[noch genauer]]),"-",Tabelle111[[#This Row],[noch genauer]])</f>
        <v>-</v>
      </c>
      <c r="Q725" s="14">
        <f t="shared" si="78"/>
        <v>43</v>
      </c>
      <c r="R725" s="11" t="str">
        <f t="shared" si="79"/>
        <v>Produkte</v>
      </c>
      <c r="S725" s="11" t="str">
        <f t="shared" si="80"/>
        <v>BUs</v>
      </c>
      <c r="T725" s="11" t="str">
        <f t="shared" si="81"/>
        <v>Symptome</v>
      </c>
      <c r="U725" s="11">
        <f>IFERROR(VLOOKUP(Tabelle3[[#This Row],[Artikelnr.]],Kennzahlen!S:U,3,FALSE)*Tabelle3[[#This Row],[Menge]],"0")</f>
        <v>96.632000000000005</v>
      </c>
      <c r="V725" s="14" t="str">
        <f>IF(ISBLANK(A725),VLOOKUP(Tabelle3[[#This Row],[Artikelnr.]],'Linien - BU'!R:S,2,FALSE),A725)</f>
        <v>BU3</v>
      </c>
      <c r="W725" s="16">
        <f t="shared" si="82"/>
        <v>49500204</v>
      </c>
      <c r="X725" s="15">
        <f t="shared" si="83"/>
        <v>12</v>
      </c>
      <c r="Y725" s="51"/>
      <c r="AC725" s="51"/>
      <c r="AF725" s="51"/>
      <c r="AG725" s="51"/>
      <c r="AH725" s="51"/>
    </row>
    <row r="726" spans="1:34" ht="30" customHeight="1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IFERROR(VLOOKUP(Tabelle111[[#This Row],[Artikelnr. (wenn vorhanden)]],Artikel!A:C,3,FALSE),Tabelle111[[#This Row],[Artikelnr. (wenn vorhanden)]])</f>
        <v>VOS GRW-CHILI-NAT-VAKU</v>
      </c>
      <c r="I726" s="11" t="str">
        <f>VLOOKUP(V726,'Linien - BU'!A:B,2,FALSE)</f>
        <v>BU3</v>
      </c>
      <c r="J726" s="12">
        <f t="shared" si="77"/>
        <v>125</v>
      </c>
      <c r="K726" s="13">
        <f>Tabelle111[[#This Row],[Datum '[Tag']]]</f>
        <v>44439</v>
      </c>
      <c r="L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6" s="14" t="str">
        <f>IFERROR(VLOOKUP(Tabelle3[[#This Row],[Artikelnr.]],Artikel!A:C,3,FALSE),Tabelle3[[#This Row],[Artikelnr.]])</f>
        <v>VOS GRW-CHILI-NAT-VAKU</v>
      </c>
      <c r="N726" s="11" t="str">
        <f>VLOOKUP(D726,'Liste Gründe'!A:D,2,FALSE)</f>
        <v>Schimmel</v>
      </c>
      <c r="O726" s="13" t="str">
        <f>IF(ISBLANK(F726),VLOOKUP(Tabelle3[[#This Row],[Grund Ziffer]],'Liste Gründe'!A:D,3,FALSE),F726)</f>
        <v>Rest</v>
      </c>
      <c r="P726" s="11" t="str">
        <f>IF(ISBLANK(Tabelle111[[#This Row],[noch genauer]]),"-",Tabelle111[[#This Row],[noch genauer]])</f>
        <v>Da keine Aufträge für  weitere Verwendung</v>
      </c>
      <c r="Q726" s="14">
        <f t="shared" si="78"/>
        <v>35</v>
      </c>
      <c r="R726" s="11" t="str">
        <f t="shared" si="79"/>
        <v>Produkte</v>
      </c>
      <c r="S726" s="11" t="str">
        <f t="shared" si="80"/>
        <v>BUs</v>
      </c>
      <c r="T726" s="11" t="str">
        <f t="shared" si="81"/>
        <v>Symptome</v>
      </c>
      <c r="U726" s="11">
        <f>IFERROR(VLOOKUP(Tabelle3[[#This Row],[Artikelnr.]],Kennzahlen!S:U,3,FALSE)*Tabelle3[[#This Row],[Menge]],"0")</f>
        <v>64.25</v>
      </c>
      <c r="V726" s="14" t="str">
        <f>IF(ISBLANK(A726),VLOOKUP(Tabelle3[[#This Row],[Artikelnr.]],'Linien - BU'!R:S,2,FALSE),A726)</f>
        <v>L9</v>
      </c>
      <c r="W726" s="16">
        <f t="shared" si="82"/>
        <v>49500205</v>
      </c>
      <c r="X726" s="15">
        <f t="shared" si="83"/>
        <v>12</v>
      </c>
      <c r="Y726" s="51"/>
      <c r="AC726" s="51"/>
      <c r="AF726" s="51"/>
      <c r="AG726" s="51"/>
      <c r="AH726" s="51"/>
    </row>
    <row r="727" spans="1:34" ht="30" customHeight="1" x14ac:dyDescent="0.25">
      <c r="A727" s="25" t="s">
        <v>15153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IFERROR(VLOOKUP(Tabelle111[[#This Row],[Artikelnr. (wenn vorhanden)]],Artikel!A:C,3,FALSE),Tabelle111[[#This Row],[Artikelnr. (wenn vorhanden)]])</f>
        <v>RÄU-END RW-CHILI 200G Z</v>
      </c>
      <c r="I727" s="11" t="str">
        <f>VLOOKUP(V727,'Linien - BU'!A:B,2,FALSE)</f>
        <v>Verkauf</v>
      </c>
      <c r="J727" s="12">
        <f t="shared" si="77"/>
        <v>242.4</v>
      </c>
      <c r="K727" s="13">
        <f>Tabelle111[[#This Row],[Datum '[Tag']]]</f>
        <v>44446</v>
      </c>
      <c r="L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27" s="14" t="str">
        <f>IFERROR(VLOOKUP(Tabelle3[[#This Row],[Artikelnr.]],Artikel!A:C,3,FALSE),Tabelle3[[#This Row],[Artikelnr.]])</f>
        <v>RÄU-END RW-CHILI 200G Z</v>
      </c>
      <c r="N727" s="11" t="str">
        <f>VLOOKUP(D727,'Liste Gründe'!A:D,2,FALSE)</f>
        <v>Schimmel</v>
      </c>
      <c r="O727" s="13" t="str">
        <f>IF(ISBLANK(F727),VLOOKUP(Tabelle3[[#This Row],[Grund Ziffer]],'Liste Gründe'!A:D,3,FALSE),F727)</f>
        <v>keinen Abnehmer</v>
      </c>
      <c r="P727" s="11" t="str">
        <f>IF(ISBLANK(Tabelle111[[#This Row],[noch genauer]]),"-",Tabelle111[[#This Row],[noch genauer]])</f>
        <v>keinen Abnehmer</v>
      </c>
      <c r="Q727" s="14">
        <f t="shared" si="78"/>
        <v>36</v>
      </c>
      <c r="R727" s="11" t="str">
        <f t="shared" si="79"/>
        <v>Produkte</v>
      </c>
      <c r="S727" s="11" t="str">
        <f t="shared" si="80"/>
        <v>BUs</v>
      </c>
      <c r="T727" s="11" t="str">
        <f t="shared" si="81"/>
        <v>Symptome</v>
      </c>
      <c r="U727" s="11">
        <f>IFERROR(VLOOKUP(Tabelle3[[#This Row],[Artikelnr.]],Kennzahlen!S:U,3,FALSE)*Tabelle3[[#This Row],[Menge]],"0")</f>
        <v>88.863839999999996</v>
      </c>
      <c r="V727" s="14" t="str">
        <f>IF(ISBLANK(A727),VLOOKUP(Tabelle3[[#This Row],[Artikelnr.]],'Linien - BU'!R:S,2,FALSE),A727)</f>
        <v>Verkauf</v>
      </c>
      <c r="W727" s="16">
        <f t="shared" si="82"/>
        <v>49500213</v>
      </c>
      <c r="X727" s="15">
        <f t="shared" si="83"/>
        <v>12</v>
      </c>
      <c r="Y727" s="51"/>
      <c r="AC727" s="51"/>
      <c r="AF727" s="51"/>
      <c r="AG727" s="51"/>
      <c r="AH727" s="51"/>
    </row>
    <row r="728" spans="1:34" ht="30" customHeight="1" x14ac:dyDescent="0.25">
      <c r="A728" s="25" t="s">
        <v>15153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IFERROR(VLOOKUP(Tabelle111[[#This Row],[Artikelnr. (wenn vorhanden)]],Artikel!A:C,3,FALSE),Tabelle111[[#This Row],[Artikelnr. (wenn vorhanden)]])</f>
        <v>RÄU-END RW-CHILI 200G Z</v>
      </c>
      <c r="I728" s="11" t="str">
        <f>VLOOKUP(V728,'Linien - BU'!A:B,2,FALSE)</f>
        <v>Verkauf</v>
      </c>
      <c r="J728" s="12">
        <f t="shared" si="77"/>
        <v>66</v>
      </c>
      <c r="K728" s="13">
        <f>Tabelle111[[#This Row],[Datum '[Tag']]]</f>
        <v>44454</v>
      </c>
      <c r="L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28" s="14" t="str">
        <f>IFERROR(VLOOKUP(Tabelle3[[#This Row],[Artikelnr.]],Artikel!A:C,3,FALSE),Tabelle3[[#This Row],[Artikelnr.]])</f>
        <v>RÄU-END RW-CHILI 200G Z</v>
      </c>
      <c r="N728" s="11" t="str">
        <f>VLOOKUP(D728,'Liste Gründe'!A:D,2,FALSE)</f>
        <v>Schimmel</v>
      </c>
      <c r="O728" s="13" t="str">
        <f>IF(ISBLANK(F728),VLOOKUP(Tabelle3[[#This Row],[Grund Ziffer]],'Liste Gründe'!A:D,3,FALSE),F728)</f>
        <v>keinen Abnehmer</v>
      </c>
      <c r="P728" s="11" t="str">
        <f>IF(ISBLANK(Tabelle111[[#This Row],[noch genauer]]),"-",Tabelle111[[#This Row],[noch genauer]])</f>
        <v>keinen Abnehmer</v>
      </c>
      <c r="Q728" s="14">
        <f t="shared" si="78"/>
        <v>37</v>
      </c>
      <c r="R728" s="11" t="str">
        <f t="shared" si="79"/>
        <v>Produkte</v>
      </c>
      <c r="S728" s="11" t="str">
        <f t="shared" si="80"/>
        <v>BUs</v>
      </c>
      <c r="T728" s="11" t="str">
        <f t="shared" si="81"/>
        <v>Symptome</v>
      </c>
      <c r="U728" s="11">
        <f>IFERROR(VLOOKUP(Tabelle3[[#This Row],[Artikelnr.]],Kennzahlen!S:U,3,FALSE)*Tabelle3[[#This Row],[Menge]],"0")</f>
        <v>24.195599999999999</v>
      </c>
      <c r="V728" s="14" t="str">
        <f>IF(ISBLANK(A728),VLOOKUP(Tabelle3[[#This Row],[Artikelnr.]],'Linien - BU'!R:S,2,FALSE),A728)</f>
        <v>Verkauf</v>
      </c>
      <c r="W728" s="16">
        <f t="shared" si="82"/>
        <v>49500213</v>
      </c>
      <c r="X728" s="15">
        <f t="shared" si="83"/>
        <v>12</v>
      </c>
      <c r="Y728" s="51"/>
      <c r="AC728" s="51"/>
      <c r="AF728" s="51"/>
      <c r="AG728" s="51"/>
      <c r="AH728" s="51"/>
    </row>
    <row r="729" spans="1:34" ht="30" customHeight="1" x14ac:dyDescent="0.25">
      <c r="A729" s="25" t="s">
        <v>15153</v>
      </c>
      <c r="B729" s="25">
        <v>49500213</v>
      </c>
      <c r="C729" s="25">
        <v>162</v>
      </c>
      <c r="D729" s="25">
        <v>62</v>
      </c>
      <c r="E729" s="37">
        <v>44481</v>
      </c>
      <c r="F729"/>
      <c r="G729" s="25"/>
      <c r="H729" s="25" t="str">
        <f>IFERROR(VLOOKUP(Tabelle111[[#This Row],[Artikelnr. (wenn vorhanden)]],Artikel!A:C,3,FALSE),Tabelle111[[#This Row],[Artikelnr. (wenn vorhanden)]])</f>
        <v>RÄU-END RW-CHILI 200G Z</v>
      </c>
      <c r="I729" s="11" t="str">
        <f>VLOOKUP(V729,'Linien - BU'!A:B,2,FALSE)</f>
        <v>Verkauf</v>
      </c>
      <c r="J729" s="12">
        <f t="shared" si="77"/>
        <v>162</v>
      </c>
      <c r="K729" s="13">
        <f>Tabelle111[[#This Row],[Datum '[Tag']]]</f>
        <v>44481</v>
      </c>
      <c r="L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29" s="14" t="str">
        <f>IFERROR(VLOOKUP(Tabelle3[[#This Row],[Artikelnr.]],Artikel!A:C,3,FALSE),Tabelle3[[#This Row],[Artikelnr.]])</f>
        <v>RÄU-END RW-CHILI 200G Z</v>
      </c>
      <c r="N729" s="11" t="str">
        <f>VLOOKUP(D729,'Liste Gründe'!A:D,2,FALSE)</f>
        <v>Schimmel</v>
      </c>
      <c r="O729" s="13" t="str">
        <f>IF(ISBLANK(F729),VLOOKUP(Tabelle3[[#This Row],[Grund Ziffer]],'Liste Gründe'!A:D,3,FALSE),F729)</f>
        <v>keinen Abnehmer</v>
      </c>
      <c r="P729" s="11" t="str">
        <f>IF(ISBLANK(Tabelle111[[#This Row],[noch genauer]]),"-",Tabelle111[[#This Row],[noch genauer]])</f>
        <v>-</v>
      </c>
      <c r="Q729" s="14">
        <f t="shared" si="78"/>
        <v>41</v>
      </c>
      <c r="R729" s="11" t="str">
        <f t="shared" si="79"/>
        <v>Produkte</v>
      </c>
      <c r="S729" s="11" t="str">
        <f t="shared" si="80"/>
        <v>BUs</v>
      </c>
      <c r="T729" s="11" t="str">
        <f t="shared" si="81"/>
        <v>Symptome</v>
      </c>
      <c r="U729" s="11">
        <f>IFERROR(VLOOKUP(Tabelle3[[#This Row],[Artikelnr.]],Kennzahlen!S:U,3,FALSE)*Tabelle3[[#This Row],[Menge]],"0")</f>
        <v>59.389199999999995</v>
      </c>
      <c r="V729" s="14" t="str">
        <f>IF(ISBLANK(A729),VLOOKUP(Tabelle3[[#This Row],[Artikelnr.]],'Linien - BU'!R:S,2,FALSE),A729)</f>
        <v>Verkauf</v>
      </c>
      <c r="W729" s="16">
        <f t="shared" si="82"/>
        <v>49500213</v>
      </c>
      <c r="X729" s="15">
        <f t="shared" si="83"/>
        <v>62</v>
      </c>
      <c r="Y729" s="51"/>
      <c r="AC729" s="51"/>
      <c r="AF729" s="51"/>
      <c r="AG729" s="51"/>
      <c r="AH729" s="51"/>
    </row>
    <row r="730" spans="1:34" ht="30" customHeight="1" x14ac:dyDescent="0.25">
      <c r="A730" s="25" t="s">
        <v>15153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IFERROR(VLOOKUP(Tabelle111[[#This Row],[Artikelnr. (wenn vorhanden)]],Artikel!A:C,3,FALSE),Tabelle111[[#This Row],[Artikelnr. (wenn vorhanden)]])</f>
        <v>RÄU-END RW-NUSS 200G ZI</v>
      </c>
      <c r="I730" s="11" t="str">
        <f>VLOOKUP(V730,'Linien - BU'!A:B,2,FALSE)</f>
        <v>Verkauf</v>
      </c>
      <c r="J730" s="12">
        <f t="shared" si="77"/>
        <v>166</v>
      </c>
      <c r="K730" s="13">
        <f>Tabelle111[[#This Row],[Datum '[Tag']]]</f>
        <v>44454</v>
      </c>
      <c r="L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0" s="14" t="str">
        <f>IFERROR(VLOOKUP(Tabelle3[[#This Row],[Artikelnr.]],Artikel!A:C,3,FALSE),Tabelle3[[#This Row],[Artikelnr.]])</f>
        <v>RÄU-END RW-NUSS 200G ZI</v>
      </c>
      <c r="N730" s="11" t="str">
        <f>VLOOKUP(D730,'Liste Gründe'!A:D,2,FALSE)</f>
        <v>Schimmel</v>
      </c>
      <c r="O730" s="13" t="str">
        <f>IF(ISBLANK(F730),VLOOKUP(Tabelle3[[#This Row],[Grund Ziffer]],'Liste Gründe'!A:D,3,FALSE),F730)</f>
        <v>keinen Abnehmer</v>
      </c>
      <c r="P730" s="11" t="str">
        <f>IF(ISBLANK(Tabelle111[[#This Row],[noch genauer]]),"-",Tabelle111[[#This Row],[noch genauer]])</f>
        <v>keinen Abnehmer</v>
      </c>
      <c r="Q730" s="14">
        <f t="shared" si="78"/>
        <v>37</v>
      </c>
      <c r="R730" s="11" t="str">
        <f t="shared" si="79"/>
        <v>Produkte</v>
      </c>
      <c r="S730" s="11" t="str">
        <f t="shared" si="80"/>
        <v>BUs</v>
      </c>
      <c r="T730" s="11" t="str">
        <f t="shared" si="81"/>
        <v>Symptome</v>
      </c>
      <c r="U730" s="11">
        <f>IFERROR(VLOOKUP(Tabelle3[[#This Row],[Artikelnr.]],Kennzahlen!S:U,3,FALSE)*Tabelle3[[#This Row],[Menge]],"0")</f>
        <v>60.855599999999995</v>
      </c>
      <c r="V730" s="14" t="str">
        <f>IF(ISBLANK(A730),VLOOKUP(Tabelle3[[#This Row],[Artikelnr.]],'Linien - BU'!R:S,2,FALSE),A730)</f>
        <v>Verkauf</v>
      </c>
      <c r="W730" s="16">
        <f t="shared" si="82"/>
        <v>49500214</v>
      </c>
      <c r="X730" s="15">
        <f t="shared" si="83"/>
        <v>12</v>
      </c>
      <c r="Y730" s="51"/>
      <c r="AC730" s="51"/>
      <c r="AF730" s="51"/>
      <c r="AG730" s="51"/>
      <c r="AH730" s="51"/>
    </row>
    <row r="731" spans="1:34" ht="30" customHeight="1" x14ac:dyDescent="0.25">
      <c r="A731" s="25" t="s">
        <v>15153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IFERROR(VLOOKUP(Tabelle111[[#This Row],[Artikelnr. (wenn vorhanden)]],Artikel!A:C,3,FALSE),Tabelle111[[#This Row],[Artikelnr. (wenn vorhanden)]])</f>
        <v>RÄU-END GRW-KRÄU 200G Z</v>
      </c>
      <c r="I731" s="11" t="str">
        <f>VLOOKUP(V731,'Linien - BU'!A:B,2,FALSE)</f>
        <v>Verkauf</v>
      </c>
      <c r="J731" s="12">
        <f t="shared" si="77"/>
        <v>38</v>
      </c>
      <c r="K731" s="13">
        <f>Tabelle111[[#This Row],[Datum '[Tag']]]</f>
        <v>44454</v>
      </c>
      <c r="L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1" s="14" t="str">
        <f>IFERROR(VLOOKUP(Tabelle3[[#This Row],[Artikelnr.]],Artikel!A:C,3,FALSE),Tabelle3[[#This Row],[Artikelnr.]])</f>
        <v>RÄU-END GRW-KRÄU 200G Z</v>
      </c>
      <c r="N731" s="11" t="str">
        <f>VLOOKUP(D731,'Liste Gründe'!A:D,2,FALSE)</f>
        <v>Schimmel</v>
      </c>
      <c r="O731" s="13" t="str">
        <f>IF(ISBLANK(F731),VLOOKUP(Tabelle3[[#This Row],[Grund Ziffer]],'Liste Gründe'!A:D,3,FALSE),F731)</f>
        <v>keinen Abnehmer</v>
      </c>
      <c r="P731" s="11" t="str">
        <f>IF(ISBLANK(Tabelle111[[#This Row],[noch genauer]]),"-",Tabelle111[[#This Row],[noch genauer]])</f>
        <v>keinen Abnehmer</v>
      </c>
      <c r="Q731" s="14">
        <f t="shared" si="78"/>
        <v>37</v>
      </c>
      <c r="R731" s="11" t="str">
        <f t="shared" si="79"/>
        <v>Produkte</v>
      </c>
      <c r="S731" s="11" t="str">
        <f t="shared" si="80"/>
        <v>BUs</v>
      </c>
      <c r="T731" s="11" t="str">
        <f t="shared" si="81"/>
        <v>Symptome</v>
      </c>
      <c r="U731" s="11">
        <f>IFERROR(VLOOKUP(Tabelle3[[#This Row],[Artikelnr.]],Kennzahlen!S:U,3,FALSE)*Tabelle3[[#This Row],[Menge]],"0")</f>
        <v>13.9308</v>
      </c>
      <c r="V731" s="14" t="str">
        <f>IF(ISBLANK(A731),VLOOKUP(Tabelle3[[#This Row],[Artikelnr.]],'Linien - BU'!R:S,2,FALSE),A731)</f>
        <v>Verkauf</v>
      </c>
      <c r="W731" s="16">
        <f t="shared" si="82"/>
        <v>49500215</v>
      </c>
      <c r="X731" s="15">
        <f t="shared" si="83"/>
        <v>12</v>
      </c>
      <c r="Y731" s="51"/>
      <c r="AC731" s="51"/>
      <c r="AF731" s="51"/>
      <c r="AG731" s="51"/>
      <c r="AH731" s="51"/>
    </row>
    <row r="732" spans="1:34" ht="30" customHeight="1" x14ac:dyDescent="0.25">
      <c r="A732" s="25" t="s">
        <v>15153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IFERROR(VLOOKUP(Tabelle111[[#This Row],[Artikelnr. (wenn vorhanden)]],Artikel!A:C,3,FALSE),Tabelle111[[#This Row],[Artikelnr. (wenn vorhanden)]])</f>
        <v>RÄU-END GRW-KRÄU 200G Z</v>
      </c>
      <c r="I732" s="11" t="str">
        <f>VLOOKUP(V732,'Linien - BU'!A:B,2,FALSE)</f>
        <v>Verkauf</v>
      </c>
      <c r="J732" s="12">
        <f t="shared" si="77"/>
        <v>79</v>
      </c>
      <c r="K732" s="13">
        <f>Tabelle111[[#This Row],[Datum '[Tag']]]</f>
        <v>44454</v>
      </c>
      <c r="L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2" s="14" t="str">
        <f>IFERROR(VLOOKUP(Tabelle3[[#This Row],[Artikelnr.]],Artikel!A:C,3,FALSE),Tabelle3[[#This Row],[Artikelnr.]])</f>
        <v>RÄU-END GRW-KRÄU 200G Z</v>
      </c>
      <c r="N732" s="11" t="str">
        <f>VLOOKUP(D732,'Liste Gründe'!A:D,2,FALSE)</f>
        <v>Schimmel</v>
      </c>
      <c r="O732" s="13" t="str">
        <f>IF(ISBLANK(F732),VLOOKUP(Tabelle3[[#This Row],[Grund Ziffer]],'Liste Gründe'!A:D,3,FALSE),F732)</f>
        <v>keinen Abnehmer</v>
      </c>
      <c r="P732" s="11" t="str">
        <f>IF(ISBLANK(Tabelle111[[#This Row],[noch genauer]]),"-",Tabelle111[[#This Row],[noch genauer]])</f>
        <v>keinen Abnehmer</v>
      </c>
      <c r="Q732" s="14">
        <f t="shared" si="78"/>
        <v>37</v>
      </c>
      <c r="R732" s="11" t="str">
        <f t="shared" si="79"/>
        <v>Produkte</v>
      </c>
      <c r="S732" s="11" t="str">
        <f t="shared" si="80"/>
        <v>BUs</v>
      </c>
      <c r="T732" s="11" t="str">
        <f t="shared" si="81"/>
        <v>Symptome</v>
      </c>
      <c r="U732" s="11">
        <f>IFERROR(VLOOKUP(Tabelle3[[#This Row],[Artikelnr.]],Kennzahlen!S:U,3,FALSE)*Tabelle3[[#This Row],[Menge]],"0")</f>
        <v>28.961399999999998</v>
      </c>
      <c r="V732" s="14" t="str">
        <f>IF(ISBLANK(A732),VLOOKUP(Tabelle3[[#This Row],[Artikelnr.]],'Linien - BU'!R:S,2,FALSE),A732)</f>
        <v>Verkauf</v>
      </c>
      <c r="W732" s="16">
        <f t="shared" si="82"/>
        <v>49500215</v>
      </c>
      <c r="X732" s="15">
        <f t="shared" si="83"/>
        <v>12</v>
      </c>
      <c r="Y732" s="51"/>
      <c r="AC732" s="51"/>
      <c r="AF732" s="51"/>
      <c r="AG732" s="51"/>
      <c r="AH732" s="51"/>
    </row>
    <row r="733" spans="1:34" ht="30" customHeight="1" x14ac:dyDescent="0.25">
      <c r="A733" s="25" t="s">
        <v>15153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IFERROR(VLOOKUP(Tabelle111[[#This Row],[Artikelnr. (wenn vorhanden)]],Artikel!A:C,3,FALSE),Tabelle111[[#This Row],[Artikelnr. (wenn vorhanden)]])</f>
        <v>RÄU-END RW-CHILI 320G E</v>
      </c>
      <c r="I733" s="11" t="str">
        <f>VLOOKUP(V733,'Linien - BU'!A:B,2,FALSE)</f>
        <v>Verkauf</v>
      </c>
      <c r="J733" s="12">
        <f t="shared" si="77"/>
        <v>239</v>
      </c>
      <c r="K733" s="13">
        <f>Tabelle111[[#This Row],[Datum '[Tag']]]</f>
        <v>44454</v>
      </c>
      <c r="L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3" s="14" t="str">
        <f>IFERROR(VLOOKUP(Tabelle3[[#This Row],[Artikelnr.]],Artikel!A:C,3,FALSE),Tabelle3[[#This Row],[Artikelnr.]])</f>
        <v>RÄU-END RW-CHILI 320G E</v>
      </c>
      <c r="N733" s="11" t="str">
        <f>VLOOKUP(D733,'Liste Gründe'!A:D,2,FALSE)</f>
        <v>Schimmel</v>
      </c>
      <c r="O733" s="13" t="str">
        <f>IF(ISBLANK(F733),VLOOKUP(Tabelle3[[#This Row],[Grund Ziffer]],'Liste Gründe'!A:D,3,FALSE),F733)</f>
        <v>keinen Abnehmer</v>
      </c>
      <c r="P733" s="11" t="str">
        <f>IF(ISBLANK(Tabelle111[[#This Row],[noch genauer]]),"-",Tabelle111[[#This Row],[noch genauer]])</f>
        <v>keinen Abnehmer</v>
      </c>
      <c r="Q733" s="14">
        <f t="shared" si="78"/>
        <v>37</v>
      </c>
      <c r="R733" s="11" t="str">
        <f t="shared" si="79"/>
        <v>Produkte</v>
      </c>
      <c r="S733" s="11" t="str">
        <f t="shared" si="80"/>
        <v>BUs</v>
      </c>
      <c r="T733" s="11" t="str">
        <f t="shared" si="81"/>
        <v>Symptome</v>
      </c>
      <c r="U733" s="11">
        <f>IFERROR(VLOOKUP(Tabelle3[[#This Row],[Artikelnr.]],Kennzahlen!S:U,3,FALSE)*Tabelle3[[#This Row],[Menge]],"0")</f>
        <v>101.95739999999999</v>
      </c>
      <c r="V733" s="14" t="str">
        <f>IF(ISBLANK(A733),VLOOKUP(Tabelle3[[#This Row],[Artikelnr.]],'Linien - BU'!R:S,2,FALSE),A733)</f>
        <v>Verkauf</v>
      </c>
      <c r="W733" s="16">
        <f t="shared" si="82"/>
        <v>49500216</v>
      </c>
      <c r="X733" s="15">
        <f t="shared" si="83"/>
        <v>12</v>
      </c>
      <c r="Y733" s="51"/>
      <c r="AC733" s="51"/>
      <c r="AF733" s="51"/>
      <c r="AG733" s="51"/>
      <c r="AH733" s="51"/>
    </row>
    <row r="734" spans="1:34" ht="30" customHeight="1" x14ac:dyDescent="0.25">
      <c r="A734" s="25" t="s">
        <v>15153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IFERROR(VLOOKUP(Tabelle111[[#This Row],[Artikelnr. (wenn vorhanden)]],Artikel!A:C,3,FALSE),Tabelle111[[#This Row],[Artikelnr. (wenn vorhanden)]])</f>
        <v>RÄU-END RW-CHILI 320G E</v>
      </c>
      <c r="I734" s="11" t="str">
        <f>VLOOKUP(V734,'Linien - BU'!A:B,2,FALSE)</f>
        <v>Verkauf</v>
      </c>
      <c r="J734" s="12">
        <f t="shared" si="77"/>
        <v>347</v>
      </c>
      <c r="K734" s="13">
        <f>Tabelle111[[#This Row],[Datum '[Tag']]]</f>
        <v>44454</v>
      </c>
      <c r="L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4" s="14" t="str">
        <f>IFERROR(VLOOKUP(Tabelle3[[#This Row],[Artikelnr.]],Artikel!A:C,3,FALSE),Tabelle3[[#This Row],[Artikelnr.]])</f>
        <v>RÄU-END RW-CHILI 320G E</v>
      </c>
      <c r="N734" s="11" t="str">
        <f>VLOOKUP(D734,'Liste Gründe'!A:D,2,FALSE)</f>
        <v>Schimmel</v>
      </c>
      <c r="O734" s="13" t="str">
        <f>IF(ISBLANK(F734),VLOOKUP(Tabelle3[[#This Row],[Grund Ziffer]],'Liste Gründe'!A:D,3,FALSE),F734)</f>
        <v>keinen Abnehmer</v>
      </c>
      <c r="P734" s="11" t="str">
        <f>IF(ISBLANK(Tabelle111[[#This Row],[noch genauer]]),"-",Tabelle111[[#This Row],[noch genauer]])</f>
        <v>keinen Abnehmer</v>
      </c>
      <c r="Q734" s="14">
        <f t="shared" si="78"/>
        <v>37</v>
      </c>
      <c r="R734" s="11" t="str">
        <f t="shared" si="79"/>
        <v>Produkte</v>
      </c>
      <c r="S734" s="11" t="str">
        <f t="shared" si="80"/>
        <v>BUs</v>
      </c>
      <c r="T734" s="11" t="str">
        <f t="shared" si="81"/>
        <v>Symptome</v>
      </c>
      <c r="U734" s="11">
        <f>IFERROR(VLOOKUP(Tabelle3[[#This Row],[Artikelnr.]],Kennzahlen!S:U,3,FALSE)*Tabelle3[[#This Row],[Menge]],"0")</f>
        <v>148.03019999999998</v>
      </c>
      <c r="V734" s="14" t="str">
        <f>IF(ISBLANK(A734),VLOOKUP(Tabelle3[[#This Row],[Artikelnr.]],'Linien - BU'!R:S,2,FALSE),A734)</f>
        <v>Verkauf</v>
      </c>
      <c r="W734" s="16">
        <f t="shared" si="82"/>
        <v>49500216</v>
      </c>
      <c r="X734" s="15">
        <f t="shared" si="83"/>
        <v>12</v>
      </c>
      <c r="Y734" s="51"/>
      <c r="AC734" s="51"/>
      <c r="AF734" s="51"/>
      <c r="AG734" s="51"/>
      <c r="AH734" s="51"/>
    </row>
    <row r="735" spans="1:34" ht="30" customHeight="1" x14ac:dyDescent="0.25">
      <c r="A735" s="25" t="s">
        <v>15153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IFERROR(VLOOKUP(Tabelle111[[#This Row],[Artikelnr. (wenn vorhanden)]],Artikel!A:C,3,FALSE),Tabelle111[[#This Row],[Artikelnr. (wenn vorhanden)]])</f>
        <v>RÄU-END GRW-KRÄU 320G E</v>
      </c>
      <c r="I735" s="11" t="str">
        <f>VLOOKUP(V735,'Linien - BU'!A:B,2,FALSE)</f>
        <v>Verkauf</v>
      </c>
      <c r="J735" s="12">
        <f t="shared" si="77"/>
        <v>138</v>
      </c>
      <c r="K735" s="13">
        <f>Tabelle111[[#This Row],[Datum '[Tag']]]</f>
        <v>44454</v>
      </c>
      <c r="L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5" s="14" t="str">
        <f>IFERROR(VLOOKUP(Tabelle3[[#This Row],[Artikelnr.]],Artikel!A:C,3,FALSE),Tabelle3[[#This Row],[Artikelnr.]])</f>
        <v>RÄU-END GRW-KRÄU 320G E</v>
      </c>
      <c r="N735" s="11" t="str">
        <f>VLOOKUP(D735,'Liste Gründe'!A:D,2,FALSE)</f>
        <v>Schimmel</v>
      </c>
      <c r="O735" s="13" t="str">
        <f>IF(ISBLANK(F735),VLOOKUP(Tabelle3[[#This Row],[Grund Ziffer]],'Liste Gründe'!A:D,3,FALSE),F735)</f>
        <v>keinen Abnehmer</v>
      </c>
      <c r="P735" s="11" t="str">
        <f>IF(ISBLANK(Tabelle111[[#This Row],[noch genauer]]),"-",Tabelle111[[#This Row],[noch genauer]])</f>
        <v>keinen Abnehmer</v>
      </c>
      <c r="Q735" s="14">
        <f t="shared" si="78"/>
        <v>37</v>
      </c>
      <c r="R735" s="11" t="str">
        <f t="shared" si="79"/>
        <v>Produkte</v>
      </c>
      <c r="S735" s="11" t="str">
        <f t="shared" si="80"/>
        <v>BUs</v>
      </c>
      <c r="T735" s="11" t="str">
        <f t="shared" si="81"/>
        <v>Symptome</v>
      </c>
      <c r="U735" s="11">
        <f>IFERROR(VLOOKUP(Tabelle3[[#This Row],[Artikelnr.]],Kennzahlen!S:U,3,FALSE)*Tabelle3[[#This Row],[Menge]],"0")</f>
        <v>58.870799999999996</v>
      </c>
      <c r="V735" s="14" t="str">
        <f>IF(ISBLANK(A735),VLOOKUP(Tabelle3[[#This Row],[Artikelnr.]],'Linien - BU'!R:S,2,FALSE),A735)</f>
        <v>Verkauf</v>
      </c>
      <c r="W735" s="16">
        <f t="shared" si="82"/>
        <v>49500218</v>
      </c>
      <c r="X735" s="15">
        <f t="shared" si="83"/>
        <v>12</v>
      </c>
      <c r="Y735" s="51"/>
      <c r="AC735" s="51"/>
      <c r="AF735" s="51"/>
      <c r="AG735" s="51"/>
      <c r="AH735" s="51"/>
    </row>
    <row r="736" spans="1:34" ht="30" customHeight="1" x14ac:dyDescent="0.25">
      <c r="A736" s="25" t="s">
        <v>15205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15146</v>
      </c>
      <c r="G736" s="55"/>
      <c r="H736" s="25" t="str">
        <f>IFERROR(VLOOKUP(Tabelle111[[#This Row],[Artikelnr. (wenn vorhanden)]],Artikel!A:C,3,FALSE),Tabelle111[[#This Row],[Artikelnr. (wenn vorhanden)]])</f>
        <v>VOS VEG-SCH-MILD-VAKU</v>
      </c>
      <c r="I736" s="11" t="str">
        <f>VLOOKUP(V736,'Linien - BU'!A:B,2,FALSE)</f>
        <v>BU3</v>
      </c>
      <c r="J736" s="12">
        <f t="shared" si="77"/>
        <v>45</v>
      </c>
      <c r="K736" s="13">
        <f>Tabelle111[[#This Row],[Datum '[Tag']]]</f>
        <v>44427</v>
      </c>
      <c r="L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6" s="14" t="str">
        <f>IFERROR(VLOOKUP(Tabelle3[[#This Row],[Artikelnr.]],Artikel!A:C,3,FALSE),Tabelle3[[#This Row],[Artikelnr.]])</f>
        <v>VOS VEG-SCH-MILD-VAKU</v>
      </c>
      <c r="N736" s="11" t="str">
        <f>VLOOKUP(D736,'Liste Gründe'!A:D,2,FALSE)</f>
        <v>Schimmel</v>
      </c>
      <c r="O736" s="13" t="str">
        <f>IF(ISBLANK(F736),VLOOKUP(Tabelle3[[#This Row],[Grund Ziffer]],'Liste Gründe'!A:D,3,FALSE),F736)</f>
        <v>VOS &gt; Einsatz</v>
      </c>
      <c r="P736" s="11" t="str">
        <f>IF(ISBLANK(Tabelle111[[#This Row],[noch genauer]]),"-",Tabelle111[[#This Row],[noch genauer]])</f>
        <v>-</v>
      </c>
      <c r="Q736" s="14">
        <f t="shared" si="78"/>
        <v>33</v>
      </c>
      <c r="R736" s="11" t="str">
        <f t="shared" si="79"/>
        <v>Produkte</v>
      </c>
      <c r="S736" s="11" t="str">
        <f t="shared" si="80"/>
        <v>BUs</v>
      </c>
      <c r="T736" s="11" t="str">
        <f t="shared" si="81"/>
        <v>Symptome</v>
      </c>
      <c r="U736" s="11">
        <f>IFERROR(VLOOKUP(Tabelle3[[#This Row],[Artikelnr.]],Kennzahlen!S:U,3,FALSE)*Tabelle3[[#This Row],[Menge]],"0")</f>
        <v>23.13</v>
      </c>
      <c r="V736" s="14" t="str">
        <f>IF(ISBLANK(A736),VLOOKUP(Tabelle3[[#This Row],[Artikelnr.]],'Linien - BU'!R:S,2,FALSE),A736)</f>
        <v>L1</v>
      </c>
      <c r="W736" s="16">
        <f t="shared" si="82"/>
        <v>49900001</v>
      </c>
      <c r="X736" s="15">
        <f t="shared" si="83"/>
        <v>12</v>
      </c>
      <c r="Y736" s="51"/>
      <c r="AC736" s="51"/>
      <c r="AF736" s="51"/>
      <c r="AG736" s="51"/>
      <c r="AH736" s="51"/>
    </row>
    <row r="737" spans="1:34" ht="30" customHeight="1" x14ac:dyDescent="0.25">
      <c r="A737" s="25" t="s">
        <v>15205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15146</v>
      </c>
      <c r="G737" s="55" t="s">
        <v>36</v>
      </c>
      <c r="H737" s="25" t="str">
        <f>IFERROR(VLOOKUP(Tabelle111[[#This Row],[Artikelnr. (wenn vorhanden)]],Artikel!A:C,3,FALSE),Tabelle111[[#This Row],[Artikelnr. (wenn vorhanden)]])</f>
        <v>VOS VEG-SCH-MILD-VAKU</v>
      </c>
      <c r="I737" s="11" t="str">
        <f>VLOOKUP(V737,'Linien - BU'!A:B,2,FALSE)</f>
        <v>BU3</v>
      </c>
      <c r="J737" s="12">
        <f t="shared" si="77"/>
        <v>606</v>
      </c>
      <c r="K737" s="13">
        <f>Tabelle111[[#This Row],[Datum '[Tag']]]</f>
        <v>44449</v>
      </c>
      <c r="L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7" s="14" t="str">
        <f>IFERROR(VLOOKUP(Tabelle3[[#This Row],[Artikelnr.]],Artikel!A:C,3,FALSE),Tabelle3[[#This Row],[Artikelnr.]])</f>
        <v>VOS VEG-SCH-MILD-VAKU</v>
      </c>
      <c r="N737" s="11" t="str">
        <f>VLOOKUP(D737,'Liste Gründe'!A:D,2,FALSE)</f>
        <v>keinen Verwendungszweck</v>
      </c>
      <c r="O737" s="13" t="str">
        <f>IF(ISBLANK(F737),VLOOKUP(Tabelle3[[#This Row],[Grund Ziffer]],'Liste Gründe'!A:D,3,FALSE),F737)</f>
        <v>VOS &gt; Einsatz</v>
      </c>
      <c r="P737" s="11" t="str">
        <f>IF(ISBLANK(Tabelle111[[#This Row],[noch genauer]]),"-",Tabelle111[[#This Row],[noch genauer]])</f>
        <v>-</v>
      </c>
      <c r="Q737" s="14">
        <f t="shared" si="78"/>
        <v>36</v>
      </c>
      <c r="R737" s="11" t="str">
        <f t="shared" si="79"/>
        <v>Produkte</v>
      </c>
      <c r="S737" s="11" t="str">
        <f t="shared" si="80"/>
        <v>BUs</v>
      </c>
      <c r="T737" s="11" t="str">
        <f t="shared" si="81"/>
        <v>Symptome</v>
      </c>
      <c r="U737" s="11">
        <f>IFERROR(VLOOKUP(Tabelle3[[#This Row],[Artikelnr.]],Kennzahlen!S:U,3,FALSE)*Tabelle3[[#This Row],[Menge]],"0")</f>
        <v>311.48399999999998</v>
      </c>
      <c r="V737" s="14" t="str">
        <f>IF(ISBLANK(A737),VLOOKUP(Tabelle3[[#This Row],[Artikelnr.]],'Linien - BU'!R:S,2,FALSE),A737)</f>
        <v>L1</v>
      </c>
      <c r="W737" s="16">
        <f t="shared" si="82"/>
        <v>49900001</v>
      </c>
      <c r="X737" s="15">
        <f t="shared" si="83"/>
        <v>61</v>
      </c>
      <c r="Y737" s="51"/>
      <c r="AC737" s="51"/>
      <c r="AF737" s="51"/>
      <c r="AG737" s="51"/>
      <c r="AH737" s="51"/>
    </row>
    <row r="738" spans="1:34" ht="30" customHeight="1" x14ac:dyDescent="0.25">
      <c r="A738" s="25" t="s">
        <v>15243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15146</v>
      </c>
      <c r="G738" s="25"/>
      <c r="H738" s="25" t="str">
        <f>IFERROR(VLOOKUP(Tabelle111[[#This Row],[Artikelnr. (wenn vorhanden)]],Artikel!A:C,3,FALSE),Tabelle111[[#This Row],[Artikelnr. (wenn vorhanden)]])</f>
        <v>VOS VEG-SCH-MILD-VAKU</v>
      </c>
      <c r="I738" s="11" t="str">
        <f>VLOOKUP(V738,'Linien - BU'!A:B,2,FALSE)</f>
        <v>BU3</v>
      </c>
      <c r="J738" s="12">
        <f t="shared" si="77"/>
        <v>253</v>
      </c>
      <c r="K738" s="13">
        <f>Tabelle111[[#This Row],[Datum '[Tag']]]</f>
        <v>44481</v>
      </c>
      <c r="L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8" s="14" t="str">
        <f>IFERROR(VLOOKUP(Tabelle3[[#This Row],[Artikelnr.]],Artikel!A:C,3,FALSE),Tabelle3[[#This Row],[Artikelnr.]])</f>
        <v>VOS VEG-SCH-MILD-VAKU</v>
      </c>
      <c r="N738" s="11" t="str">
        <f>VLOOKUP(D738,'Liste Gründe'!A:D,2,FALSE)</f>
        <v>Schimmel</v>
      </c>
      <c r="O738" s="13" t="str">
        <f>IF(ISBLANK(F738),VLOOKUP(Tabelle3[[#This Row],[Grund Ziffer]],'Liste Gründe'!A:D,3,FALSE),F738)</f>
        <v>VOS &gt; Einsatz</v>
      </c>
      <c r="P738" s="11" t="str">
        <f>IF(ISBLANK(Tabelle111[[#This Row],[noch genauer]]),"-",Tabelle111[[#This Row],[noch genauer]])</f>
        <v>-</v>
      </c>
      <c r="Q738" s="14">
        <f t="shared" si="78"/>
        <v>41</v>
      </c>
      <c r="R738" s="11" t="str">
        <f t="shared" si="79"/>
        <v>Produkte</v>
      </c>
      <c r="S738" s="11" t="str">
        <f t="shared" si="80"/>
        <v>BUs</v>
      </c>
      <c r="T738" s="11" t="str">
        <f t="shared" si="81"/>
        <v>Symptome</v>
      </c>
      <c r="U738" s="11">
        <f>IFERROR(VLOOKUP(Tabelle3[[#This Row],[Artikelnr.]],Kennzahlen!S:U,3,FALSE)*Tabelle3[[#This Row],[Menge]],"0")</f>
        <v>130.042</v>
      </c>
      <c r="V738" s="14" t="str">
        <f>IF(ISBLANK(A738),VLOOKUP(Tabelle3[[#This Row],[Artikelnr.]],'Linien - BU'!R:S,2,FALSE),A738)</f>
        <v>bu3</v>
      </c>
      <c r="W738" s="16">
        <f t="shared" si="82"/>
        <v>49900001</v>
      </c>
      <c r="X738" s="15">
        <f t="shared" si="83"/>
        <v>12</v>
      </c>
      <c r="Y738" s="51"/>
      <c r="AC738" s="51"/>
      <c r="AF738" s="51"/>
      <c r="AG738" s="51"/>
      <c r="AH738" s="51"/>
    </row>
    <row r="739" spans="1:34" ht="30" customHeight="1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15146</v>
      </c>
      <c r="G739" s="25"/>
      <c r="H739" s="56" t="str">
        <f>IFERROR(VLOOKUP(Tabelle111[[#This Row],[Artikelnr. (wenn vorhanden)]],Artikel!A:C,3,FALSE),Tabelle111[[#This Row],[Artikelnr. (wenn vorhanden)]])</f>
        <v>VOS VEG-SCH-MILD-VAKU</v>
      </c>
      <c r="I739" s="11" t="str">
        <f>VLOOKUP(V739,'Linien - BU'!A:B,2,FALSE)</f>
        <v>BU3</v>
      </c>
      <c r="J739" s="12">
        <f t="shared" si="77"/>
        <v>100</v>
      </c>
      <c r="K739" s="13">
        <f>Tabelle111[[#This Row],[Datum '[Tag']]]</f>
        <v>44488</v>
      </c>
      <c r="L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9" s="14" t="str">
        <f>IFERROR(VLOOKUP(Tabelle3[[#This Row],[Artikelnr.]],Artikel!A:C,3,FALSE),Tabelle3[[#This Row],[Artikelnr.]])</f>
        <v>VOS VEG-SCH-MILD-VAKU</v>
      </c>
      <c r="N739" s="11" t="str">
        <f>VLOOKUP(D739,'Liste Gründe'!A:D,2,FALSE)</f>
        <v>keinen Verwendungszweck</v>
      </c>
      <c r="O739" s="13" t="str">
        <f>IF(ISBLANK(F739),VLOOKUP(Tabelle3[[#This Row],[Grund Ziffer]],'Liste Gründe'!A:D,3,FALSE),F739)</f>
        <v>VOS &gt; Einsatz</v>
      </c>
      <c r="P739" s="11" t="str">
        <f>IF(ISBLANK(Tabelle111[[#This Row],[noch genauer]]),"-",Tabelle111[[#This Row],[noch genauer]])</f>
        <v>-</v>
      </c>
      <c r="Q739" s="14">
        <f t="shared" si="78"/>
        <v>42</v>
      </c>
      <c r="R739" s="11" t="str">
        <f t="shared" si="79"/>
        <v>Produkte</v>
      </c>
      <c r="S739" s="11" t="str">
        <f t="shared" si="80"/>
        <v>BUs</v>
      </c>
      <c r="T739" s="11" t="str">
        <f t="shared" si="81"/>
        <v>Symptome</v>
      </c>
      <c r="U739" s="11">
        <f>IFERROR(VLOOKUP(Tabelle3[[#This Row],[Artikelnr.]],Kennzahlen!S:U,3,FALSE)*Tabelle3[[#This Row],[Menge]],"0")</f>
        <v>51.4</v>
      </c>
      <c r="V739" s="14" t="str">
        <f>IF(ISBLANK(A739),VLOOKUP(Tabelle3[[#This Row],[Artikelnr.]],'Linien - BU'!R:S,2,FALSE),A739)</f>
        <v>BU3</v>
      </c>
      <c r="W739" s="16">
        <f t="shared" si="82"/>
        <v>49900001</v>
      </c>
      <c r="X739" s="15">
        <f t="shared" si="83"/>
        <v>61</v>
      </c>
      <c r="Y739" s="51"/>
      <c r="AC739" s="51"/>
      <c r="AF739" s="51"/>
      <c r="AG739" s="51"/>
      <c r="AH739" s="51"/>
    </row>
    <row r="740" spans="1:34" ht="30" customHeight="1" x14ac:dyDescent="0.25">
      <c r="A740" s="25" t="s">
        <v>15205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15146</v>
      </c>
      <c r="G740" s="55"/>
      <c r="H740" s="25" t="str">
        <f>IFERROR(VLOOKUP(Tabelle111[[#This Row],[Artikelnr. (wenn vorhanden)]],Artikel!A:C,3,FALSE),Tabelle111[[#This Row],[Artikelnr. (wenn vorhanden)]])</f>
        <v>VOS VEG-SCH-WÜRZIG-VAKU</v>
      </c>
      <c r="I740" s="11" t="str">
        <f>VLOOKUP(V740,'Linien - BU'!A:B,2,FALSE)</f>
        <v>BU3</v>
      </c>
      <c r="J740" s="12">
        <f t="shared" si="77"/>
        <v>150</v>
      </c>
      <c r="K740" s="13">
        <f>Tabelle111[[#This Row],[Datum '[Tag']]]</f>
        <v>44427</v>
      </c>
      <c r="L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0" s="14" t="str">
        <f>IFERROR(VLOOKUP(Tabelle3[[#This Row],[Artikelnr.]],Artikel!A:C,3,FALSE),Tabelle3[[#This Row],[Artikelnr.]])</f>
        <v>VOS VEG-SCH-WÜRZIG-VAKU</v>
      </c>
      <c r="N740" s="11" t="str">
        <f>VLOOKUP(D740,'Liste Gründe'!A:D,2,FALSE)</f>
        <v>Schimmel</v>
      </c>
      <c r="O740" s="13" t="str">
        <f>IF(ISBLANK(F740),VLOOKUP(Tabelle3[[#This Row],[Grund Ziffer]],'Liste Gründe'!A:D,3,FALSE),F740)</f>
        <v>VOS &gt; Einsatz</v>
      </c>
      <c r="P740" s="11" t="str">
        <f>IF(ISBLANK(Tabelle111[[#This Row],[noch genauer]]),"-",Tabelle111[[#This Row],[noch genauer]])</f>
        <v>-</v>
      </c>
      <c r="Q740" s="14">
        <f t="shared" si="78"/>
        <v>33</v>
      </c>
      <c r="R740" s="11" t="str">
        <f t="shared" si="79"/>
        <v>Produkte</v>
      </c>
      <c r="S740" s="11" t="str">
        <f t="shared" si="80"/>
        <v>BUs</v>
      </c>
      <c r="T740" s="11" t="str">
        <f t="shared" si="81"/>
        <v>Symptome</v>
      </c>
      <c r="U740" s="11">
        <f>IFERROR(VLOOKUP(Tabelle3[[#This Row],[Artikelnr.]],Kennzahlen!S:U,3,FALSE)*Tabelle3[[#This Row],[Menge]],"0")</f>
        <v>77.100000000000009</v>
      </c>
      <c r="V740" s="14" t="str">
        <f>IF(ISBLANK(A740),VLOOKUP(Tabelle3[[#This Row],[Artikelnr.]],'Linien - BU'!R:S,2,FALSE),A740)</f>
        <v>L1</v>
      </c>
      <c r="W740" s="16">
        <f t="shared" si="82"/>
        <v>49900002</v>
      </c>
      <c r="X740" s="15">
        <f t="shared" si="83"/>
        <v>12</v>
      </c>
      <c r="Y740" s="51"/>
      <c r="AC740" s="51"/>
      <c r="AF740" s="51"/>
      <c r="AG740" s="51"/>
      <c r="AH740" s="51"/>
    </row>
    <row r="741" spans="1:34" ht="30" customHeight="1" x14ac:dyDescent="0.25">
      <c r="A741" s="25" t="s">
        <v>15205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15146</v>
      </c>
      <c r="G741" s="55"/>
      <c r="H741" s="25" t="str">
        <f>IFERROR(VLOOKUP(Tabelle111[[#This Row],[Artikelnr. (wenn vorhanden)]],Artikel!A:C,3,FALSE),Tabelle111[[#This Row],[Artikelnr. (wenn vorhanden)]])</f>
        <v>VOS VEG-SCH-WÜRZIG-VAKU</v>
      </c>
      <c r="I741" s="11" t="str">
        <f>VLOOKUP(V741,'Linien - BU'!A:B,2,FALSE)</f>
        <v>BU3</v>
      </c>
      <c r="J741" s="12">
        <f t="shared" si="77"/>
        <v>290</v>
      </c>
      <c r="K741" s="13">
        <f>Tabelle111[[#This Row],[Datum '[Tag']]]</f>
        <v>44432</v>
      </c>
      <c r="L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1" s="14" t="str">
        <f>IFERROR(VLOOKUP(Tabelle3[[#This Row],[Artikelnr.]],Artikel!A:C,3,FALSE),Tabelle3[[#This Row],[Artikelnr.]])</f>
        <v>VOS VEG-SCH-WÜRZIG-VAKU</v>
      </c>
      <c r="N741" s="11" t="str">
        <f>VLOOKUP(D741,'Liste Gründe'!A:D,2,FALSE)</f>
        <v>Schimmel</v>
      </c>
      <c r="O741" s="13" t="str">
        <f>IF(ISBLANK(F741),VLOOKUP(Tabelle3[[#This Row],[Grund Ziffer]],'Liste Gründe'!A:D,3,FALSE),F741)</f>
        <v>VOS &gt; Einsatz</v>
      </c>
      <c r="P741" s="11" t="str">
        <f>IF(ISBLANK(Tabelle111[[#This Row],[noch genauer]]),"-",Tabelle111[[#This Row],[noch genauer]])</f>
        <v>-</v>
      </c>
      <c r="Q741" s="14">
        <f t="shared" si="78"/>
        <v>34</v>
      </c>
      <c r="R741" s="11" t="str">
        <f t="shared" si="79"/>
        <v>Produkte</v>
      </c>
      <c r="S741" s="11" t="str">
        <f t="shared" si="80"/>
        <v>BUs</v>
      </c>
      <c r="T741" s="11" t="str">
        <f t="shared" si="81"/>
        <v>Symptome</v>
      </c>
      <c r="U741" s="11">
        <f>IFERROR(VLOOKUP(Tabelle3[[#This Row],[Artikelnr.]],Kennzahlen!S:U,3,FALSE)*Tabelle3[[#This Row],[Menge]],"0")</f>
        <v>149.06</v>
      </c>
      <c r="V741" s="14" t="str">
        <f>IF(ISBLANK(A741),VLOOKUP(Tabelle3[[#This Row],[Artikelnr.]],'Linien - BU'!R:S,2,FALSE),A741)</f>
        <v>L1</v>
      </c>
      <c r="W741" s="16">
        <f t="shared" si="82"/>
        <v>49900002</v>
      </c>
      <c r="X741" s="15">
        <f t="shared" si="83"/>
        <v>12</v>
      </c>
      <c r="Y741" s="51"/>
      <c r="AC741" s="51"/>
      <c r="AF741" s="51"/>
      <c r="AG741" s="51"/>
      <c r="AH741" s="51"/>
    </row>
    <row r="742" spans="1:34" ht="30" customHeight="1" x14ac:dyDescent="0.25">
      <c r="A742" s="25" t="s">
        <v>15205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IFERROR(VLOOKUP(Tabelle111[[#This Row],[Artikelnr. (wenn vorhanden)]],Artikel!A:C,3,FALSE),Tabelle111[[#This Row],[Artikelnr. (wenn vorhanden)]])</f>
        <v>VOS VEG-SCH-WÜRZIG-VAKU</v>
      </c>
      <c r="I742" s="11" t="str">
        <f>VLOOKUP(V742,'Linien - BU'!A:B,2,FALSE)</f>
        <v>BU3</v>
      </c>
      <c r="J742" s="12">
        <f t="shared" si="77"/>
        <v>450</v>
      </c>
      <c r="K742" s="13">
        <f>Tabelle111[[#This Row],[Datum '[Tag']]]</f>
        <v>44433</v>
      </c>
      <c r="L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2" s="14" t="str">
        <f>IFERROR(VLOOKUP(Tabelle3[[#This Row],[Artikelnr.]],Artikel!A:C,3,FALSE),Tabelle3[[#This Row],[Artikelnr.]])</f>
        <v>VOS VEG-SCH-WÜRZIG-VAKU</v>
      </c>
      <c r="N742" s="11" t="str">
        <f>VLOOKUP(D742,'Liste Gründe'!A:D,2,FALSE)</f>
        <v>Rest</v>
      </c>
      <c r="O742" s="13" t="str">
        <f>IF(ISBLANK(F742),VLOOKUP(Tabelle3[[#This Row],[Grund Ziffer]],'Liste Gründe'!A:D,3,FALSE),F742)</f>
        <v>Fremdkörper</v>
      </c>
      <c r="P742" s="11" t="str">
        <f>IF(ISBLANK(Tabelle111[[#This Row],[noch genauer]]),"-",Tabelle111[[#This Row],[noch genauer]])</f>
        <v>Schmutz</v>
      </c>
      <c r="Q742" s="14">
        <f t="shared" si="78"/>
        <v>34</v>
      </c>
      <c r="R742" s="11" t="str">
        <f t="shared" si="79"/>
        <v>Produkte</v>
      </c>
      <c r="S742" s="11" t="str">
        <f t="shared" si="80"/>
        <v>BUs</v>
      </c>
      <c r="T742" s="11" t="str">
        <f t="shared" si="81"/>
        <v>Symptome</v>
      </c>
      <c r="U742" s="11">
        <f>IFERROR(VLOOKUP(Tabelle3[[#This Row],[Artikelnr.]],Kennzahlen!S:U,3,FALSE)*Tabelle3[[#This Row],[Menge]],"0")</f>
        <v>231.3</v>
      </c>
      <c r="V742" s="14" t="str">
        <f>IF(ISBLANK(A742),VLOOKUP(Tabelle3[[#This Row],[Artikelnr.]],'Linien - BU'!R:S,2,FALSE),A742)</f>
        <v>L1</v>
      </c>
      <c r="W742" s="16">
        <f t="shared" si="82"/>
        <v>49900002</v>
      </c>
      <c r="X742" s="15">
        <f t="shared" si="83"/>
        <v>22</v>
      </c>
      <c r="Y742" s="51"/>
      <c r="AC742" s="51"/>
      <c r="AF742" s="51"/>
      <c r="AG742" s="51"/>
      <c r="AH742" s="51"/>
    </row>
    <row r="743" spans="1:34" ht="30" customHeight="1" x14ac:dyDescent="0.25">
      <c r="A743" s="25" t="s">
        <v>15205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IFERROR(VLOOKUP(Tabelle111[[#This Row],[Artikelnr. (wenn vorhanden)]],Artikel!A:C,3,FALSE),Tabelle111[[#This Row],[Artikelnr. (wenn vorhanden)]])</f>
        <v>VOS VEG-SCH-WÜRZIG-VAKU</v>
      </c>
      <c r="I743" s="11" t="str">
        <f>VLOOKUP(V743,'Linien - BU'!A:B,2,FALSE)</f>
        <v>BU3</v>
      </c>
      <c r="J743" s="12">
        <f t="shared" si="77"/>
        <v>11</v>
      </c>
      <c r="K743" s="13">
        <f>Tabelle111[[#This Row],[Datum '[Tag']]]</f>
        <v>44433</v>
      </c>
      <c r="L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3" s="14" t="str">
        <f>IFERROR(VLOOKUP(Tabelle3[[#This Row],[Artikelnr.]],Artikel!A:C,3,FALSE),Tabelle3[[#This Row],[Artikelnr.]])</f>
        <v>VOS VEG-SCH-WÜRZIG-VAKU</v>
      </c>
      <c r="N743" s="11" t="str">
        <f>VLOOKUP(D743,'Liste Gründe'!A:D,2,FALSE)</f>
        <v>Rest</v>
      </c>
      <c r="O743" s="13" t="str">
        <f>IF(ISBLANK(F743),VLOOKUP(Tabelle3[[#This Row],[Grund Ziffer]],'Liste Gründe'!A:D,3,FALSE),F743)</f>
        <v>Fremdkörper</v>
      </c>
      <c r="P743" s="11" t="str">
        <f>IF(ISBLANK(Tabelle111[[#This Row],[noch genauer]]),"-",Tabelle111[[#This Row],[noch genauer]])</f>
        <v>Schmutz</v>
      </c>
      <c r="Q743" s="14">
        <f t="shared" si="78"/>
        <v>34</v>
      </c>
      <c r="R743" s="11" t="str">
        <f t="shared" si="79"/>
        <v>Produkte</v>
      </c>
      <c r="S743" s="11" t="str">
        <f t="shared" si="80"/>
        <v>BUs</v>
      </c>
      <c r="T743" s="11" t="str">
        <f t="shared" si="81"/>
        <v>Symptome</v>
      </c>
      <c r="U743" s="11">
        <f>IFERROR(VLOOKUP(Tabelle3[[#This Row],[Artikelnr.]],Kennzahlen!S:U,3,FALSE)*Tabelle3[[#This Row],[Menge]],"0")</f>
        <v>5.6539999999999999</v>
      </c>
      <c r="V743" s="14" t="str">
        <f>IF(ISBLANK(A743),VLOOKUP(Tabelle3[[#This Row],[Artikelnr.]],'Linien - BU'!R:S,2,FALSE),A743)</f>
        <v>L1</v>
      </c>
      <c r="W743" s="16">
        <f t="shared" si="82"/>
        <v>49900002</v>
      </c>
      <c r="X743" s="15">
        <f t="shared" si="83"/>
        <v>22</v>
      </c>
      <c r="Y743" s="51"/>
      <c r="AC743" s="51"/>
      <c r="AF743" s="51"/>
      <c r="AG743" s="51"/>
      <c r="AH743" s="51"/>
    </row>
    <row r="744" spans="1:34" ht="30" customHeight="1" x14ac:dyDescent="0.25">
      <c r="A744" s="25" t="s">
        <v>15205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15146</v>
      </c>
      <c r="G744" s="55" t="s">
        <v>36</v>
      </c>
      <c r="H744" s="25" t="str">
        <f>IFERROR(VLOOKUP(Tabelle111[[#This Row],[Artikelnr. (wenn vorhanden)]],Artikel!A:C,3,FALSE),Tabelle111[[#This Row],[Artikelnr. (wenn vorhanden)]])</f>
        <v>VOS VEG-SCH-WÜRZIG-VAKU</v>
      </c>
      <c r="I744" s="11" t="str">
        <f>VLOOKUP(V744,'Linien - BU'!A:B,2,FALSE)</f>
        <v>BU3</v>
      </c>
      <c r="J744" s="12">
        <f t="shared" si="77"/>
        <v>2613</v>
      </c>
      <c r="K744" s="13">
        <f>Tabelle111[[#This Row],[Datum '[Tag']]]</f>
        <v>44449</v>
      </c>
      <c r="L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4" s="14" t="str">
        <f>IFERROR(VLOOKUP(Tabelle3[[#This Row],[Artikelnr.]],Artikel!A:C,3,FALSE),Tabelle3[[#This Row],[Artikelnr.]])</f>
        <v>VOS VEG-SCH-WÜRZIG-VAKU</v>
      </c>
      <c r="N744" s="11" t="str">
        <f>VLOOKUP(D744,'Liste Gründe'!A:D,2,FALSE)</f>
        <v>keinen Verwendungszweck</v>
      </c>
      <c r="O744" s="13" t="str">
        <f>IF(ISBLANK(F744),VLOOKUP(Tabelle3[[#This Row],[Grund Ziffer]],'Liste Gründe'!A:D,3,FALSE),F744)</f>
        <v>VOS &gt; Einsatz</v>
      </c>
      <c r="P744" s="11" t="str">
        <f>IF(ISBLANK(Tabelle111[[#This Row],[noch genauer]]),"-",Tabelle111[[#This Row],[noch genauer]])</f>
        <v>-</v>
      </c>
      <c r="Q744" s="14">
        <f t="shared" si="78"/>
        <v>36</v>
      </c>
      <c r="R744" s="11" t="str">
        <f t="shared" si="79"/>
        <v>Produkte</v>
      </c>
      <c r="S744" s="11" t="str">
        <f t="shared" si="80"/>
        <v>BUs</v>
      </c>
      <c r="T744" s="11" t="str">
        <f t="shared" si="81"/>
        <v>Symptome</v>
      </c>
      <c r="U744" s="11">
        <f>IFERROR(VLOOKUP(Tabelle3[[#This Row],[Artikelnr.]],Kennzahlen!S:U,3,FALSE)*Tabelle3[[#This Row],[Menge]],"0")</f>
        <v>1343.0820000000001</v>
      </c>
      <c r="V744" s="14" t="str">
        <f>IF(ISBLANK(A744),VLOOKUP(Tabelle3[[#This Row],[Artikelnr.]],'Linien - BU'!R:S,2,FALSE),A744)</f>
        <v>L1</v>
      </c>
      <c r="W744" s="16">
        <f t="shared" si="82"/>
        <v>49900002</v>
      </c>
      <c r="X744" s="15">
        <f t="shared" si="83"/>
        <v>61</v>
      </c>
      <c r="Y744" s="51"/>
      <c r="AC744" s="51"/>
      <c r="AF744" s="51"/>
      <c r="AG744" s="51"/>
      <c r="AH744" s="51"/>
    </row>
    <row r="745" spans="1:34" ht="30" customHeight="1" x14ac:dyDescent="0.25">
      <c r="A745" s="25" t="s">
        <v>15243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15146</v>
      </c>
      <c r="G745" s="25"/>
      <c r="H745" s="25" t="str">
        <f>IFERROR(VLOOKUP(Tabelle111[[#This Row],[Artikelnr. (wenn vorhanden)]],Artikel!A:C,3,FALSE),Tabelle111[[#This Row],[Artikelnr. (wenn vorhanden)]])</f>
        <v>VOS VEG-SCH-WÜRZIG-VAKU</v>
      </c>
      <c r="I745" s="11" t="str">
        <f>VLOOKUP(V745,'Linien - BU'!A:B,2,FALSE)</f>
        <v>BU3</v>
      </c>
      <c r="J745" s="12">
        <f t="shared" si="77"/>
        <v>348</v>
      </c>
      <c r="K745" s="13">
        <f>Tabelle111[[#This Row],[Datum '[Tag']]]</f>
        <v>44481</v>
      </c>
      <c r="L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5" s="14" t="str">
        <f>IFERROR(VLOOKUP(Tabelle3[[#This Row],[Artikelnr.]],Artikel!A:C,3,FALSE),Tabelle3[[#This Row],[Artikelnr.]])</f>
        <v>VOS VEG-SCH-WÜRZIG-VAKU</v>
      </c>
      <c r="N745" s="11" t="str">
        <f>VLOOKUP(D745,'Liste Gründe'!A:D,2,FALSE)</f>
        <v>Schimmel</v>
      </c>
      <c r="O745" s="13" t="str">
        <f>IF(ISBLANK(F745),VLOOKUP(Tabelle3[[#This Row],[Grund Ziffer]],'Liste Gründe'!A:D,3,FALSE),F745)</f>
        <v>VOS &gt; Einsatz</v>
      </c>
      <c r="P745" s="11" t="str">
        <f>IF(ISBLANK(Tabelle111[[#This Row],[noch genauer]]),"-",Tabelle111[[#This Row],[noch genauer]])</f>
        <v>-</v>
      </c>
      <c r="Q745" s="14">
        <f t="shared" si="78"/>
        <v>41</v>
      </c>
      <c r="R745" s="11" t="str">
        <f t="shared" si="79"/>
        <v>Produkte</v>
      </c>
      <c r="S745" s="11" t="str">
        <f t="shared" si="80"/>
        <v>BUs</v>
      </c>
      <c r="T745" s="11" t="str">
        <f t="shared" si="81"/>
        <v>Symptome</v>
      </c>
      <c r="U745" s="11">
        <f>IFERROR(VLOOKUP(Tabelle3[[#This Row],[Artikelnr.]],Kennzahlen!S:U,3,FALSE)*Tabelle3[[#This Row],[Menge]],"0")</f>
        <v>178.87200000000001</v>
      </c>
      <c r="V745" s="14" t="str">
        <f>IF(ISBLANK(A745),VLOOKUP(Tabelle3[[#This Row],[Artikelnr.]],'Linien - BU'!R:S,2,FALSE),A745)</f>
        <v>bu3</v>
      </c>
      <c r="W745" s="16">
        <f t="shared" si="82"/>
        <v>49900002</v>
      </c>
      <c r="X745" s="15">
        <f t="shared" si="83"/>
        <v>12</v>
      </c>
      <c r="Y745" s="51"/>
      <c r="AC745" s="51"/>
      <c r="AF745" s="51"/>
      <c r="AG745" s="51"/>
      <c r="AH745" s="51"/>
    </row>
    <row r="746" spans="1:34" ht="30" customHeight="1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15146</v>
      </c>
      <c r="G746" s="25"/>
      <c r="H746" s="25" t="str">
        <f>IFERROR(VLOOKUP(Tabelle111[[#This Row],[Artikelnr. (wenn vorhanden)]],Artikel!A:C,3,FALSE),Tabelle111[[#This Row],[Artikelnr. (wenn vorhanden)]])</f>
        <v>VOS VEG-SCH-WÜRZIG-VAKU</v>
      </c>
      <c r="I746" s="11" t="str">
        <f>VLOOKUP(V746,'Linien - BU'!A:B,2,FALSE)</f>
        <v>BU3</v>
      </c>
      <c r="J746" s="12">
        <f t="shared" si="77"/>
        <v>59</v>
      </c>
      <c r="K746" s="13">
        <f>Tabelle111[[#This Row],[Datum '[Tag']]]</f>
        <v>44484</v>
      </c>
      <c r="L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6" s="14" t="str">
        <f>IFERROR(VLOOKUP(Tabelle3[[#This Row],[Artikelnr.]],Artikel!A:C,3,FALSE),Tabelle3[[#This Row],[Artikelnr.]])</f>
        <v>VOS VEG-SCH-WÜRZIG-VAKU</v>
      </c>
      <c r="N746" s="11" t="str">
        <f>VLOOKUP(D746,'Liste Gründe'!A:D,2,FALSE)</f>
        <v>Schimmel</v>
      </c>
      <c r="O746" s="13" t="str">
        <f>IF(ISBLANK(F746),VLOOKUP(Tabelle3[[#This Row],[Grund Ziffer]],'Liste Gründe'!A:D,3,FALSE),F746)</f>
        <v>VOS &gt; Einsatz</v>
      </c>
      <c r="P746" s="11" t="str">
        <f>IF(ISBLANK(Tabelle111[[#This Row],[noch genauer]]),"-",Tabelle111[[#This Row],[noch genauer]])</f>
        <v>-</v>
      </c>
      <c r="Q746" s="14">
        <f t="shared" si="78"/>
        <v>41</v>
      </c>
      <c r="R746" s="11" t="str">
        <f t="shared" si="79"/>
        <v>Produkte</v>
      </c>
      <c r="S746" s="11" t="str">
        <f t="shared" si="80"/>
        <v>BUs</v>
      </c>
      <c r="T746" s="11" t="str">
        <f t="shared" si="81"/>
        <v>Symptome</v>
      </c>
      <c r="U746" s="11">
        <f>IFERROR(VLOOKUP(Tabelle3[[#This Row],[Artikelnr.]],Kennzahlen!S:U,3,FALSE)*Tabelle3[[#This Row],[Menge]],"0")</f>
        <v>30.326000000000001</v>
      </c>
      <c r="V746" s="14" t="str">
        <f>IF(ISBLANK(A746),VLOOKUP(Tabelle3[[#This Row],[Artikelnr.]],'Linien - BU'!R:S,2,FALSE),A746)</f>
        <v>BU3</v>
      </c>
      <c r="W746" s="16">
        <f t="shared" si="82"/>
        <v>49900002</v>
      </c>
      <c r="X746" s="15">
        <f t="shared" si="83"/>
        <v>12</v>
      </c>
      <c r="Y746" s="51"/>
      <c r="AC746" s="51"/>
      <c r="AF746" s="51"/>
      <c r="AG746" s="51"/>
      <c r="AH746" s="51"/>
    </row>
    <row r="747" spans="1:34" ht="30" customHeight="1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IFERROR(VLOOKUP(Tabelle111[[#This Row],[Artikelnr. (wenn vorhanden)]],Artikel!A:C,3,FALSE),Tabelle111[[#This Row],[Artikelnr. (wenn vorhanden)]])</f>
        <v>AM FK-Röllchen England</v>
      </c>
      <c r="I747" s="11" t="str">
        <f>VLOOKUP(V747,'Linien - BU'!A:B,2,FALSE)</f>
        <v>Rest</v>
      </c>
      <c r="J747" s="12">
        <f t="shared" si="77"/>
        <v>1780</v>
      </c>
      <c r="K747" s="13">
        <f>Tabelle111[[#This Row],[Datum '[Tag']]]</f>
        <v>44428</v>
      </c>
      <c r="L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M747" s="14" t="str">
        <f>IFERROR(VLOOKUP(Tabelle3[[#This Row],[Artikelnr.]],Artikel!A:C,3,FALSE),Tabelle3[[#This Row],[Artikelnr.]])</f>
        <v>AM FK-Röllchen England</v>
      </c>
      <c r="N747" s="11" t="str">
        <f>VLOOKUP(D747,'Liste Gründe'!A:D,2,FALSE)</f>
        <v>Rest</v>
      </c>
      <c r="O747" s="13" t="str">
        <f>IF(ISBLANK(F747),VLOOKUP(Tabelle3[[#This Row],[Grund Ziffer]],'Liste Gründe'!A:D,3,FALSE),F747)</f>
        <v>Retoure</v>
      </c>
      <c r="P747" s="11" t="str">
        <f>IF(ISBLANK(Tabelle111[[#This Row],[noch genauer]]),"-",Tabelle111[[#This Row],[noch genauer]])</f>
        <v>Freigabe QM über Produktion Weisenhorn(Ethylinoxid)</v>
      </c>
      <c r="Q747" s="14">
        <f t="shared" si="78"/>
        <v>33</v>
      </c>
      <c r="R747" s="11" t="str">
        <f t="shared" si="79"/>
        <v>Produkte</v>
      </c>
      <c r="S747" s="11" t="str">
        <f t="shared" si="80"/>
        <v>BUs</v>
      </c>
      <c r="T747" s="11" t="str">
        <f t="shared" si="81"/>
        <v>Symptome</v>
      </c>
      <c r="U747" s="11" t="str">
        <f>IFERROR(VLOOKUP(Tabelle3[[#This Row],[Artikelnr.]],Kennzahlen!S:U,3,FALSE)*Tabelle3[[#This Row],[Menge]],"0")</f>
        <v>0</v>
      </c>
      <c r="V747" s="14" t="str">
        <f>IF(ISBLANK(A747),VLOOKUP(Tabelle3[[#This Row],[Artikelnr.]],'Linien - BU'!R:S,2,FALSE),A747)</f>
        <v>Weisenhorn</v>
      </c>
      <c r="W747" s="16">
        <f t="shared" si="82"/>
        <v>50000011</v>
      </c>
      <c r="X747" s="15">
        <f t="shared" si="83"/>
        <v>22</v>
      </c>
      <c r="Y747" s="51"/>
      <c r="AC747" s="51"/>
      <c r="AF747" s="51"/>
      <c r="AG747" s="51"/>
      <c r="AH747" s="51"/>
    </row>
    <row r="748" spans="1:34" ht="30" customHeight="1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15274</v>
      </c>
      <c r="G748" t="s">
        <v>15273</v>
      </c>
      <c r="H748" s="56" t="str">
        <f>IFERROR(VLOOKUP(Tabelle111[[#This Row],[Artikelnr. (wenn vorhanden)]],Artikel!A:C,3,FALSE),Tabelle111[[#This Row],[Artikelnr. (wenn vorhanden)]])</f>
        <v>Außenmasse FK-Röllchen</v>
      </c>
      <c r="I748" s="11" t="str">
        <f>VLOOKUP(V748,'Linien - BU'!A:B,2,FALSE)</f>
        <v>Rest</v>
      </c>
      <c r="J748" s="12">
        <f t="shared" si="77"/>
        <v>525</v>
      </c>
      <c r="K748" s="13">
        <f>Tabelle111[[#This Row],[Datum '[Tag']]]</f>
        <v>44491</v>
      </c>
      <c r="L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48" s="14" t="str">
        <f>IFERROR(VLOOKUP(Tabelle3[[#This Row],[Artikelnr.]],Artikel!A:C,3,FALSE),Tabelle3[[#This Row],[Artikelnr.]])</f>
        <v>Außenmasse FK-Röllchen</v>
      </c>
      <c r="N748" s="11" t="str">
        <f>VLOOKUP(D748,'Liste Gründe'!A:D,2,FALSE)</f>
        <v>Schimmel</v>
      </c>
      <c r="O748" s="13" t="str">
        <f>IF(ISBLANK(F748),VLOOKUP(Tabelle3[[#This Row],[Grund Ziffer]],'Liste Gründe'!A:D,3,FALSE),F748)</f>
        <v>zu hohe Produktion</v>
      </c>
      <c r="P748" s="11" t="str">
        <f>IF(ISBLANK(Tabelle111[[#This Row],[noch genauer]]),"-",Tabelle111[[#This Row],[noch genauer]])</f>
        <v>keine Verlängerung, da Ananas</v>
      </c>
      <c r="Q748" s="14">
        <f t="shared" si="78"/>
        <v>42</v>
      </c>
      <c r="R748" s="11" t="str">
        <f t="shared" si="79"/>
        <v>Produkte</v>
      </c>
      <c r="S748" s="11" t="str">
        <f t="shared" si="80"/>
        <v>BUs</v>
      </c>
      <c r="T748" s="11" t="str">
        <f t="shared" si="81"/>
        <v>Symptome</v>
      </c>
      <c r="U748" s="11">
        <f>IFERROR(VLOOKUP(Tabelle3[[#This Row],[Artikelnr.]],Kennzahlen!S:U,3,FALSE)*Tabelle3[[#This Row],[Menge]],"0")</f>
        <v>1863.75</v>
      </c>
      <c r="V748" s="14" t="str">
        <f>IF(ISBLANK(A748),VLOOKUP(Tabelle3[[#This Row],[Artikelnr.]],'Linien - BU'!R:S,2,FALSE),A748)</f>
        <v>Weisenhorn</v>
      </c>
      <c r="W748" s="16">
        <f t="shared" si="82"/>
        <v>50000275</v>
      </c>
      <c r="X748" s="15">
        <f t="shared" si="83"/>
        <v>11</v>
      </c>
      <c r="Y748" s="51"/>
      <c r="AC748" s="51"/>
      <c r="AF748" s="51"/>
      <c r="AG748" s="51"/>
      <c r="AH748" s="51"/>
    </row>
    <row r="749" spans="1:34" ht="30" customHeight="1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F749"/>
      <c r="G749" s="25"/>
      <c r="H749" s="56" t="str">
        <f>IFERROR(VLOOKUP(Tabelle111[[#This Row],[Artikelnr. (wenn vorhanden)]],Artikel!A:C,3,FALSE),Tabelle111[[#This Row],[Artikelnr. (wenn vorhanden)]])</f>
        <v>Außenmasse FK-Röllchen</v>
      </c>
      <c r="I749" s="11" t="str">
        <f>VLOOKUP(V749,'Linien - BU'!A:B,2,FALSE)</f>
        <v>Rest</v>
      </c>
      <c r="J749" s="12">
        <f t="shared" si="77"/>
        <v>525</v>
      </c>
      <c r="K749" s="13">
        <f>Tabelle111[[#This Row],[Datum '[Tag']]]</f>
        <v>44491</v>
      </c>
      <c r="L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49" s="14" t="str">
        <f>IFERROR(VLOOKUP(Tabelle3[[#This Row],[Artikelnr.]],Artikel!A:C,3,FALSE),Tabelle3[[#This Row],[Artikelnr.]])</f>
        <v>Außenmasse FK-Röllchen</v>
      </c>
      <c r="N749" s="11" t="str">
        <f>VLOOKUP(D749,'Liste Gründe'!A:D,2,FALSE)</f>
        <v>Schimmel</v>
      </c>
      <c r="O749" s="13" t="str">
        <f>IF(ISBLANK(F749),VLOOKUP(Tabelle3[[#This Row],[Grund Ziffer]],'Liste Gründe'!A:D,3,FALSE),F749)</f>
        <v>MHD abgelaufen</v>
      </c>
      <c r="P749" s="11" t="str">
        <f>IF(ISBLANK(Tabelle111[[#This Row],[noch genauer]]),"-",Tabelle111[[#This Row],[noch genauer]])</f>
        <v>-</v>
      </c>
      <c r="Q749" s="14">
        <f t="shared" si="78"/>
        <v>42</v>
      </c>
      <c r="R749" s="11" t="str">
        <f t="shared" si="79"/>
        <v>Produkte</v>
      </c>
      <c r="S749" s="11" t="str">
        <f t="shared" si="80"/>
        <v>BUs</v>
      </c>
      <c r="T749" s="11" t="str">
        <f t="shared" si="81"/>
        <v>Symptome</v>
      </c>
      <c r="U749" s="11">
        <f>IFERROR(VLOOKUP(Tabelle3[[#This Row],[Artikelnr.]],Kennzahlen!S:U,3,FALSE)*Tabelle3[[#This Row],[Menge]],"0")</f>
        <v>1863.75</v>
      </c>
      <c r="V749" s="14" t="str">
        <f>IF(ISBLANK(A749),VLOOKUP(Tabelle3[[#This Row],[Artikelnr.]],'Linien - BU'!R:S,2,FALSE),A749)</f>
        <v>Weisenhorn</v>
      </c>
      <c r="W749" s="16">
        <f t="shared" si="82"/>
        <v>50000275</v>
      </c>
      <c r="X749" s="15">
        <f t="shared" si="83"/>
        <v>11</v>
      </c>
      <c r="Y749" s="51"/>
      <c r="AC749" s="51"/>
      <c r="AF749" s="51"/>
      <c r="AG749" s="51"/>
      <c r="AH749" s="51"/>
    </row>
    <row r="750" spans="1:34" ht="30" customHeight="1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IFERROR(VLOOKUP(Tabelle111[[#This Row],[Artikelnr. (wenn vorhanden)]],Artikel!A:C,3,FALSE),Tabelle111[[#This Row],[Artikelnr. (wenn vorhanden)]])</f>
        <v>Black Forest Räucherkäs</v>
      </c>
      <c r="I750" s="11" t="str">
        <f>VLOOKUP(V750,'Linien - BU'!A:B,2,FALSE)</f>
        <v>Rest</v>
      </c>
      <c r="J750" s="12">
        <f t="shared" si="77"/>
        <v>777.6</v>
      </c>
      <c r="K750" s="13">
        <f>Tabelle111[[#This Row],[Datum '[Tag']]]</f>
        <v>44449</v>
      </c>
      <c r="L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0" s="14" t="str">
        <f>IFERROR(VLOOKUP(Tabelle3[[#This Row],[Artikelnr.]],Artikel!A:C,3,FALSE),Tabelle3[[#This Row],[Artikelnr.]])</f>
        <v>Black Forest Räucherkäs</v>
      </c>
      <c r="N750" s="11" t="str">
        <f>VLOOKUP(D750,'Liste Gründe'!A:D,2,FALSE)</f>
        <v>Rest</v>
      </c>
      <c r="O750" s="13" t="str">
        <f>IF(ISBLANK(F750),VLOOKUP(Tabelle3[[#This Row],[Grund Ziffer]],'Liste Gründe'!A:D,3,FALSE),F750)</f>
        <v>Retoure</v>
      </c>
      <c r="P750" s="11" t="str">
        <f>IF(ISBLANK(Tabelle111[[#This Row],[noch genauer]]),"-",Tabelle111[[#This Row],[noch genauer]])</f>
        <v>Rückrufaktion</v>
      </c>
      <c r="Q750" s="14">
        <f t="shared" si="78"/>
        <v>36</v>
      </c>
      <c r="R750" s="11" t="str">
        <f t="shared" si="79"/>
        <v>Produkte</v>
      </c>
      <c r="S750" s="11" t="str">
        <f t="shared" si="80"/>
        <v>BUs</v>
      </c>
      <c r="T750" s="11" t="str">
        <f t="shared" si="81"/>
        <v>Symptome</v>
      </c>
      <c r="U750" s="11" t="str">
        <f>IFERROR(VLOOKUP(Tabelle3[[#This Row],[Artikelnr.]],Kennzahlen!S:U,3,FALSE)*Tabelle3[[#This Row],[Menge]],"0")</f>
        <v>0</v>
      </c>
      <c r="V750" s="14" t="str">
        <f>IF(ISBLANK(A750),VLOOKUP(Tabelle3[[#This Row],[Artikelnr.]],'Linien - BU'!R:S,2,FALSE),A750)</f>
        <v>Logistik</v>
      </c>
      <c r="W750" s="16">
        <f t="shared" si="82"/>
        <v>57000277</v>
      </c>
      <c r="X750" s="15">
        <f t="shared" si="83"/>
        <v>22</v>
      </c>
      <c r="Y750" s="51"/>
      <c r="AC750" s="51"/>
      <c r="AF750" s="51"/>
      <c r="AG750" s="51"/>
      <c r="AH750" s="51"/>
    </row>
    <row r="751" spans="1:34" ht="30" customHeight="1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IFERROR(VLOOKUP(Tabelle111[[#This Row],[Artikelnr. (wenn vorhanden)]],Artikel!A:C,3,FALSE),Tabelle111[[#This Row],[Artikelnr. (wenn vorhanden)]])</f>
        <v>Black Forest Räucherkäs</v>
      </c>
      <c r="I751" s="11" t="str">
        <f>VLOOKUP(V751,'Linien - BU'!A:B,2,FALSE)</f>
        <v>Rest</v>
      </c>
      <c r="J751" s="12">
        <f t="shared" si="77"/>
        <v>3546</v>
      </c>
      <c r="K751" s="13">
        <f>Tabelle111[[#This Row],[Datum '[Tag']]]</f>
        <v>44463</v>
      </c>
      <c r="L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1" s="14" t="str">
        <f>IFERROR(VLOOKUP(Tabelle3[[#This Row],[Artikelnr.]],Artikel!A:C,3,FALSE),Tabelle3[[#This Row],[Artikelnr.]])</f>
        <v>Black Forest Räucherkäs</v>
      </c>
      <c r="N751" s="11" t="str">
        <f>VLOOKUP(D751,'Liste Gründe'!A:D,2,FALSE)</f>
        <v>Rest</v>
      </c>
      <c r="O751" s="13" t="str">
        <f>IF(ISBLANK(F751),VLOOKUP(Tabelle3[[#This Row],[Grund Ziffer]],'Liste Gründe'!A:D,3,FALSE),F751)</f>
        <v>Retoure</v>
      </c>
      <c r="P751" s="11" t="str">
        <f>IF(ISBLANK(Tabelle111[[#This Row],[noch genauer]]),"-",Tabelle111[[#This Row],[noch genauer]])</f>
        <v>Rückrufaktion</v>
      </c>
      <c r="Q751" s="14">
        <f t="shared" si="78"/>
        <v>38</v>
      </c>
      <c r="R751" s="11" t="str">
        <f t="shared" si="79"/>
        <v>Produkte</v>
      </c>
      <c r="S751" s="11" t="str">
        <f t="shared" si="80"/>
        <v>BUs</v>
      </c>
      <c r="T751" s="11" t="str">
        <f t="shared" si="81"/>
        <v>Symptome</v>
      </c>
      <c r="U751" s="11" t="str">
        <f>IFERROR(VLOOKUP(Tabelle3[[#This Row],[Artikelnr.]],Kennzahlen!S:U,3,FALSE)*Tabelle3[[#This Row],[Menge]],"0")</f>
        <v>0</v>
      </c>
      <c r="V751" s="14" t="str">
        <f>IF(ISBLANK(A751),VLOOKUP(Tabelle3[[#This Row],[Artikelnr.]],'Linien - BU'!R:S,2,FALSE),A751)</f>
        <v>Externe</v>
      </c>
      <c r="W751" s="16">
        <f t="shared" si="82"/>
        <v>57000277</v>
      </c>
      <c r="X751" s="15">
        <f t="shared" si="83"/>
        <v>22</v>
      </c>
      <c r="Y751" s="51"/>
      <c r="AC751" s="51"/>
      <c r="AF751" s="51"/>
      <c r="AG751" s="51"/>
      <c r="AH751" s="51"/>
    </row>
    <row r="752" spans="1:34" ht="30" customHeight="1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15378</v>
      </c>
      <c r="G752" s="25"/>
      <c r="H752" s="25" t="str">
        <f>IFERROR(VLOOKUP(Tabelle111[[#This Row],[Artikelnr. (wenn vorhanden)]],Artikel!A:C,3,FALSE),Tabelle111[[#This Row],[Artikelnr. (wenn vorhanden)]])</f>
        <v>(AH) Meine Käserei, Whi</v>
      </c>
      <c r="I752" s="11" t="str">
        <f>VLOOKUP(V752,'Linien - BU'!A:B,2,FALSE)</f>
        <v>BU1</v>
      </c>
      <c r="J752" s="12">
        <f t="shared" si="77"/>
        <v>80</v>
      </c>
      <c r="K752" s="13">
        <f>Tabelle111[[#This Row],[Datum '[Tag']]]</f>
        <v>44482</v>
      </c>
      <c r="L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2" s="14" t="str">
        <f>IFERROR(VLOOKUP(Tabelle3[[#This Row],[Artikelnr.]],Artikel!A:C,3,FALSE),Tabelle3[[#This Row],[Artikelnr.]])</f>
        <v>(AH) Meine Käserei, Whi</v>
      </c>
      <c r="N752" s="11" t="str">
        <f>VLOOKUP(D752,'Liste Gründe'!A:D,2,FALSE)</f>
        <v>Schimmel</v>
      </c>
      <c r="O752" s="13" t="str">
        <f>IF(ISBLANK(F752),VLOOKUP(Tabelle3[[#This Row],[Grund Ziffer]],'Liste Gründe'!A:D,3,FALSE),F752)</f>
        <v>Käufer abgesprungen</v>
      </c>
      <c r="P752" s="11" t="str">
        <f>IF(ISBLANK(Tabelle111[[#This Row],[noch genauer]]),"-",Tabelle111[[#This Row],[noch genauer]])</f>
        <v>-</v>
      </c>
      <c r="Q752" s="14">
        <f t="shared" si="78"/>
        <v>41</v>
      </c>
      <c r="R752" s="11" t="str">
        <f t="shared" si="79"/>
        <v>Produkte</v>
      </c>
      <c r="S752" s="11" t="str">
        <f t="shared" si="80"/>
        <v>BUs</v>
      </c>
      <c r="T752" s="11" t="str">
        <f t="shared" si="81"/>
        <v>Symptome</v>
      </c>
      <c r="U752" s="11" t="str">
        <f>IFERROR(VLOOKUP(Tabelle3[[#This Row],[Artikelnr.]],Kennzahlen!S:U,3,FALSE)*Tabelle3[[#This Row],[Menge]],"0")</f>
        <v>0</v>
      </c>
      <c r="V752" s="14" t="str">
        <f>IF(ISBLANK(A752),VLOOKUP(Tabelle3[[#This Row],[Artikelnr.]],'Linien - BU'!R:S,2,FALSE),A752)</f>
        <v>RWV</v>
      </c>
      <c r="W752" s="16">
        <f t="shared" si="82"/>
        <v>58000902</v>
      </c>
      <c r="X752" s="15">
        <f t="shared" si="83"/>
        <v>12</v>
      </c>
      <c r="Y752" s="51"/>
      <c r="AC752" s="51"/>
      <c r="AF752" s="51"/>
      <c r="AG752" s="51"/>
      <c r="AH752" s="51"/>
    </row>
    <row r="753" spans="1:34" ht="30" customHeight="1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IFERROR(VLOOKUP(Tabelle111[[#This Row],[Artikelnr. (wenn vorhanden)]],Artikel!A:C,3,FALSE),Tabelle111[[#This Row],[Artikelnr. (wenn vorhanden)]])</f>
        <v>Emmentaler "W" 5.000g,</v>
      </c>
      <c r="I753" s="11" t="str">
        <f>VLOOKUP(V753,'Linien - BU'!A:B,2,FALSE)</f>
        <v>Rest</v>
      </c>
      <c r="J753" s="12">
        <f t="shared" si="77"/>
        <v>159.68</v>
      </c>
      <c r="K753" s="13">
        <f>Tabelle111[[#This Row],[Datum '[Tag']]]</f>
        <v>44495</v>
      </c>
      <c r="L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53" s="14" t="str">
        <f>IFERROR(VLOOKUP(Tabelle3[[#This Row],[Artikelnr.]],Artikel!A:C,3,FALSE),Tabelle3[[#This Row],[Artikelnr.]])</f>
        <v>Emmentaler "W" 5.000g,</v>
      </c>
      <c r="N753" s="11" t="str">
        <f>VLOOKUP(D753,'Liste Gründe'!A:D,2,FALSE)</f>
        <v>Rest</v>
      </c>
      <c r="O753" s="13" t="str">
        <f>IF(ISBLANK(F753),VLOOKUP(Tabelle3[[#This Row],[Grund Ziffer]],'Liste Gründe'!A:D,3,FALSE),F753)</f>
        <v>Schimmel</v>
      </c>
      <c r="P753" s="11" t="str">
        <f>IF(ISBLANK(Tabelle111[[#This Row],[noch genauer]]),"-",Tabelle111[[#This Row],[noch genauer]])</f>
        <v>-</v>
      </c>
      <c r="Q753" s="14">
        <f t="shared" si="78"/>
        <v>43</v>
      </c>
      <c r="R753" s="11" t="str">
        <f t="shared" si="79"/>
        <v>Produkte</v>
      </c>
      <c r="S753" s="11" t="str">
        <f t="shared" si="80"/>
        <v>BUs</v>
      </c>
      <c r="T753" s="11" t="str">
        <f t="shared" si="81"/>
        <v>Symptome</v>
      </c>
      <c r="U753" s="11" t="str">
        <f>IFERROR(VLOOKUP(Tabelle3[[#This Row],[Artikelnr.]],Kennzahlen!S:U,3,FALSE)*Tabelle3[[#This Row],[Menge]],"0")</f>
        <v>0</v>
      </c>
      <c r="V753" s="14" t="str">
        <f>IF(ISBLANK(A753),VLOOKUP(Tabelle3[[#This Row],[Artikelnr.]],'Linien - BU'!R:S,2,FALSE),A753)</f>
        <v>Rest</v>
      </c>
      <c r="W753" s="16">
        <f t="shared" si="82"/>
        <v>59000034</v>
      </c>
      <c r="X753" s="15">
        <f t="shared" si="83"/>
        <v>22</v>
      </c>
      <c r="Y753" s="51"/>
      <c r="AC753" s="51"/>
      <c r="AF753" s="51"/>
      <c r="AG753" s="51"/>
      <c r="AH753" s="51"/>
    </row>
    <row r="754" spans="1:34" ht="30" customHeight="1" x14ac:dyDescent="0.25">
      <c r="A754" s="25" t="s">
        <v>15153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15272</v>
      </c>
      <c r="H754" s="56" t="str">
        <f>IFERROR(VLOOKUP(Tabelle111[[#This Row],[Artikelnr. (wenn vorhanden)]],Artikel!A:C,3,FALSE),Tabelle111[[#This Row],[Artikelnr. (wenn vorhanden)]])</f>
        <v>Räucher-Endstücke 3kg S</v>
      </c>
      <c r="I754" s="11" t="str">
        <f>VLOOKUP(V754,'Linien - BU'!A:B,2,FALSE)</f>
        <v>Verkauf</v>
      </c>
      <c r="J754" s="12">
        <f t="shared" si="77"/>
        <v>1500</v>
      </c>
      <c r="K754" s="13">
        <f>Tabelle111[[#This Row],[Datum '[Tag']]]</f>
        <v>44488</v>
      </c>
      <c r="L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4" s="14" t="str">
        <f>IFERROR(VLOOKUP(Tabelle3[[#This Row],[Artikelnr.]],Artikel!A:C,3,FALSE),Tabelle3[[#This Row],[Artikelnr.]])</f>
        <v>Räucher-Endstücke 3kg S</v>
      </c>
      <c r="N754" s="11" t="str">
        <f>VLOOKUP(D754,'Liste Gründe'!A:D,2,FALSE)</f>
        <v>Schimmel</v>
      </c>
      <c r="O754" s="13" t="str">
        <f>IF(ISBLANK(F754),VLOOKUP(Tabelle3[[#This Row],[Grund Ziffer]],'Liste Gründe'!A:D,3,FALSE),F754)</f>
        <v>keinen Abnehmer</v>
      </c>
      <c r="P754" s="11" t="str">
        <f>IF(ISBLANK(Tabelle111[[#This Row],[noch genauer]]),"-",Tabelle111[[#This Row],[noch genauer]])</f>
        <v>hätte im Juni verkauft werden sollen</v>
      </c>
      <c r="Q754" s="14">
        <f t="shared" si="78"/>
        <v>42</v>
      </c>
      <c r="R754" s="11" t="str">
        <f t="shared" si="79"/>
        <v>Produkte</v>
      </c>
      <c r="S754" s="11" t="str">
        <f t="shared" si="80"/>
        <v>BUs</v>
      </c>
      <c r="T754" s="11" t="str">
        <f t="shared" si="81"/>
        <v>Symptome</v>
      </c>
      <c r="U754" s="11">
        <f>IFERROR(VLOOKUP(Tabelle3[[#This Row],[Artikelnr.]],Kennzahlen!S:U,3,FALSE)*Tabelle3[[#This Row],[Menge]],"0")</f>
        <v>3952.65</v>
      </c>
      <c r="V754" s="14" t="str">
        <f>IF(ISBLANK(A754),VLOOKUP(Tabelle3[[#This Row],[Artikelnr.]],'Linien - BU'!R:S,2,FALSE),A754)</f>
        <v>Verkauf</v>
      </c>
      <c r="W754" s="16">
        <f t="shared" si="82"/>
        <v>59500021</v>
      </c>
      <c r="X754" s="15">
        <f t="shared" si="83"/>
        <v>11</v>
      </c>
      <c r="Y754" s="51"/>
      <c r="AC754" s="51"/>
      <c r="AF754" s="51"/>
      <c r="AG754" s="51"/>
      <c r="AH754" s="51"/>
    </row>
    <row r="755" spans="1:34" ht="30" customHeight="1" x14ac:dyDescent="0.25">
      <c r="A755" s="25" t="s">
        <v>15153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IFERROR(VLOOKUP(Tabelle111[[#This Row],[Artikelnr. (wenn vorhanden)]],Artikel!A:C,3,FALSE),Tabelle111[[#This Row],[Artikelnr. (wenn vorhanden)]])</f>
        <v>Abschnitte Landkäse Ber</v>
      </c>
      <c r="I755" s="11" t="str">
        <f>VLOOKUP(V755,'Linien - BU'!A:B,2,FALSE)</f>
        <v>Verkauf</v>
      </c>
      <c r="J755" s="12">
        <f t="shared" si="77"/>
        <v>684</v>
      </c>
      <c r="K755" s="13">
        <f>Tabelle111[[#This Row],[Datum '[Tag']]]</f>
        <v>44473</v>
      </c>
      <c r="L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55" s="14" t="str">
        <f>IFERROR(VLOOKUP(Tabelle3[[#This Row],[Artikelnr.]],Artikel!A:C,3,FALSE),Tabelle3[[#This Row],[Artikelnr.]])</f>
        <v>Abschnitte Landkäse Ber</v>
      </c>
      <c r="N755" s="11" t="str">
        <f>VLOOKUP(D755,'Liste Gründe'!A:D,2,FALSE)</f>
        <v>Schimmel</v>
      </c>
      <c r="O755" s="13" t="str">
        <f>IF(ISBLANK(F755),VLOOKUP(Tabelle3[[#This Row],[Grund Ziffer]],'Liste Gründe'!A:D,3,FALSE),F755)</f>
        <v>keinen Abnehmer</v>
      </c>
      <c r="P755" s="11" t="str">
        <f>IF(ISBLANK(Tabelle111[[#This Row],[noch genauer]]),"-",Tabelle111[[#This Row],[noch genauer]])</f>
        <v>-</v>
      </c>
      <c r="Q755" s="14">
        <f t="shared" si="78"/>
        <v>40</v>
      </c>
      <c r="R755" s="11" t="str">
        <f t="shared" si="79"/>
        <v>Produkte</v>
      </c>
      <c r="S755" s="11" t="str">
        <f t="shared" si="80"/>
        <v>BUs</v>
      </c>
      <c r="T755" s="11" t="str">
        <f t="shared" si="81"/>
        <v>Symptome</v>
      </c>
      <c r="U755" s="11">
        <f>IFERROR(VLOOKUP(Tabelle3[[#This Row],[Artikelnr.]],Kennzahlen!S:U,3,FALSE)*Tabelle3[[#This Row],[Menge]],"0")</f>
        <v>715.25880000000006</v>
      </c>
      <c r="V755" s="14" t="str">
        <f>IF(ISBLANK(A755),VLOOKUP(Tabelle3[[#This Row],[Artikelnr.]],'Linien - BU'!R:S,2,FALSE),A755)</f>
        <v>Verkauf</v>
      </c>
      <c r="W755" s="16">
        <f t="shared" si="82"/>
        <v>59500051</v>
      </c>
      <c r="X755" s="15">
        <f t="shared" si="83"/>
        <v>12</v>
      </c>
      <c r="Y755" s="51"/>
      <c r="AC755" s="51"/>
      <c r="AF755" s="51"/>
      <c r="AG755" s="51"/>
      <c r="AH755" s="51"/>
    </row>
    <row r="756" spans="1:34" ht="30" customHeight="1" x14ac:dyDescent="0.25">
      <c r="A756" s="25" t="s">
        <v>15153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15154</v>
      </c>
      <c r="G756" s="25" t="s">
        <v>36</v>
      </c>
      <c r="H756" s="25" t="str">
        <f>IFERROR(VLOOKUP(Tabelle111[[#This Row],[Artikelnr. (wenn vorhanden)]],Artikel!A:C,3,FALSE),Tabelle111[[#This Row],[Artikelnr. (wenn vorhanden)]])</f>
        <v>Abschnitte Landkäse Ber</v>
      </c>
      <c r="I756" s="11" t="str">
        <f>VLOOKUP(V756,'Linien - BU'!A:B,2,FALSE)</f>
        <v>Verkauf</v>
      </c>
      <c r="J756" s="12">
        <f t="shared" si="77"/>
        <v>1831</v>
      </c>
      <c r="K756" s="13">
        <f>Tabelle111[[#This Row],[Datum '[Tag']]]</f>
        <v>44481</v>
      </c>
      <c r="L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56" s="14" t="str">
        <f>IFERROR(VLOOKUP(Tabelle3[[#This Row],[Artikelnr.]],Artikel!A:C,3,FALSE),Tabelle3[[#This Row],[Artikelnr.]])</f>
        <v>Abschnitte Landkäse Ber</v>
      </c>
      <c r="N756" s="11" t="str">
        <f>VLOOKUP(D756,'Liste Gründe'!A:D,2,FALSE)</f>
        <v>Schimmel</v>
      </c>
      <c r="O756" s="13" t="str">
        <f>IF(ISBLANK(F756),VLOOKUP(Tabelle3[[#This Row],[Grund Ziffer]],'Liste Gründe'!A:D,3,FALSE),F756)</f>
        <v>Abnehmer ist kurzfristig abgesprungen</v>
      </c>
      <c r="P756" s="11" t="str">
        <f>IF(ISBLANK(Tabelle111[[#This Row],[noch genauer]]),"-",Tabelle111[[#This Row],[noch genauer]])</f>
        <v>-</v>
      </c>
      <c r="Q756" s="14">
        <f t="shared" si="78"/>
        <v>41</v>
      </c>
      <c r="R756" s="11" t="str">
        <f t="shared" si="79"/>
        <v>Produkte</v>
      </c>
      <c r="S756" s="11" t="str">
        <f t="shared" si="80"/>
        <v>BUs</v>
      </c>
      <c r="T756" s="11" t="str">
        <f t="shared" si="81"/>
        <v>Symptome</v>
      </c>
      <c r="U756" s="11">
        <f>IFERROR(VLOOKUP(Tabelle3[[#This Row],[Artikelnr.]],Kennzahlen!S:U,3,FALSE)*Tabelle3[[#This Row],[Menge]],"0")</f>
        <v>1914.6767000000002</v>
      </c>
      <c r="V756" s="14" t="str">
        <f>IF(ISBLANK(A756),VLOOKUP(Tabelle3[[#This Row],[Artikelnr.]],'Linien - BU'!R:S,2,FALSE),A756)</f>
        <v>Verkauf</v>
      </c>
      <c r="W756" s="16">
        <f t="shared" si="82"/>
        <v>59500051</v>
      </c>
      <c r="X756" s="15">
        <f t="shared" si="83"/>
        <v>12</v>
      </c>
      <c r="Y756" s="51"/>
      <c r="AC756" s="51"/>
      <c r="AF756" s="51"/>
      <c r="AG756" s="51"/>
      <c r="AH756" s="51"/>
    </row>
    <row r="757" spans="1:34" ht="30" customHeight="1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F757"/>
      <c r="G757" s="25"/>
      <c r="H757" s="56">
        <f>IFERROR(VLOOKUP(Tabelle111[[#This Row],[Artikelnr. (wenn vorhanden)]],Artikel!A:C,3,FALSE),Tabelle111[[#This Row],[Artikelnr. (wenn vorhanden)]])</f>
        <v>295000913</v>
      </c>
      <c r="I757" s="11" t="str">
        <f>VLOOKUP(V757,'Linien - BU'!A:B,2,FALSE)</f>
        <v>BU1</v>
      </c>
      <c r="J757" s="12">
        <f t="shared" si="77"/>
        <v>28</v>
      </c>
      <c r="K757" s="13">
        <f>Tabelle111[[#This Row],[Datum '[Tag']]]</f>
        <v>44488</v>
      </c>
      <c r="L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57" s="14">
        <f>IFERROR(VLOOKUP(Tabelle3[[#This Row],[Artikelnr.]],Artikel!A:C,3,FALSE),Tabelle3[[#This Row],[Artikelnr.]])</f>
        <v>295000913</v>
      </c>
      <c r="N757" s="11" t="str">
        <f>VLOOKUP(D757,'Liste Gründe'!A:D,2,FALSE)</f>
        <v>Schimmel</v>
      </c>
      <c r="O757" s="13" t="str">
        <f>IF(ISBLANK(F757),VLOOKUP(Tabelle3[[#This Row],[Grund Ziffer]],'Liste Gründe'!A:D,3,FALSE),F757)</f>
        <v>Schimmel</v>
      </c>
      <c r="P757" s="11" t="str">
        <f>IF(ISBLANK(Tabelle111[[#This Row],[noch genauer]]),"-",Tabelle111[[#This Row],[noch genauer]])</f>
        <v>-</v>
      </c>
      <c r="Q757" s="14">
        <f t="shared" si="78"/>
        <v>42</v>
      </c>
      <c r="R757" s="11" t="str">
        <f t="shared" si="79"/>
        <v>Produkte</v>
      </c>
      <c r="S757" s="11" t="str">
        <f t="shared" si="80"/>
        <v>BUs</v>
      </c>
      <c r="T757" s="11" t="str">
        <f t="shared" si="81"/>
        <v>Symptome</v>
      </c>
      <c r="U757" s="11" t="str">
        <f>IFERROR(VLOOKUP(Tabelle3[[#This Row],[Artikelnr.]],Kennzahlen!S:U,3,FALSE)*Tabelle3[[#This Row],[Menge]],"0")</f>
        <v>0</v>
      </c>
      <c r="V757" s="14" t="str">
        <f>IF(ISBLANK(A757),VLOOKUP(Tabelle3[[#This Row],[Artikelnr.]],'Linien - BU'!R:S,2,FALSE),A757)</f>
        <v>RWV</v>
      </c>
      <c r="W757" s="16">
        <f t="shared" si="82"/>
        <v>295000913</v>
      </c>
      <c r="X757" s="15">
        <f t="shared" si="83"/>
        <v>12</v>
      </c>
      <c r="Y757" s="51"/>
      <c r="AC757" s="51"/>
      <c r="AF757" s="51"/>
      <c r="AG757" s="51"/>
      <c r="AH757" s="51"/>
    </row>
    <row r="758" spans="1:34" ht="30" customHeight="1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15146</v>
      </c>
      <c r="G758" s="25"/>
      <c r="H758" s="25" t="str">
        <f>IFERROR(VLOOKUP(Tabelle111[[#This Row],[Artikelnr. (wenn vorhanden)]],Artikel!A:C,3,FALSE),Tabelle111[[#This Row],[Artikelnr. (wenn vorhanden)]])</f>
        <v>-</v>
      </c>
      <c r="I758" s="11" t="str">
        <f>VLOOKUP(V758,'Linien - BU'!A:B,2,FALSE)</f>
        <v>BU1</v>
      </c>
      <c r="J758" s="12">
        <f t="shared" si="77"/>
        <v>163</v>
      </c>
      <c r="K758" s="13">
        <f>Tabelle111[[#This Row],[Datum '[Tag']]]</f>
        <v>44488</v>
      </c>
      <c r="L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58" s="14" t="str">
        <f>IFERROR(VLOOKUP(Tabelle3[[#This Row],[Artikelnr.]],Artikel!A:C,3,FALSE),Tabelle3[[#This Row],[Artikelnr.]])</f>
        <v>-</v>
      </c>
      <c r="N758" s="11" t="str">
        <f>VLOOKUP(D758,'Liste Gründe'!A:D,2,FALSE)</f>
        <v>Schimmel</v>
      </c>
      <c r="O758" s="13" t="str">
        <f>IF(ISBLANK(F758),VLOOKUP(Tabelle3[[#This Row],[Grund Ziffer]],'Liste Gründe'!A:D,3,FALSE),F758)</f>
        <v>VOS &gt; Einsatz</v>
      </c>
      <c r="P758" s="11" t="str">
        <f>IF(ISBLANK(Tabelle111[[#This Row],[noch genauer]]),"-",Tabelle111[[#This Row],[noch genauer]])</f>
        <v>-</v>
      </c>
      <c r="Q758" s="14">
        <f t="shared" si="78"/>
        <v>42</v>
      </c>
      <c r="R758" s="11" t="str">
        <f t="shared" si="79"/>
        <v>Produkte</v>
      </c>
      <c r="S758" s="11" t="str">
        <f t="shared" si="80"/>
        <v>BUs</v>
      </c>
      <c r="T758" s="11" t="str">
        <f t="shared" si="81"/>
        <v>Symptome</v>
      </c>
      <c r="U758" s="11" t="str">
        <f>IFERROR(VLOOKUP(Tabelle3[[#This Row],[Artikelnr.]],Kennzahlen!S:U,3,FALSE)*Tabelle3[[#This Row],[Menge]],"0")</f>
        <v>0</v>
      </c>
      <c r="V758" s="14" t="str">
        <f>IF(ISBLANK(A758),VLOOKUP(Tabelle3[[#This Row],[Artikelnr.]],'Linien - BU'!R:S,2,FALSE),A758)</f>
        <v>RWV</v>
      </c>
      <c r="W758" s="16" t="str">
        <f t="shared" si="82"/>
        <v>-</v>
      </c>
      <c r="X758" s="15">
        <f t="shared" si="83"/>
        <v>12</v>
      </c>
      <c r="Y758" s="51"/>
      <c r="AC758" s="51"/>
      <c r="AF758" s="51"/>
      <c r="AG758" s="51"/>
      <c r="AH758" s="51"/>
    </row>
    <row r="759" spans="1:34" ht="30" customHeight="1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15146</v>
      </c>
      <c r="G759" s="25"/>
      <c r="H759" s="25" t="str">
        <f>IFERROR(VLOOKUP(Tabelle111[[#This Row],[Artikelnr. (wenn vorhanden)]],Artikel!A:C,3,FALSE),Tabelle111[[#This Row],[Artikelnr. (wenn vorhanden)]])</f>
        <v>-</v>
      </c>
      <c r="I759" s="11" t="str">
        <f>VLOOKUP(V759,'Linien - BU'!A:B,2,FALSE)</f>
        <v>BU1</v>
      </c>
      <c r="J759" s="12">
        <f t="shared" si="77"/>
        <v>346</v>
      </c>
      <c r="K759" s="13">
        <f>Tabelle111[[#This Row],[Datum '[Tag']]]</f>
        <v>44488</v>
      </c>
      <c r="L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59" s="14" t="str">
        <f>IFERROR(VLOOKUP(Tabelle3[[#This Row],[Artikelnr.]],Artikel!A:C,3,FALSE),Tabelle3[[#This Row],[Artikelnr.]])</f>
        <v>-</v>
      </c>
      <c r="N759" s="11" t="str">
        <f>VLOOKUP(D759,'Liste Gründe'!A:D,2,FALSE)</f>
        <v>Schimmel</v>
      </c>
      <c r="O759" s="13" t="str">
        <f>IF(ISBLANK(F759),VLOOKUP(Tabelle3[[#This Row],[Grund Ziffer]],'Liste Gründe'!A:D,3,FALSE),F759)</f>
        <v>VOS &gt; Einsatz</v>
      </c>
      <c r="P759" s="11" t="str">
        <f>IF(ISBLANK(Tabelle111[[#This Row],[noch genauer]]),"-",Tabelle111[[#This Row],[noch genauer]])</f>
        <v>-</v>
      </c>
      <c r="Q759" s="14">
        <f t="shared" si="78"/>
        <v>42</v>
      </c>
      <c r="R759" s="11" t="str">
        <f t="shared" si="79"/>
        <v>Produkte</v>
      </c>
      <c r="S759" s="11" t="str">
        <f t="shared" si="80"/>
        <v>BUs</v>
      </c>
      <c r="T759" s="11" t="str">
        <f t="shared" si="81"/>
        <v>Symptome</v>
      </c>
      <c r="U759" s="11" t="str">
        <f>IFERROR(VLOOKUP(Tabelle3[[#This Row],[Artikelnr.]],Kennzahlen!S:U,3,FALSE)*Tabelle3[[#This Row],[Menge]],"0")</f>
        <v>0</v>
      </c>
      <c r="V759" s="14" t="str">
        <f>IF(ISBLANK(A759),VLOOKUP(Tabelle3[[#This Row],[Artikelnr.]],'Linien - BU'!R:S,2,FALSE),A759)</f>
        <v>RWV</v>
      </c>
      <c r="W759" s="16" t="str">
        <f t="shared" si="82"/>
        <v>-</v>
      </c>
      <c r="X759" s="15">
        <f t="shared" si="83"/>
        <v>12</v>
      </c>
      <c r="Y759" s="51"/>
      <c r="AC759" s="51"/>
      <c r="AF759" s="51"/>
      <c r="AG759" s="51"/>
      <c r="AH759" s="51"/>
    </row>
    <row r="760" spans="1:34" ht="30" customHeight="1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15146</v>
      </c>
      <c r="G760" s="25"/>
      <c r="H760" s="56" t="str">
        <f>IFERROR(VLOOKUP(Tabelle111[[#This Row],[Artikelnr. (wenn vorhanden)]],Artikel!A:C,3,FALSE),Tabelle111[[#This Row],[Artikelnr. (wenn vorhanden)]])</f>
        <v>-</v>
      </c>
      <c r="I760" s="11" t="str">
        <f>VLOOKUP(V760,'Linien - BU'!A:B,2,FALSE)</f>
        <v>BU1</v>
      </c>
      <c r="J760" s="12">
        <f t="shared" si="77"/>
        <v>24.8</v>
      </c>
      <c r="K760" s="13">
        <f>Tabelle111[[#This Row],[Datum '[Tag']]]</f>
        <v>44489</v>
      </c>
      <c r="L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0" s="14" t="str">
        <f>IFERROR(VLOOKUP(Tabelle3[[#This Row],[Artikelnr.]],Artikel!A:C,3,FALSE),Tabelle3[[#This Row],[Artikelnr.]])</f>
        <v>-</v>
      </c>
      <c r="N760" s="11" t="str">
        <f>VLOOKUP(D760,'Liste Gründe'!A:D,2,FALSE)</f>
        <v>Schimmel</v>
      </c>
      <c r="O760" s="13" t="str">
        <f>IF(ISBLANK(F760),VLOOKUP(Tabelle3[[#This Row],[Grund Ziffer]],'Liste Gründe'!A:D,3,FALSE),F760)</f>
        <v>VOS &gt; Einsatz</v>
      </c>
      <c r="P760" s="11" t="str">
        <f>IF(ISBLANK(Tabelle111[[#This Row],[noch genauer]]),"-",Tabelle111[[#This Row],[noch genauer]])</f>
        <v>-</v>
      </c>
      <c r="Q760" s="14">
        <f t="shared" si="78"/>
        <v>42</v>
      </c>
      <c r="R760" s="11" t="str">
        <f t="shared" si="79"/>
        <v>Produkte</v>
      </c>
      <c r="S760" s="11" t="str">
        <f t="shared" si="80"/>
        <v>BUs</v>
      </c>
      <c r="T760" s="11" t="str">
        <f t="shared" si="81"/>
        <v>Symptome</v>
      </c>
      <c r="U760" s="11" t="str">
        <f>IFERROR(VLOOKUP(Tabelle3[[#This Row],[Artikelnr.]],Kennzahlen!S:U,3,FALSE)*Tabelle3[[#This Row],[Menge]],"0")</f>
        <v>0</v>
      </c>
      <c r="V760" s="14" t="str">
        <f>IF(ISBLANK(A760),VLOOKUP(Tabelle3[[#This Row],[Artikelnr.]],'Linien - BU'!R:S,2,FALSE),A760)</f>
        <v>RWV</v>
      </c>
      <c r="W760" s="16" t="str">
        <f t="shared" si="82"/>
        <v>-</v>
      </c>
      <c r="X760" s="15">
        <f t="shared" si="83"/>
        <v>12</v>
      </c>
      <c r="Y760" s="51"/>
      <c r="AC760" s="51"/>
      <c r="AF760" s="51"/>
      <c r="AG760" s="51"/>
      <c r="AH760" s="51"/>
    </row>
    <row r="761" spans="1:34" ht="30" customHeight="1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15146</v>
      </c>
      <c r="G761" s="25"/>
      <c r="H761" s="56" t="str">
        <f>IFERROR(VLOOKUP(Tabelle111[[#This Row],[Artikelnr. (wenn vorhanden)]],Artikel!A:C,3,FALSE),Tabelle111[[#This Row],[Artikelnr. (wenn vorhanden)]])</f>
        <v>-</v>
      </c>
      <c r="I761" s="11" t="str">
        <f>VLOOKUP(V761,'Linien - BU'!A:B,2,FALSE)</f>
        <v>BU1</v>
      </c>
      <c r="J761" s="12">
        <f t="shared" si="77"/>
        <v>123</v>
      </c>
      <c r="K761" s="13">
        <f>Tabelle111[[#This Row],[Datum '[Tag']]]</f>
        <v>44489</v>
      </c>
      <c r="L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1" s="14" t="str">
        <f>IFERROR(VLOOKUP(Tabelle3[[#This Row],[Artikelnr.]],Artikel!A:C,3,FALSE),Tabelle3[[#This Row],[Artikelnr.]])</f>
        <v>-</v>
      </c>
      <c r="N761" s="11" t="str">
        <f>VLOOKUP(D761,'Liste Gründe'!A:D,2,FALSE)</f>
        <v>Schimmel</v>
      </c>
      <c r="O761" s="13" t="str">
        <f>IF(ISBLANK(F761),VLOOKUP(Tabelle3[[#This Row],[Grund Ziffer]],'Liste Gründe'!A:D,3,FALSE),F761)</f>
        <v>VOS &gt; Einsatz</v>
      </c>
      <c r="P761" s="11" t="str">
        <f>IF(ISBLANK(Tabelle111[[#This Row],[noch genauer]]),"-",Tabelle111[[#This Row],[noch genauer]])</f>
        <v>-</v>
      </c>
      <c r="Q761" s="14">
        <f t="shared" si="78"/>
        <v>42</v>
      </c>
      <c r="R761" s="11" t="str">
        <f t="shared" si="79"/>
        <v>Produkte</v>
      </c>
      <c r="S761" s="11" t="str">
        <f t="shared" si="80"/>
        <v>BUs</v>
      </c>
      <c r="T761" s="11" t="str">
        <f t="shared" si="81"/>
        <v>Symptome</v>
      </c>
      <c r="U761" s="11" t="str">
        <f>IFERROR(VLOOKUP(Tabelle3[[#This Row],[Artikelnr.]],Kennzahlen!S:U,3,FALSE)*Tabelle3[[#This Row],[Menge]],"0")</f>
        <v>0</v>
      </c>
      <c r="V761" s="14" t="str">
        <f>IF(ISBLANK(A761),VLOOKUP(Tabelle3[[#This Row],[Artikelnr.]],'Linien - BU'!R:S,2,FALSE),A761)</f>
        <v>RWV</v>
      </c>
      <c r="W761" s="16" t="str">
        <f t="shared" si="82"/>
        <v>-</v>
      </c>
      <c r="X761" s="15">
        <f t="shared" si="83"/>
        <v>12</v>
      </c>
      <c r="Y761" s="51"/>
      <c r="AC761" s="51"/>
      <c r="AF761" s="51"/>
      <c r="AG761" s="51"/>
      <c r="AH761" s="51"/>
    </row>
    <row r="762" spans="1:34" ht="30" customHeight="1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15146</v>
      </c>
      <c r="G762" s="25"/>
      <c r="H762" s="56" t="str">
        <f>IFERROR(VLOOKUP(Tabelle111[[#This Row],[Artikelnr. (wenn vorhanden)]],Artikel!A:C,3,FALSE),Tabelle111[[#This Row],[Artikelnr. (wenn vorhanden)]])</f>
        <v>-</v>
      </c>
      <c r="I762" s="11" t="str">
        <f>VLOOKUP(V762,'Linien - BU'!A:B,2,FALSE)</f>
        <v>BU1</v>
      </c>
      <c r="J762" s="12">
        <f t="shared" si="77"/>
        <v>84</v>
      </c>
      <c r="K762" s="13">
        <f>Tabelle111[[#This Row],[Datum '[Tag']]]</f>
        <v>44489</v>
      </c>
      <c r="L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2" s="14" t="str">
        <f>IFERROR(VLOOKUP(Tabelle3[[#This Row],[Artikelnr.]],Artikel!A:C,3,FALSE),Tabelle3[[#This Row],[Artikelnr.]])</f>
        <v>-</v>
      </c>
      <c r="N762" s="11" t="str">
        <f>VLOOKUP(D762,'Liste Gründe'!A:D,2,FALSE)</f>
        <v>Schimmel</v>
      </c>
      <c r="O762" s="13" t="str">
        <f>IF(ISBLANK(F762),VLOOKUP(Tabelle3[[#This Row],[Grund Ziffer]],'Liste Gründe'!A:D,3,FALSE),F762)</f>
        <v>VOS &gt; Einsatz</v>
      </c>
      <c r="P762" s="11" t="str">
        <f>IF(ISBLANK(Tabelle111[[#This Row],[noch genauer]]),"-",Tabelle111[[#This Row],[noch genauer]])</f>
        <v>-</v>
      </c>
      <c r="Q762" s="14">
        <f t="shared" si="78"/>
        <v>42</v>
      </c>
      <c r="R762" s="11" t="str">
        <f t="shared" si="79"/>
        <v>Produkte</v>
      </c>
      <c r="S762" s="11" t="str">
        <f t="shared" si="80"/>
        <v>BUs</v>
      </c>
      <c r="T762" s="11" t="str">
        <f t="shared" si="81"/>
        <v>Symptome</v>
      </c>
      <c r="U762" s="11" t="str">
        <f>IFERROR(VLOOKUP(Tabelle3[[#This Row],[Artikelnr.]],Kennzahlen!S:U,3,FALSE)*Tabelle3[[#This Row],[Menge]],"0")</f>
        <v>0</v>
      </c>
      <c r="V762" s="14" t="str">
        <f>IF(ISBLANK(A762),VLOOKUP(Tabelle3[[#This Row],[Artikelnr.]],'Linien - BU'!R:S,2,FALSE),A762)</f>
        <v>RWV</v>
      </c>
      <c r="W762" s="16" t="str">
        <f t="shared" si="82"/>
        <v>-</v>
      </c>
      <c r="X762" s="15">
        <f t="shared" si="83"/>
        <v>12</v>
      </c>
      <c r="Y762" s="51"/>
      <c r="AC762" s="51"/>
      <c r="AF762" s="51"/>
      <c r="AG762" s="51"/>
      <c r="AH762" s="51"/>
    </row>
    <row r="763" spans="1:34" ht="30" customHeight="1" x14ac:dyDescent="0.25">
      <c r="A763" s="25" t="s">
        <v>59</v>
      </c>
      <c r="B763" t="s">
        <v>90</v>
      </c>
      <c r="C763" s="25">
        <v>129.4</v>
      </c>
      <c r="D763" s="25">
        <v>70</v>
      </c>
      <c r="E763" s="37">
        <v>44428</v>
      </c>
      <c r="F763" t="s">
        <v>90</v>
      </c>
      <c r="G763" s="55" t="s">
        <v>90</v>
      </c>
      <c r="H763" s="25" t="str">
        <f>IFERROR(VLOOKUP(Tabelle111[[#This Row],[Artikelnr. (wenn vorhanden)]],Artikel!A:C,3,FALSE),Tabelle111[[#This Row],[Artikelnr. (wenn vorhanden)]])</f>
        <v>Rückstellproben</v>
      </c>
      <c r="I763" s="11" t="str">
        <f>VLOOKUP(V763,'Linien - BU'!A:B,2,FALSE)</f>
        <v>Rest</v>
      </c>
      <c r="J763" s="12">
        <f t="shared" si="77"/>
        <v>129.4</v>
      </c>
      <c r="K763" s="13">
        <f>Tabelle111[[#This Row],[Datum '[Tag']]]</f>
        <v>44428</v>
      </c>
      <c r="L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3" s="14" t="str">
        <f>IFERROR(VLOOKUP(Tabelle3[[#This Row],[Artikelnr.]],Artikel!A:C,3,FALSE),Tabelle3[[#This Row],[Artikelnr.]])</f>
        <v>Rückstellproben</v>
      </c>
      <c r="N763" s="11" t="str">
        <f>VLOOKUP(D763,'Liste Gründe'!A:D,2,FALSE)</f>
        <v>Qualitätssicherung</v>
      </c>
      <c r="O763" s="13" t="str">
        <f>IF(ISBLANK(F763),VLOOKUP(Tabelle3[[#This Row],[Grund Ziffer]],'Liste Gründe'!A:D,3,FALSE),F763)</f>
        <v>Rückstellproben</v>
      </c>
      <c r="P763" s="11" t="str">
        <f>IF(ISBLANK(Tabelle111[[#This Row],[noch genauer]]),"-",Tabelle111[[#This Row],[noch genauer]])</f>
        <v>Rückstellproben</v>
      </c>
      <c r="Q763" s="14">
        <f t="shared" si="78"/>
        <v>33</v>
      </c>
      <c r="R763" s="11" t="str">
        <f t="shared" si="79"/>
        <v>Produkte</v>
      </c>
      <c r="S763" s="11" t="str">
        <f t="shared" si="80"/>
        <v>BUs</v>
      </c>
      <c r="T763" s="11" t="str">
        <f t="shared" si="81"/>
        <v>Symptome</v>
      </c>
      <c r="U763" s="11" t="str">
        <f>IFERROR(VLOOKUP(Tabelle3[[#This Row],[Artikelnr.]],Kennzahlen!S:U,3,FALSE)*Tabelle3[[#This Row],[Menge]],"0")</f>
        <v>0</v>
      </c>
      <c r="V763" s="14" t="str">
        <f>IF(ISBLANK(A763),VLOOKUP(Tabelle3[[#This Row],[Artikelnr.]],'Linien - BU'!R:S,2,FALSE),A763)</f>
        <v>Labor</v>
      </c>
      <c r="W763" s="16" t="str">
        <f t="shared" si="82"/>
        <v>Rückstellproben</v>
      </c>
      <c r="X763" s="15">
        <f t="shared" si="83"/>
        <v>70</v>
      </c>
      <c r="Y763" s="51"/>
      <c r="AC763" s="51"/>
      <c r="AF763" s="51"/>
      <c r="AG763" s="51"/>
      <c r="AH763" s="51"/>
    </row>
    <row r="764" spans="1:34" ht="30" customHeight="1" x14ac:dyDescent="0.25">
      <c r="A764" s="25" t="s">
        <v>15205</v>
      </c>
      <c r="B764" s="25" t="s">
        <v>36</v>
      </c>
      <c r="C764" s="25">
        <v>25</v>
      </c>
      <c r="D764" s="25">
        <v>30</v>
      </c>
      <c r="E764" s="37">
        <v>44483</v>
      </c>
      <c r="F764"/>
      <c r="G764" s="25"/>
      <c r="H764" s="25" t="str">
        <f>IFERROR(VLOOKUP(Tabelle111[[#This Row],[Artikelnr. (wenn vorhanden)]],Artikel!A:C,3,FALSE),Tabelle111[[#This Row],[Artikelnr. (wenn vorhanden)]])</f>
        <v>-</v>
      </c>
      <c r="I764" s="11" t="str">
        <f>VLOOKUP(V764,'Linien - BU'!A:B,2,FALSE)</f>
        <v>BU3</v>
      </c>
      <c r="J764" s="12">
        <f t="shared" si="77"/>
        <v>25</v>
      </c>
      <c r="K764" s="13">
        <f>Tabelle111[[#This Row],[Datum '[Tag']]]</f>
        <v>44483</v>
      </c>
      <c r="L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4" s="14" t="str">
        <f>IFERROR(VLOOKUP(Tabelle3[[#This Row],[Artikelnr.]],Artikel!A:C,3,FALSE),Tabelle3[[#This Row],[Artikelnr.]])</f>
        <v>-</v>
      </c>
      <c r="N764" s="11" t="str">
        <f>VLOOKUP(D764,'Liste Gründe'!A:D,2,FALSE)</f>
        <v>Linienbezogen</v>
      </c>
      <c r="O764" s="13" t="str">
        <f>IF(ISBLANK(F764),VLOOKUP(Tabelle3[[#This Row],[Grund Ziffer]],'Liste Gründe'!A:D,3,FALSE),F764)</f>
        <v>Maschinenabfall</v>
      </c>
      <c r="P764" s="11" t="str">
        <f>IF(ISBLANK(Tabelle111[[#This Row],[noch genauer]]),"-",Tabelle111[[#This Row],[noch genauer]])</f>
        <v>-</v>
      </c>
      <c r="Q764" s="14">
        <f t="shared" si="78"/>
        <v>41</v>
      </c>
      <c r="R764" s="11" t="str">
        <f t="shared" si="79"/>
        <v>Produkte</v>
      </c>
      <c r="S764" s="11" t="str">
        <f t="shared" si="80"/>
        <v>BUs</v>
      </c>
      <c r="T764" s="11" t="str">
        <f t="shared" si="81"/>
        <v>Symptome</v>
      </c>
      <c r="U764" s="11" t="str">
        <f>IFERROR(VLOOKUP(Tabelle3[[#This Row],[Artikelnr.]],Kennzahlen!S:U,3,FALSE)*Tabelle3[[#This Row],[Menge]],"0")</f>
        <v>0</v>
      </c>
      <c r="V764" s="14" t="str">
        <f>IF(ISBLANK(A764),VLOOKUP(Tabelle3[[#This Row],[Artikelnr.]],'Linien - BU'!R:S,2,FALSE),A764)</f>
        <v>L1</v>
      </c>
      <c r="W764" s="16" t="str">
        <f t="shared" si="82"/>
        <v>-</v>
      </c>
      <c r="X764" s="15">
        <f t="shared" si="83"/>
        <v>30</v>
      </c>
      <c r="Y764" s="51"/>
      <c r="AC764" s="51"/>
      <c r="AF764" s="51"/>
      <c r="AG764" s="51"/>
      <c r="AH764" s="51"/>
    </row>
    <row r="765" spans="1:34" ht="30" customHeight="1" x14ac:dyDescent="0.25">
      <c r="A765" s="25" t="s">
        <v>59</v>
      </c>
      <c r="B765" t="s">
        <v>90</v>
      </c>
      <c r="C765" s="25">
        <v>150</v>
      </c>
      <c r="D765" s="25">
        <v>70</v>
      </c>
      <c r="E765" s="37">
        <v>44428</v>
      </c>
      <c r="F765" t="s">
        <v>90</v>
      </c>
      <c r="G765" s="55" t="s">
        <v>90</v>
      </c>
      <c r="H765" s="25" t="str">
        <f>IFERROR(VLOOKUP(Tabelle111[[#This Row],[Artikelnr. (wenn vorhanden)]],Artikel!A:C,3,FALSE),Tabelle111[[#This Row],[Artikelnr. (wenn vorhanden)]])</f>
        <v>Rückstellproben</v>
      </c>
      <c r="I765" s="11" t="str">
        <f>VLOOKUP(V765,'Linien - BU'!A:B,2,FALSE)</f>
        <v>Rest</v>
      </c>
      <c r="J765" s="12">
        <f t="shared" si="77"/>
        <v>150</v>
      </c>
      <c r="K765" s="13">
        <f>Tabelle111[[#This Row],[Datum '[Tag']]]</f>
        <v>44428</v>
      </c>
      <c r="L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5" s="14" t="str">
        <f>IFERROR(VLOOKUP(Tabelle3[[#This Row],[Artikelnr.]],Artikel!A:C,3,FALSE),Tabelle3[[#This Row],[Artikelnr.]])</f>
        <v>Rückstellproben</v>
      </c>
      <c r="N765" s="11" t="str">
        <f>VLOOKUP(D765,'Liste Gründe'!A:D,2,FALSE)</f>
        <v>Qualitätssicherung</v>
      </c>
      <c r="O765" s="13" t="str">
        <f>IF(ISBLANK(F765),VLOOKUP(Tabelle3[[#This Row],[Grund Ziffer]],'Liste Gründe'!A:D,3,FALSE),F765)</f>
        <v>Rückstellproben</v>
      </c>
      <c r="P765" s="11" t="str">
        <f>IF(ISBLANK(Tabelle111[[#This Row],[noch genauer]]),"-",Tabelle111[[#This Row],[noch genauer]])</f>
        <v>Rückstellproben</v>
      </c>
      <c r="Q765" s="14">
        <f t="shared" si="78"/>
        <v>33</v>
      </c>
      <c r="R765" s="11" t="str">
        <f t="shared" si="79"/>
        <v>Produkte</v>
      </c>
      <c r="S765" s="11" t="str">
        <f t="shared" si="80"/>
        <v>BUs</v>
      </c>
      <c r="T765" s="11" t="str">
        <f t="shared" si="81"/>
        <v>Symptome</v>
      </c>
      <c r="U765" s="11" t="str">
        <f>IFERROR(VLOOKUP(Tabelle3[[#This Row],[Artikelnr.]],Kennzahlen!S:U,3,FALSE)*Tabelle3[[#This Row],[Menge]],"0")</f>
        <v>0</v>
      </c>
      <c r="V765" s="14" t="str">
        <f>IF(ISBLANK(A765),VLOOKUP(Tabelle3[[#This Row],[Artikelnr.]],'Linien - BU'!R:S,2,FALSE),A765)</f>
        <v>Labor</v>
      </c>
      <c r="W765" s="16" t="str">
        <f t="shared" si="82"/>
        <v>Rückstellproben</v>
      </c>
      <c r="X765" s="15">
        <f t="shared" si="83"/>
        <v>70</v>
      </c>
      <c r="Y765" s="51"/>
      <c r="AC765" s="51"/>
      <c r="AF765" s="51"/>
      <c r="AG765" s="51"/>
      <c r="AH765" s="51"/>
    </row>
    <row r="766" spans="1:34" ht="30" customHeight="1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F766"/>
      <c r="G766" s="25"/>
      <c r="H766" s="25" t="str">
        <f>IFERROR(VLOOKUP(Tabelle111[[#This Row],[Artikelnr. (wenn vorhanden)]],Artikel!A:C,3,FALSE),Tabelle111[[#This Row],[Artikelnr. (wenn vorhanden)]])</f>
        <v>-</v>
      </c>
      <c r="I766" s="11" t="str">
        <f>VLOOKUP(V766,'Linien - BU'!A:B,2,FALSE)</f>
        <v>Rest</v>
      </c>
      <c r="J766" s="12">
        <f t="shared" si="77"/>
        <v>9.5</v>
      </c>
      <c r="K766" s="13">
        <f>Tabelle111[[#This Row],[Datum '[Tag']]]</f>
        <v>44483</v>
      </c>
      <c r="L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6" s="14" t="str">
        <f>IFERROR(VLOOKUP(Tabelle3[[#This Row],[Artikelnr.]],Artikel!A:C,3,FALSE),Tabelle3[[#This Row],[Artikelnr.]])</f>
        <v>-</v>
      </c>
      <c r="N766" s="11" t="str">
        <f>VLOOKUP(D766,'Liste Gründe'!A:D,2,FALSE)</f>
        <v>Qualitätssicherung</v>
      </c>
      <c r="O766" s="13" t="str">
        <f>IF(ISBLANK(F766),VLOOKUP(Tabelle3[[#This Row],[Grund Ziffer]],'Liste Gründe'!A:D,3,FALSE),F766)</f>
        <v>Sensorik</v>
      </c>
      <c r="P766" s="11" t="str">
        <f>IF(ISBLANK(Tabelle111[[#This Row],[noch genauer]]),"-",Tabelle111[[#This Row],[noch genauer]])</f>
        <v>-</v>
      </c>
      <c r="Q766" s="14">
        <f t="shared" si="78"/>
        <v>41</v>
      </c>
      <c r="R766" s="11" t="str">
        <f t="shared" si="79"/>
        <v>Produkte</v>
      </c>
      <c r="S766" s="11" t="str">
        <f t="shared" si="80"/>
        <v>BUs</v>
      </c>
      <c r="T766" s="11" t="str">
        <f t="shared" si="81"/>
        <v>Symptome</v>
      </c>
      <c r="U766" s="11" t="str">
        <f>IFERROR(VLOOKUP(Tabelle3[[#This Row],[Artikelnr.]],Kennzahlen!S:U,3,FALSE)*Tabelle3[[#This Row],[Menge]],"0")</f>
        <v>0</v>
      </c>
      <c r="V766" s="14" t="str">
        <f>IF(ISBLANK(A766),VLOOKUP(Tabelle3[[#This Row],[Artikelnr.]],'Linien - BU'!R:S,2,FALSE),A766)</f>
        <v>QM</v>
      </c>
      <c r="W766" s="16" t="str">
        <f t="shared" si="82"/>
        <v>-</v>
      </c>
      <c r="X766" s="15">
        <f t="shared" si="83"/>
        <v>74</v>
      </c>
      <c r="Y766" s="51"/>
      <c r="AC766" s="51"/>
      <c r="AF766" s="51"/>
      <c r="AG766" s="51"/>
      <c r="AH766" s="51"/>
    </row>
    <row r="767" spans="1:34" ht="30" customHeight="1" x14ac:dyDescent="0.25">
      <c r="A767" s="25" t="s">
        <v>59</v>
      </c>
      <c r="B767" t="s">
        <v>90</v>
      </c>
      <c r="C767" s="25">
        <v>86.6</v>
      </c>
      <c r="D767" s="25">
        <v>70</v>
      </c>
      <c r="E767" s="37">
        <v>44428</v>
      </c>
      <c r="F767" t="s">
        <v>90</v>
      </c>
      <c r="G767" s="55" t="s">
        <v>90</v>
      </c>
      <c r="H767" s="25" t="str">
        <f>IFERROR(VLOOKUP(Tabelle111[[#This Row],[Artikelnr. (wenn vorhanden)]],Artikel!A:C,3,FALSE),Tabelle111[[#This Row],[Artikelnr. (wenn vorhanden)]])</f>
        <v>Rückstellproben</v>
      </c>
      <c r="I767" s="11" t="str">
        <f>VLOOKUP(V767,'Linien - BU'!A:B,2,FALSE)</f>
        <v>Rest</v>
      </c>
      <c r="J767" s="12">
        <f t="shared" si="77"/>
        <v>86.6</v>
      </c>
      <c r="K767" s="13">
        <f>Tabelle111[[#This Row],[Datum '[Tag']]]</f>
        <v>44428</v>
      </c>
      <c r="L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7" s="14" t="str">
        <f>IFERROR(VLOOKUP(Tabelle3[[#This Row],[Artikelnr.]],Artikel!A:C,3,FALSE),Tabelle3[[#This Row],[Artikelnr.]])</f>
        <v>Rückstellproben</v>
      </c>
      <c r="N767" s="11" t="str">
        <f>VLOOKUP(D767,'Liste Gründe'!A:D,2,FALSE)</f>
        <v>Qualitätssicherung</v>
      </c>
      <c r="O767" s="13" t="str">
        <f>IF(ISBLANK(F767),VLOOKUP(Tabelle3[[#This Row],[Grund Ziffer]],'Liste Gründe'!A:D,3,FALSE),F767)</f>
        <v>Rückstellproben</v>
      </c>
      <c r="P767" s="11" t="str">
        <f>IF(ISBLANK(Tabelle111[[#This Row],[noch genauer]]),"-",Tabelle111[[#This Row],[noch genauer]])</f>
        <v>Rückstellproben</v>
      </c>
      <c r="Q767" s="14">
        <f t="shared" si="78"/>
        <v>33</v>
      </c>
      <c r="R767" s="11" t="str">
        <f t="shared" si="79"/>
        <v>Produkte</v>
      </c>
      <c r="S767" s="11" t="str">
        <f t="shared" si="80"/>
        <v>BUs</v>
      </c>
      <c r="T767" s="11" t="str">
        <f t="shared" si="81"/>
        <v>Symptome</v>
      </c>
      <c r="U767" s="11" t="str">
        <f>IFERROR(VLOOKUP(Tabelle3[[#This Row],[Artikelnr.]],Kennzahlen!S:U,3,FALSE)*Tabelle3[[#This Row],[Menge]],"0")</f>
        <v>0</v>
      </c>
      <c r="V767" s="14" t="str">
        <f>IF(ISBLANK(A767),VLOOKUP(Tabelle3[[#This Row],[Artikelnr.]],'Linien - BU'!R:S,2,FALSE),A767)</f>
        <v>Labor</v>
      </c>
      <c r="W767" s="16" t="str">
        <f t="shared" si="82"/>
        <v>Rückstellproben</v>
      </c>
      <c r="X767" s="15">
        <f t="shared" si="83"/>
        <v>70</v>
      </c>
      <c r="Y767" s="51"/>
      <c r="AC767" s="51"/>
      <c r="AF767" s="51"/>
      <c r="AG767" s="51"/>
      <c r="AH767" s="51"/>
    </row>
    <row r="768" spans="1:34" ht="30" customHeight="1" x14ac:dyDescent="0.25">
      <c r="A768" s="25" t="s">
        <v>59</v>
      </c>
      <c r="B768" t="s">
        <v>90</v>
      </c>
      <c r="C768" s="25">
        <v>4.5999999999999996</v>
      </c>
      <c r="D768" s="25">
        <v>70</v>
      </c>
      <c r="E768" s="37">
        <v>44429</v>
      </c>
      <c r="F768" t="s">
        <v>90</v>
      </c>
      <c r="G768" s="55" t="s">
        <v>90</v>
      </c>
      <c r="H768" s="25" t="str">
        <f>IFERROR(VLOOKUP(Tabelle111[[#This Row],[Artikelnr. (wenn vorhanden)]],Artikel!A:C,3,FALSE),Tabelle111[[#This Row],[Artikelnr. (wenn vorhanden)]])</f>
        <v>Rückstellproben</v>
      </c>
      <c r="I768" s="11" t="str">
        <f>VLOOKUP(V768,'Linien - BU'!A:B,2,FALSE)</f>
        <v>Rest</v>
      </c>
      <c r="J768" s="12">
        <f t="shared" si="77"/>
        <v>4.5999999999999996</v>
      </c>
      <c r="K768" s="13">
        <f>Tabelle111[[#This Row],[Datum '[Tag']]]</f>
        <v>44429</v>
      </c>
      <c r="L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8" s="14" t="str">
        <f>IFERROR(VLOOKUP(Tabelle3[[#This Row],[Artikelnr.]],Artikel!A:C,3,FALSE),Tabelle3[[#This Row],[Artikelnr.]])</f>
        <v>Rückstellproben</v>
      </c>
      <c r="N768" s="11" t="str">
        <f>VLOOKUP(D768,'Liste Gründe'!A:D,2,FALSE)</f>
        <v>Qualitätssicherung</v>
      </c>
      <c r="O768" s="13" t="str">
        <f>IF(ISBLANK(F768),VLOOKUP(Tabelle3[[#This Row],[Grund Ziffer]],'Liste Gründe'!A:D,3,FALSE),F768)</f>
        <v>Rückstellproben</v>
      </c>
      <c r="P768" s="11" t="str">
        <f>IF(ISBLANK(Tabelle111[[#This Row],[noch genauer]]),"-",Tabelle111[[#This Row],[noch genauer]])</f>
        <v>Rückstellproben</v>
      </c>
      <c r="Q768" s="14">
        <f t="shared" si="78"/>
        <v>33</v>
      </c>
      <c r="R768" s="11" t="str">
        <f t="shared" si="79"/>
        <v>Produkte</v>
      </c>
      <c r="S768" s="11" t="str">
        <f t="shared" si="80"/>
        <v>BUs</v>
      </c>
      <c r="T768" s="11" t="str">
        <f t="shared" si="81"/>
        <v>Symptome</v>
      </c>
      <c r="U768" s="11" t="str">
        <f>IFERROR(VLOOKUP(Tabelle3[[#This Row],[Artikelnr.]],Kennzahlen!S:U,3,FALSE)*Tabelle3[[#This Row],[Menge]],"0")</f>
        <v>0</v>
      </c>
      <c r="V768" s="14" t="str">
        <f>IF(ISBLANK(A768),VLOOKUP(Tabelle3[[#This Row],[Artikelnr.]],'Linien - BU'!R:S,2,FALSE),A768)</f>
        <v>Labor</v>
      </c>
      <c r="W768" s="16" t="str">
        <f t="shared" si="82"/>
        <v>Rückstellproben</v>
      </c>
      <c r="X768" s="15">
        <f t="shared" si="83"/>
        <v>70</v>
      </c>
      <c r="Y768" s="51"/>
      <c r="AC768" s="51"/>
      <c r="AF768" s="51"/>
      <c r="AG768" s="51"/>
      <c r="AH768" s="51"/>
    </row>
    <row r="769" spans="1:34" ht="30" customHeight="1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F769"/>
      <c r="G769" s="25"/>
      <c r="H769" s="25" t="str">
        <f>IFERROR(VLOOKUP(Tabelle111[[#This Row],[Artikelnr. (wenn vorhanden)]],Artikel!A:C,3,FALSE),Tabelle111[[#This Row],[Artikelnr. (wenn vorhanden)]])</f>
        <v>-</v>
      </c>
      <c r="I769" s="11" t="str">
        <f>VLOOKUP(V769,'Linien - BU'!A:B,2,FALSE)</f>
        <v>BU3</v>
      </c>
      <c r="J769" s="12">
        <f t="shared" si="77"/>
        <v>4.5</v>
      </c>
      <c r="K769" s="13">
        <f>Tabelle111[[#This Row],[Datum '[Tag']]]</f>
        <v>44484</v>
      </c>
      <c r="L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9" s="14" t="str">
        <f>IFERROR(VLOOKUP(Tabelle3[[#This Row],[Artikelnr.]],Artikel!A:C,3,FALSE),Tabelle3[[#This Row],[Artikelnr.]])</f>
        <v>-</v>
      </c>
      <c r="N769" s="11" t="str">
        <f>VLOOKUP(D769,'Liste Gründe'!A:D,2,FALSE)</f>
        <v>Linienbezogen</v>
      </c>
      <c r="O769" s="13" t="str">
        <f>IF(ISBLANK(F769),VLOOKUP(Tabelle3[[#This Row],[Grund Ziffer]],'Liste Gründe'!A:D,3,FALSE),F769)</f>
        <v>Maschinenabfall</v>
      </c>
      <c r="P769" s="11" t="str">
        <f>IF(ISBLANK(Tabelle111[[#This Row],[noch genauer]]),"-",Tabelle111[[#This Row],[noch genauer]])</f>
        <v>-</v>
      </c>
      <c r="Q769" s="14">
        <f t="shared" si="78"/>
        <v>41</v>
      </c>
      <c r="R769" s="11" t="str">
        <f t="shared" si="79"/>
        <v>Produkte</v>
      </c>
      <c r="S769" s="11" t="str">
        <f t="shared" si="80"/>
        <v>BUs</v>
      </c>
      <c r="T769" s="11" t="str">
        <f t="shared" si="81"/>
        <v>Symptome</v>
      </c>
      <c r="U769" s="11" t="str">
        <f>IFERROR(VLOOKUP(Tabelle3[[#This Row],[Artikelnr.]],Kennzahlen!S:U,3,FALSE)*Tabelle3[[#This Row],[Menge]],"0")</f>
        <v>0</v>
      </c>
      <c r="V769" s="14" t="str">
        <f>IF(ISBLANK(A769),VLOOKUP(Tabelle3[[#This Row],[Artikelnr.]],'Linien - BU'!R:S,2,FALSE),A769)</f>
        <v>Bu3</v>
      </c>
      <c r="W769" s="16" t="str">
        <f t="shared" si="82"/>
        <v>-</v>
      </c>
      <c r="X769" s="15">
        <f t="shared" si="83"/>
        <v>30</v>
      </c>
      <c r="Y769" s="51"/>
      <c r="AC769" s="51"/>
      <c r="AF769" s="51"/>
      <c r="AG769" s="51"/>
      <c r="AH769" s="51"/>
    </row>
    <row r="770" spans="1:34" ht="30" customHeight="1" x14ac:dyDescent="0.25">
      <c r="A770" s="25" t="s">
        <v>15205</v>
      </c>
      <c r="B770" s="25" t="s">
        <v>36</v>
      </c>
      <c r="C770" s="25">
        <v>40</v>
      </c>
      <c r="D770" s="25">
        <v>30</v>
      </c>
      <c r="E770" s="37">
        <v>44484</v>
      </c>
      <c r="F770"/>
      <c r="G770" s="25"/>
      <c r="H770" s="25" t="str">
        <f>IFERROR(VLOOKUP(Tabelle111[[#This Row],[Artikelnr. (wenn vorhanden)]],Artikel!A:C,3,FALSE),Tabelle111[[#This Row],[Artikelnr. (wenn vorhanden)]])</f>
        <v>-</v>
      </c>
      <c r="I770" s="11" t="str">
        <f>VLOOKUP(V770,'Linien - BU'!A:B,2,FALSE)</f>
        <v>BU3</v>
      </c>
      <c r="J770" s="12">
        <f t="shared" ref="J770:J833" si="84">C770</f>
        <v>40</v>
      </c>
      <c r="K770" s="13">
        <f>Tabelle111[[#This Row],[Datum '[Tag']]]</f>
        <v>44484</v>
      </c>
      <c r="L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0" s="14" t="str">
        <f>IFERROR(VLOOKUP(Tabelle3[[#This Row],[Artikelnr.]],Artikel!A:C,3,FALSE),Tabelle3[[#This Row],[Artikelnr.]])</f>
        <v>-</v>
      </c>
      <c r="N770" s="11" t="str">
        <f>VLOOKUP(D770,'Liste Gründe'!A:D,2,FALSE)</f>
        <v>Linienbezogen</v>
      </c>
      <c r="O770" s="13" t="str">
        <f>IF(ISBLANK(F770),VLOOKUP(Tabelle3[[#This Row],[Grund Ziffer]],'Liste Gründe'!A:D,3,FALSE),F770)</f>
        <v>Maschinenabfall</v>
      </c>
      <c r="P770" s="11" t="str">
        <f>IF(ISBLANK(Tabelle111[[#This Row],[noch genauer]]),"-",Tabelle111[[#This Row],[noch genauer]])</f>
        <v>-</v>
      </c>
      <c r="Q770" s="14">
        <f t="shared" ref="Q770:Q833" si="85">_xlfn.ISOWEEKNUM(K770)</f>
        <v>41</v>
      </c>
      <c r="R770" s="11" t="str">
        <f t="shared" ref="R770:R833" si="86">"Produkte"</f>
        <v>Produkte</v>
      </c>
      <c r="S770" s="11" t="str">
        <f t="shared" ref="S770:S833" si="87">"BUs"</f>
        <v>BUs</v>
      </c>
      <c r="T770" s="11" t="str">
        <f t="shared" ref="T770:T833" si="88">"Symptome"</f>
        <v>Symptome</v>
      </c>
      <c r="U770" s="11" t="str">
        <f>IFERROR(VLOOKUP(Tabelle3[[#This Row],[Artikelnr.]],Kennzahlen!S:U,3,FALSE)*Tabelle3[[#This Row],[Menge]],"0")</f>
        <v>0</v>
      </c>
      <c r="V770" s="14" t="str">
        <f>IF(ISBLANK(A770),VLOOKUP(Tabelle3[[#This Row],[Artikelnr.]],'Linien - BU'!R:S,2,FALSE),A770)</f>
        <v>L1</v>
      </c>
      <c r="W770" s="16" t="str">
        <f t="shared" ref="V770:W833" si="89">B770</f>
        <v>-</v>
      </c>
      <c r="X770" s="15">
        <f t="shared" ref="X770:X833" si="90">D770</f>
        <v>30</v>
      </c>
      <c r="Y770" s="51"/>
      <c r="AC770" s="51"/>
      <c r="AF770" s="51"/>
      <c r="AG770" s="51"/>
      <c r="AH770" s="51"/>
    </row>
    <row r="771" spans="1:34" ht="30" customHeight="1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F771"/>
      <c r="G771" s="25"/>
      <c r="H771" s="25" t="str">
        <f>IFERROR(VLOOKUP(Tabelle111[[#This Row],[Artikelnr. (wenn vorhanden)]],Artikel!A:C,3,FALSE),Tabelle111[[#This Row],[Artikelnr. (wenn vorhanden)]])</f>
        <v>-</v>
      </c>
      <c r="I771" s="11" t="str">
        <f>VLOOKUP(V771,'Linien - BU'!A:B,2,FALSE)</f>
        <v>BU4</v>
      </c>
      <c r="J771" s="12">
        <f t="shared" si="84"/>
        <v>35</v>
      </c>
      <c r="K771" s="13">
        <f>Tabelle111[[#This Row],[Datum '[Tag']]]</f>
        <v>44484</v>
      </c>
      <c r="L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1" s="14" t="str">
        <f>IFERROR(VLOOKUP(Tabelle3[[#This Row],[Artikelnr.]],Artikel!A:C,3,FALSE),Tabelle3[[#This Row],[Artikelnr.]])</f>
        <v>-</v>
      </c>
      <c r="N771" s="11" t="str">
        <f>VLOOKUP(D771,'Liste Gründe'!A:D,2,FALSE)</f>
        <v>Linienbezogen</v>
      </c>
      <c r="O771" s="13" t="str">
        <f>IF(ISBLANK(F771),VLOOKUP(Tabelle3[[#This Row],[Grund Ziffer]],'Liste Gründe'!A:D,3,FALSE),F771)</f>
        <v>Maschinenabfall</v>
      </c>
      <c r="P771" s="11" t="str">
        <f>IF(ISBLANK(Tabelle111[[#This Row],[noch genauer]]),"-",Tabelle111[[#This Row],[noch genauer]])</f>
        <v>-</v>
      </c>
      <c r="Q771" s="14">
        <f t="shared" si="85"/>
        <v>41</v>
      </c>
      <c r="R771" s="11" t="str">
        <f t="shared" si="86"/>
        <v>Produkte</v>
      </c>
      <c r="S771" s="11" t="str">
        <f t="shared" si="87"/>
        <v>BUs</v>
      </c>
      <c r="T771" s="11" t="str">
        <f t="shared" si="88"/>
        <v>Symptome</v>
      </c>
      <c r="U771" s="11" t="str">
        <f>IFERROR(VLOOKUP(Tabelle3[[#This Row],[Artikelnr.]],Kennzahlen!S:U,3,FALSE)*Tabelle3[[#This Row],[Menge]],"0")</f>
        <v>0</v>
      </c>
      <c r="V771" s="14" t="str">
        <f>IF(ISBLANK(A771),VLOOKUP(Tabelle3[[#This Row],[Artikelnr.]],'Linien - BU'!R:S,2,FALSE),A771)</f>
        <v>BU4</v>
      </c>
      <c r="W771" s="16" t="str">
        <f t="shared" si="89"/>
        <v>-</v>
      </c>
      <c r="X771" s="15">
        <f t="shared" si="90"/>
        <v>30</v>
      </c>
      <c r="Y771" s="51"/>
      <c r="AC771" s="51"/>
      <c r="AF771" s="51"/>
      <c r="AG771" s="51"/>
      <c r="AH771" s="51"/>
    </row>
    <row r="772" spans="1:34" ht="30" customHeight="1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F772"/>
      <c r="G772" s="25"/>
      <c r="H772" s="25" t="str">
        <f>IFERROR(VLOOKUP(Tabelle111[[#This Row],[Artikelnr. (wenn vorhanden)]],Artikel!A:C,3,FALSE),Tabelle111[[#This Row],[Artikelnr. (wenn vorhanden)]])</f>
        <v>-</v>
      </c>
      <c r="I772" s="11" t="str">
        <f>VLOOKUP(V772,'Linien - BU'!A:B,2,FALSE)</f>
        <v>BU3</v>
      </c>
      <c r="J772" s="12">
        <f t="shared" si="84"/>
        <v>8</v>
      </c>
      <c r="K772" s="13">
        <f>Tabelle111[[#This Row],[Datum '[Tag']]]</f>
        <v>44484</v>
      </c>
      <c r="L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2" s="14" t="str">
        <f>IFERROR(VLOOKUP(Tabelle3[[#This Row],[Artikelnr.]],Artikel!A:C,3,FALSE),Tabelle3[[#This Row],[Artikelnr.]])</f>
        <v>-</v>
      </c>
      <c r="N772" s="11" t="str">
        <f>VLOOKUP(D772,'Liste Gründe'!A:D,2,FALSE)</f>
        <v>Linienbezogen</v>
      </c>
      <c r="O772" s="13" t="str">
        <f>IF(ISBLANK(F772),VLOOKUP(Tabelle3[[#This Row],[Grund Ziffer]],'Liste Gründe'!A:D,3,FALSE),F772)</f>
        <v>Maschinenabfall</v>
      </c>
      <c r="P772" s="11" t="str">
        <f>IF(ISBLANK(Tabelle111[[#This Row],[noch genauer]]),"-",Tabelle111[[#This Row],[noch genauer]])</f>
        <v>-</v>
      </c>
      <c r="Q772" s="14">
        <f t="shared" si="85"/>
        <v>41</v>
      </c>
      <c r="R772" s="11" t="str">
        <f t="shared" si="86"/>
        <v>Produkte</v>
      </c>
      <c r="S772" s="11" t="str">
        <f t="shared" si="87"/>
        <v>BUs</v>
      </c>
      <c r="T772" s="11" t="str">
        <f t="shared" si="88"/>
        <v>Symptome</v>
      </c>
      <c r="U772" s="11" t="str">
        <f>IFERROR(VLOOKUP(Tabelle3[[#This Row],[Artikelnr.]],Kennzahlen!S:U,3,FALSE)*Tabelle3[[#This Row],[Menge]],"0")</f>
        <v>0</v>
      </c>
      <c r="V772" s="14" t="str">
        <f>IF(ISBLANK(A772),VLOOKUP(Tabelle3[[#This Row],[Artikelnr.]],'Linien - BU'!R:S,2,FALSE),A772)</f>
        <v>L35</v>
      </c>
      <c r="W772" s="16" t="str">
        <f t="shared" si="89"/>
        <v>-</v>
      </c>
      <c r="X772" s="15">
        <f t="shared" si="90"/>
        <v>30</v>
      </c>
      <c r="Y772" s="51"/>
      <c r="AC772" s="51"/>
      <c r="AF772" s="51"/>
      <c r="AG772" s="51"/>
      <c r="AH772" s="51"/>
    </row>
    <row r="773" spans="1:34" ht="30" customHeight="1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F773"/>
      <c r="G773" s="25"/>
      <c r="H773" s="25" t="str">
        <f>IFERROR(VLOOKUP(Tabelle111[[#This Row],[Artikelnr. (wenn vorhanden)]],Artikel!A:C,3,FALSE),Tabelle111[[#This Row],[Artikelnr. (wenn vorhanden)]])</f>
        <v>-</v>
      </c>
      <c r="I773" s="11" t="str">
        <f>VLOOKUP(V773,'Linien - BU'!A:B,2,FALSE)</f>
        <v>BU2</v>
      </c>
      <c r="J773" s="12">
        <f t="shared" si="84"/>
        <v>39</v>
      </c>
      <c r="K773" s="13">
        <f>Tabelle111[[#This Row],[Datum '[Tag']]]</f>
        <v>44484</v>
      </c>
      <c r="L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3" s="14" t="str">
        <f>IFERROR(VLOOKUP(Tabelle3[[#This Row],[Artikelnr.]],Artikel!A:C,3,FALSE),Tabelle3[[#This Row],[Artikelnr.]])</f>
        <v>-</v>
      </c>
      <c r="N773" s="11" t="str">
        <f>VLOOKUP(D773,'Liste Gründe'!A:D,2,FALSE)</f>
        <v>Linienbezogen</v>
      </c>
      <c r="O773" s="13" t="str">
        <f>IF(ISBLANK(F773),VLOOKUP(Tabelle3[[#This Row],[Grund Ziffer]],'Liste Gründe'!A:D,3,FALSE),F773)</f>
        <v>Maschinenabfall</v>
      </c>
      <c r="P773" s="11" t="str">
        <f>IF(ISBLANK(Tabelle111[[#This Row],[noch genauer]]),"-",Tabelle111[[#This Row],[noch genauer]])</f>
        <v>-</v>
      </c>
      <c r="Q773" s="14">
        <f t="shared" si="85"/>
        <v>41</v>
      </c>
      <c r="R773" s="11" t="str">
        <f t="shared" si="86"/>
        <v>Produkte</v>
      </c>
      <c r="S773" s="11" t="str">
        <f t="shared" si="87"/>
        <v>BUs</v>
      </c>
      <c r="T773" s="11" t="str">
        <f t="shared" si="88"/>
        <v>Symptome</v>
      </c>
      <c r="U773" s="11" t="str">
        <f>IFERROR(VLOOKUP(Tabelle3[[#This Row],[Artikelnr.]],Kennzahlen!S:U,3,FALSE)*Tabelle3[[#This Row],[Menge]],"0")</f>
        <v>0</v>
      </c>
      <c r="V773" s="14" t="str">
        <f>IF(ISBLANK(A773),VLOOKUP(Tabelle3[[#This Row],[Artikelnr.]],'Linien - BU'!R:S,2,FALSE),A773)</f>
        <v>Bu2</v>
      </c>
      <c r="W773" s="16" t="str">
        <f t="shared" si="89"/>
        <v>-</v>
      </c>
      <c r="X773" s="15">
        <f t="shared" si="90"/>
        <v>30</v>
      </c>
      <c r="Y773" s="51"/>
      <c r="AC773" s="51"/>
      <c r="AF773" s="51"/>
      <c r="AG773" s="51"/>
      <c r="AH773" s="51"/>
    </row>
    <row r="774" spans="1:34" ht="30" customHeight="1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F774"/>
      <c r="G774" s="25"/>
      <c r="H774" s="25" t="str">
        <f>IFERROR(VLOOKUP(Tabelle111[[#This Row],[Artikelnr. (wenn vorhanden)]],Artikel!A:C,3,FALSE),Tabelle111[[#This Row],[Artikelnr. (wenn vorhanden)]])</f>
        <v>-</v>
      </c>
      <c r="I774" s="11" t="str">
        <f>VLOOKUP(V774,'Linien - BU'!A:B,2,FALSE)</f>
        <v>Rest</v>
      </c>
      <c r="J774" s="12">
        <f t="shared" si="84"/>
        <v>8.5</v>
      </c>
      <c r="K774" s="13">
        <f>Tabelle111[[#This Row],[Datum '[Tag']]]</f>
        <v>44484</v>
      </c>
      <c r="L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4" s="14" t="str">
        <f>IFERROR(VLOOKUP(Tabelle3[[#This Row],[Artikelnr.]],Artikel!A:C,3,FALSE),Tabelle3[[#This Row],[Artikelnr.]])</f>
        <v>-</v>
      </c>
      <c r="N774" s="11" t="str">
        <f>VLOOKUP(D774,'Liste Gründe'!A:D,2,FALSE)</f>
        <v>Qualitätssicherung</v>
      </c>
      <c r="O774" s="13" t="str">
        <f>IF(ISBLANK(F774),VLOOKUP(Tabelle3[[#This Row],[Grund Ziffer]],'Liste Gründe'!A:D,3,FALSE),F774)</f>
        <v>Sensorik</v>
      </c>
      <c r="P774" s="11" t="str">
        <f>IF(ISBLANK(Tabelle111[[#This Row],[noch genauer]]),"-",Tabelle111[[#This Row],[noch genauer]])</f>
        <v>-</v>
      </c>
      <c r="Q774" s="14">
        <f t="shared" si="85"/>
        <v>41</v>
      </c>
      <c r="R774" s="11" t="str">
        <f t="shared" si="86"/>
        <v>Produkte</v>
      </c>
      <c r="S774" s="11" t="str">
        <f t="shared" si="87"/>
        <v>BUs</v>
      </c>
      <c r="T774" s="11" t="str">
        <f t="shared" si="88"/>
        <v>Symptome</v>
      </c>
      <c r="U774" s="11" t="str">
        <f>IFERROR(VLOOKUP(Tabelle3[[#This Row],[Artikelnr.]],Kennzahlen!S:U,3,FALSE)*Tabelle3[[#This Row],[Menge]],"0")</f>
        <v>0</v>
      </c>
      <c r="V774" s="14" t="str">
        <f>IF(ISBLANK(A774),VLOOKUP(Tabelle3[[#This Row],[Artikelnr.]],'Linien - BU'!R:S,2,FALSE),A774)</f>
        <v>QM</v>
      </c>
      <c r="W774" s="16" t="str">
        <f t="shared" si="89"/>
        <v>-</v>
      </c>
      <c r="X774" s="15">
        <f t="shared" si="90"/>
        <v>74</v>
      </c>
      <c r="Y774" s="51"/>
      <c r="AC774" s="51"/>
      <c r="AF774" s="51"/>
      <c r="AG774" s="51"/>
      <c r="AH774" s="51"/>
    </row>
    <row r="775" spans="1:34" ht="30" customHeight="1" x14ac:dyDescent="0.25">
      <c r="A775" s="25" t="s">
        <v>59</v>
      </c>
      <c r="B775" s="25" t="s">
        <v>57</v>
      </c>
      <c r="C775" s="25">
        <v>175</v>
      </c>
      <c r="D775" s="40">
        <v>73</v>
      </c>
      <c r="E775" s="37">
        <v>44431</v>
      </c>
      <c r="F775" t="s">
        <v>58</v>
      </c>
      <c r="G775" s="55" t="s">
        <v>58</v>
      </c>
      <c r="H775" s="25" t="str">
        <f>IFERROR(VLOOKUP(Tabelle111[[#This Row],[Artikelnr. (wenn vorhanden)]],Artikel!A:C,3,FALSE),Tabelle111[[#This Row],[Artikelnr. (wenn vorhanden)]])</f>
        <v>Laborproben</v>
      </c>
      <c r="I775" s="11" t="str">
        <f>VLOOKUP(V775,'Linien - BU'!A:B,2,FALSE)</f>
        <v>Rest</v>
      </c>
      <c r="J775" s="12">
        <f t="shared" si="84"/>
        <v>175</v>
      </c>
      <c r="K775" s="13">
        <f>Tabelle111[[#This Row],[Datum '[Tag']]]</f>
        <v>44431</v>
      </c>
      <c r="L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75" s="14" t="str">
        <f>IFERROR(VLOOKUP(Tabelle3[[#This Row],[Artikelnr.]],Artikel!A:C,3,FALSE),Tabelle3[[#This Row],[Artikelnr.]])</f>
        <v>Laborproben</v>
      </c>
      <c r="N775" s="11" t="str">
        <f>VLOOKUP(D775,'Liste Gründe'!A:D,2,FALSE)</f>
        <v>Qualitätssicherung</v>
      </c>
      <c r="O775" s="13" t="str">
        <f>IF(ISBLANK(F775),VLOOKUP(Tabelle3[[#This Row],[Grund Ziffer]],'Liste Gründe'!A:D,3,FALSE),F775)</f>
        <v>Laborprobe</v>
      </c>
      <c r="P775" s="11" t="str">
        <f>IF(ISBLANK(Tabelle111[[#This Row],[noch genauer]]),"-",Tabelle111[[#This Row],[noch genauer]])</f>
        <v>Laborprobe</v>
      </c>
      <c r="Q775" s="14">
        <f t="shared" si="85"/>
        <v>34</v>
      </c>
      <c r="R775" s="11" t="str">
        <f t="shared" si="86"/>
        <v>Produkte</v>
      </c>
      <c r="S775" s="11" t="str">
        <f t="shared" si="87"/>
        <v>BUs</v>
      </c>
      <c r="T775" s="11" t="str">
        <f t="shared" si="88"/>
        <v>Symptome</v>
      </c>
      <c r="U775" s="11" t="str">
        <f>IFERROR(VLOOKUP(Tabelle3[[#This Row],[Artikelnr.]],Kennzahlen!S:U,3,FALSE)*Tabelle3[[#This Row],[Menge]],"0")</f>
        <v>0</v>
      </c>
      <c r="V775" s="14" t="str">
        <f>IF(ISBLANK(A775),VLOOKUP(Tabelle3[[#This Row],[Artikelnr.]],'Linien - BU'!R:S,2,FALSE),A775)</f>
        <v>Labor</v>
      </c>
      <c r="W775" s="16" t="str">
        <f t="shared" si="89"/>
        <v>Laborproben</v>
      </c>
      <c r="X775" s="15">
        <f t="shared" si="90"/>
        <v>73</v>
      </c>
      <c r="Y775" s="51"/>
      <c r="AC775" s="51"/>
      <c r="AF775" s="51"/>
      <c r="AG775" s="51"/>
      <c r="AH775" s="51"/>
    </row>
    <row r="776" spans="1:34" ht="30" customHeight="1" x14ac:dyDescent="0.25">
      <c r="A776" s="25" t="s">
        <v>59</v>
      </c>
      <c r="B776" t="s">
        <v>90</v>
      </c>
      <c r="C776" s="25">
        <v>10</v>
      </c>
      <c r="D776" s="25">
        <v>70</v>
      </c>
      <c r="E776" s="37">
        <v>44431</v>
      </c>
      <c r="F776" t="s">
        <v>90</v>
      </c>
      <c r="G776" s="55" t="s">
        <v>90</v>
      </c>
      <c r="H776" s="25" t="str">
        <f>IFERROR(VLOOKUP(Tabelle111[[#This Row],[Artikelnr. (wenn vorhanden)]],Artikel!A:C,3,FALSE),Tabelle111[[#This Row],[Artikelnr. (wenn vorhanden)]])</f>
        <v>Rückstellproben</v>
      </c>
      <c r="I776" s="11" t="str">
        <f>VLOOKUP(V776,'Linien - BU'!A:B,2,FALSE)</f>
        <v>Rest</v>
      </c>
      <c r="J776" s="12">
        <f t="shared" si="84"/>
        <v>10</v>
      </c>
      <c r="K776" s="13">
        <f>Tabelle111[[#This Row],[Datum '[Tag']]]</f>
        <v>44431</v>
      </c>
      <c r="L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76" s="14" t="str">
        <f>IFERROR(VLOOKUP(Tabelle3[[#This Row],[Artikelnr.]],Artikel!A:C,3,FALSE),Tabelle3[[#This Row],[Artikelnr.]])</f>
        <v>Rückstellproben</v>
      </c>
      <c r="N776" s="11" t="str">
        <f>VLOOKUP(D776,'Liste Gründe'!A:D,2,FALSE)</f>
        <v>Qualitätssicherung</v>
      </c>
      <c r="O776" s="13" t="str">
        <f>IF(ISBLANK(F776),VLOOKUP(Tabelle3[[#This Row],[Grund Ziffer]],'Liste Gründe'!A:D,3,FALSE),F776)</f>
        <v>Rückstellproben</v>
      </c>
      <c r="P776" s="11" t="str">
        <f>IF(ISBLANK(Tabelle111[[#This Row],[noch genauer]]),"-",Tabelle111[[#This Row],[noch genauer]])</f>
        <v>Rückstellproben</v>
      </c>
      <c r="Q776" s="14">
        <f t="shared" si="85"/>
        <v>34</v>
      </c>
      <c r="R776" s="11" t="str">
        <f t="shared" si="86"/>
        <v>Produkte</v>
      </c>
      <c r="S776" s="11" t="str">
        <f t="shared" si="87"/>
        <v>BUs</v>
      </c>
      <c r="T776" s="11" t="str">
        <f t="shared" si="88"/>
        <v>Symptome</v>
      </c>
      <c r="U776" s="11" t="str">
        <f>IFERROR(VLOOKUP(Tabelle3[[#This Row],[Artikelnr.]],Kennzahlen!S:U,3,FALSE)*Tabelle3[[#This Row],[Menge]],"0")</f>
        <v>0</v>
      </c>
      <c r="V776" s="14" t="str">
        <f>IF(ISBLANK(A776),VLOOKUP(Tabelle3[[#This Row],[Artikelnr.]],'Linien - BU'!R:S,2,FALSE),A776)</f>
        <v>Labor</v>
      </c>
      <c r="W776" s="16" t="str">
        <f t="shared" si="89"/>
        <v>Rückstellproben</v>
      </c>
      <c r="X776" s="15">
        <f t="shared" si="90"/>
        <v>70</v>
      </c>
      <c r="Y776" s="51"/>
      <c r="AC776" s="51"/>
      <c r="AF776" s="51"/>
      <c r="AG776" s="51"/>
      <c r="AH776" s="51"/>
    </row>
    <row r="777" spans="1:34" ht="30" customHeight="1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F777"/>
      <c r="G777" s="25"/>
      <c r="H777" s="25" t="str">
        <f>IFERROR(VLOOKUP(Tabelle111[[#This Row],[Artikelnr. (wenn vorhanden)]],Artikel!A:C,3,FALSE),Tabelle111[[#This Row],[Artikelnr. (wenn vorhanden)]])</f>
        <v>-</v>
      </c>
      <c r="I777" s="11" t="str">
        <f>VLOOKUP(V777,'Linien - BU'!A:B,2,FALSE)</f>
        <v>BU1</v>
      </c>
      <c r="J777" s="12">
        <f t="shared" si="84"/>
        <v>54</v>
      </c>
      <c r="K777" s="13">
        <f>Tabelle111[[#This Row],[Datum '[Tag']]]</f>
        <v>44487</v>
      </c>
      <c r="L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7" s="14" t="str">
        <f>IFERROR(VLOOKUP(Tabelle3[[#This Row],[Artikelnr.]],Artikel!A:C,3,FALSE),Tabelle3[[#This Row],[Artikelnr.]])</f>
        <v>-</v>
      </c>
      <c r="N777" s="11" t="str">
        <f>VLOOKUP(D777,'Liste Gründe'!A:D,2,FALSE)</f>
        <v>Linienbezogen</v>
      </c>
      <c r="O777" s="13" t="str">
        <f>IF(ISBLANK(F777),VLOOKUP(Tabelle3[[#This Row],[Grund Ziffer]],'Liste Gründe'!A:D,3,FALSE),F777)</f>
        <v>Maschinenabfall</v>
      </c>
      <c r="P777" s="11" t="str">
        <f>IF(ISBLANK(Tabelle111[[#This Row],[noch genauer]]),"-",Tabelle111[[#This Row],[noch genauer]])</f>
        <v>-</v>
      </c>
      <c r="Q777" s="14">
        <f t="shared" si="85"/>
        <v>42</v>
      </c>
      <c r="R777" s="11" t="str">
        <f t="shared" si="86"/>
        <v>Produkte</v>
      </c>
      <c r="S777" s="11" t="str">
        <f t="shared" si="87"/>
        <v>BUs</v>
      </c>
      <c r="T777" s="11" t="str">
        <f t="shared" si="88"/>
        <v>Symptome</v>
      </c>
      <c r="U777" s="11" t="str">
        <f>IFERROR(VLOOKUP(Tabelle3[[#This Row],[Artikelnr.]],Kennzahlen!S:U,3,FALSE)*Tabelle3[[#This Row],[Menge]],"0")</f>
        <v>0</v>
      </c>
      <c r="V777" s="14" t="str">
        <f>IF(ISBLANK(A777),VLOOKUP(Tabelle3[[#This Row],[Artikelnr.]],'Linien - BU'!R:S,2,FALSE),A777)</f>
        <v>Abfüllung</v>
      </c>
      <c r="W777" s="16" t="str">
        <f t="shared" si="89"/>
        <v>-</v>
      </c>
      <c r="X777" s="15">
        <f t="shared" si="90"/>
        <v>30</v>
      </c>
      <c r="Y777" s="51"/>
      <c r="AC777" s="51"/>
      <c r="AF777" s="51"/>
      <c r="AG777" s="51"/>
      <c r="AH777" s="51"/>
    </row>
    <row r="778" spans="1:34" ht="30" customHeight="1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F778"/>
      <c r="G778" s="25"/>
      <c r="H778" s="25" t="str">
        <f>IFERROR(VLOOKUP(Tabelle111[[#This Row],[Artikelnr. (wenn vorhanden)]],Artikel!A:C,3,FALSE),Tabelle111[[#This Row],[Artikelnr. (wenn vorhanden)]])</f>
        <v>-</v>
      </c>
      <c r="I778" s="11" t="str">
        <f>VLOOKUP(V778,'Linien - BU'!A:B,2,FALSE)</f>
        <v>BU1</v>
      </c>
      <c r="J778" s="12">
        <f t="shared" si="84"/>
        <v>206</v>
      </c>
      <c r="K778" s="13">
        <f>Tabelle111[[#This Row],[Datum '[Tag']]]</f>
        <v>44487</v>
      </c>
      <c r="L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8" s="14" t="str">
        <f>IFERROR(VLOOKUP(Tabelle3[[#This Row],[Artikelnr.]],Artikel!A:C,3,FALSE),Tabelle3[[#This Row],[Artikelnr.]])</f>
        <v>-</v>
      </c>
      <c r="N778" s="11" t="str">
        <f>VLOOKUP(D778,'Liste Gründe'!A:D,2,FALSE)</f>
        <v>Linienbezogen</v>
      </c>
      <c r="O778" s="13" t="str">
        <f>IF(ISBLANK(F778),VLOOKUP(Tabelle3[[#This Row],[Grund Ziffer]],'Liste Gründe'!A:D,3,FALSE),F778)</f>
        <v>Maschinenabfall</v>
      </c>
      <c r="P778" s="11" t="str">
        <f>IF(ISBLANK(Tabelle111[[#This Row],[noch genauer]]),"-",Tabelle111[[#This Row],[noch genauer]])</f>
        <v>-</v>
      </c>
      <c r="Q778" s="14">
        <f t="shared" si="85"/>
        <v>42</v>
      </c>
      <c r="R778" s="11" t="str">
        <f t="shared" si="86"/>
        <v>Produkte</v>
      </c>
      <c r="S778" s="11" t="str">
        <f t="shared" si="87"/>
        <v>BUs</v>
      </c>
      <c r="T778" s="11" t="str">
        <f t="shared" si="88"/>
        <v>Symptome</v>
      </c>
      <c r="U778" s="11" t="str">
        <f>IFERROR(VLOOKUP(Tabelle3[[#This Row],[Artikelnr.]],Kennzahlen!S:U,3,FALSE)*Tabelle3[[#This Row],[Menge]],"0")</f>
        <v>0</v>
      </c>
      <c r="V778" s="14" t="str">
        <f>IF(ISBLANK(A778),VLOOKUP(Tabelle3[[#This Row],[Artikelnr.]],'Linien - BU'!R:S,2,FALSE),A778)</f>
        <v>Abfüllung</v>
      </c>
      <c r="W778" s="16" t="str">
        <f t="shared" si="89"/>
        <v>-</v>
      </c>
      <c r="X778" s="15">
        <f t="shared" si="90"/>
        <v>30</v>
      </c>
      <c r="Y778" s="51"/>
      <c r="AC778" s="51"/>
      <c r="AF778" s="51"/>
      <c r="AG778" s="51"/>
      <c r="AH778" s="51"/>
    </row>
    <row r="779" spans="1:34" ht="30" customHeight="1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F779"/>
      <c r="G779" s="25"/>
      <c r="H779" s="25" t="str">
        <f>IFERROR(VLOOKUP(Tabelle111[[#This Row],[Artikelnr. (wenn vorhanden)]],Artikel!A:C,3,FALSE),Tabelle111[[#This Row],[Artikelnr. (wenn vorhanden)]])</f>
        <v>-</v>
      </c>
      <c r="I779" s="11" t="str">
        <f>VLOOKUP(V779,'Linien - BU'!A:B,2,FALSE)</f>
        <v>BU3</v>
      </c>
      <c r="J779" s="12">
        <f t="shared" si="84"/>
        <v>79</v>
      </c>
      <c r="K779" s="13">
        <f>Tabelle111[[#This Row],[Datum '[Tag']]]</f>
        <v>44487</v>
      </c>
      <c r="L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9" s="14" t="str">
        <f>IFERROR(VLOOKUP(Tabelle3[[#This Row],[Artikelnr.]],Artikel!A:C,3,FALSE),Tabelle3[[#This Row],[Artikelnr.]])</f>
        <v>-</v>
      </c>
      <c r="N779" s="11" t="str">
        <f>VLOOKUP(D779,'Liste Gründe'!A:D,2,FALSE)</f>
        <v>Linienbezogen</v>
      </c>
      <c r="O779" s="13" t="str">
        <f>IF(ISBLANK(F779),VLOOKUP(Tabelle3[[#This Row],[Grund Ziffer]],'Liste Gründe'!A:D,3,FALSE),F779)</f>
        <v>Maschinenabfall</v>
      </c>
      <c r="P779" s="11" t="str">
        <f>IF(ISBLANK(Tabelle111[[#This Row],[noch genauer]]),"-",Tabelle111[[#This Row],[noch genauer]])</f>
        <v>-</v>
      </c>
      <c r="Q779" s="14">
        <f t="shared" si="85"/>
        <v>42</v>
      </c>
      <c r="R779" s="11" t="str">
        <f t="shared" si="86"/>
        <v>Produkte</v>
      </c>
      <c r="S779" s="11" t="str">
        <f t="shared" si="87"/>
        <v>BUs</v>
      </c>
      <c r="T779" s="11" t="str">
        <f t="shared" si="88"/>
        <v>Symptome</v>
      </c>
      <c r="U779" s="11" t="str">
        <f>IFERROR(VLOOKUP(Tabelle3[[#This Row],[Artikelnr.]],Kennzahlen!S:U,3,FALSE)*Tabelle3[[#This Row],[Menge]],"0")</f>
        <v>0</v>
      </c>
      <c r="V779" s="14" t="str">
        <f>IF(ISBLANK(A779),VLOOKUP(Tabelle3[[#This Row],[Artikelnr.]],'Linien - BU'!R:S,2,FALSE),A779)</f>
        <v>BU3</v>
      </c>
      <c r="W779" s="16" t="str">
        <f t="shared" si="89"/>
        <v>-</v>
      </c>
      <c r="X779" s="15">
        <f t="shared" si="90"/>
        <v>30</v>
      </c>
      <c r="Y779" s="51"/>
      <c r="AC779" s="51"/>
      <c r="AF779" s="51"/>
      <c r="AG779" s="51"/>
      <c r="AH779" s="51"/>
    </row>
    <row r="780" spans="1:34" ht="30" customHeight="1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15146</v>
      </c>
      <c r="G780" s="25"/>
      <c r="H780" s="25" t="str">
        <f>IFERROR(VLOOKUP(Tabelle111[[#This Row],[Artikelnr. (wenn vorhanden)]],Artikel!A:C,3,FALSE),Tabelle111[[#This Row],[Artikelnr. (wenn vorhanden)]])</f>
        <v>-</v>
      </c>
      <c r="I780" s="11" t="str">
        <f>VLOOKUP(V780,'Linien - BU'!A:B,2,FALSE)</f>
        <v>BU1</v>
      </c>
      <c r="J780" s="12">
        <f t="shared" si="84"/>
        <v>60</v>
      </c>
      <c r="K780" s="13">
        <f>Tabelle111[[#This Row],[Datum '[Tag']]]</f>
        <v>44487</v>
      </c>
      <c r="L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0" s="14" t="str">
        <f>IFERROR(VLOOKUP(Tabelle3[[#This Row],[Artikelnr.]],Artikel!A:C,3,FALSE),Tabelle3[[#This Row],[Artikelnr.]])</f>
        <v>-</v>
      </c>
      <c r="N780" s="11" t="str">
        <f>VLOOKUP(D780,'Liste Gründe'!A:D,2,FALSE)</f>
        <v>Schimmel</v>
      </c>
      <c r="O780" s="13" t="str">
        <f>IF(ISBLANK(F780),VLOOKUP(Tabelle3[[#This Row],[Grund Ziffer]],'Liste Gründe'!A:D,3,FALSE),F780)</f>
        <v>VOS &gt; Einsatz</v>
      </c>
      <c r="P780" s="11" t="str">
        <f>IF(ISBLANK(Tabelle111[[#This Row],[noch genauer]]),"-",Tabelle111[[#This Row],[noch genauer]])</f>
        <v>-</v>
      </c>
      <c r="Q780" s="14">
        <f t="shared" si="85"/>
        <v>42</v>
      </c>
      <c r="R780" s="11" t="str">
        <f t="shared" si="86"/>
        <v>Produkte</v>
      </c>
      <c r="S780" s="11" t="str">
        <f t="shared" si="87"/>
        <v>BUs</v>
      </c>
      <c r="T780" s="11" t="str">
        <f t="shared" si="88"/>
        <v>Symptome</v>
      </c>
      <c r="U780" s="11" t="str">
        <f>IFERROR(VLOOKUP(Tabelle3[[#This Row],[Artikelnr.]],Kennzahlen!S:U,3,FALSE)*Tabelle3[[#This Row],[Menge]],"0")</f>
        <v>0</v>
      </c>
      <c r="V780" s="14" t="str">
        <f>IF(ISBLANK(A780),VLOOKUP(Tabelle3[[#This Row],[Artikelnr.]],'Linien - BU'!R:S,2,FALSE),A780)</f>
        <v>Abfüllung</v>
      </c>
      <c r="W780" s="16" t="str">
        <f t="shared" si="89"/>
        <v>-</v>
      </c>
      <c r="X780" s="15">
        <f t="shared" si="90"/>
        <v>12</v>
      </c>
      <c r="Y780" s="51"/>
      <c r="AC780" s="51"/>
      <c r="AF780" s="51"/>
      <c r="AG780" s="51"/>
      <c r="AH780" s="51"/>
    </row>
    <row r="781" spans="1:34" ht="30" customHeight="1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IFERROR(VLOOKUP(Tabelle111[[#This Row],[Artikelnr. (wenn vorhanden)]],Artikel!A:C,3,FALSE),Tabelle111[[#This Row],[Artikelnr. (wenn vorhanden)]])</f>
        <v>-</v>
      </c>
      <c r="I781" s="11" t="str">
        <f>VLOOKUP(V781,'Linien - BU'!A:B,2,FALSE)</f>
        <v>BU3</v>
      </c>
      <c r="J781" s="12">
        <f t="shared" si="84"/>
        <v>64</v>
      </c>
      <c r="K781" s="13">
        <f>Tabelle111[[#This Row],[Datum '[Tag']]]</f>
        <v>44487</v>
      </c>
      <c r="L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1" s="14" t="str">
        <f>IFERROR(VLOOKUP(Tabelle3[[#This Row],[Artikelnr.]],Artikel!A:C,3,FALSE),Tabelle3[[#This Row],[Artikelnr.]])</f>
        <v>-</v>
      </c>
      <c r="N781" s="11" t="str">
        <f>VLOOKUP(D781,'Liste Gründe'!A:D,2,FALSE)</f>
        <v>Linienbezogen</v>
      </c>
      <c r="O781" s="13" t="str">
        <f>IF(ISBLANK(F781),VLOOKUP(Tabelle3[[#This Row],[Grund Ziffer]],'Liste Gründe'!A:D,3,FALSE),F781)</f>
        <v>gemischtes Produkt</v>
      </c>
      <c r="P781" s="11" t="str">
        <f>IF(ISBLANK(Tabelle111[[#This Row],[noch genauer]]),"-",Tabelle111[[#This Row],[noch genauer]])</f>
        <v>-</v>
      </c>
      <c r="Q781" s="14">
        <f t="shared" si="85"/>
        <v>42</v>
      </c>
      <c r="R781" s="11" t="str">
        <f t="shared" si="86"/>
        <v>Produkte</v>
      </c>
      <c r="S781" s="11" t="str">
        <f t="shared" si="87"/>
        <v>BUs</v>
      </c>
      <c r="T781" s="11" t="str">
        <f t="shared" si="88"/>
        <v>Symptome</v>
      </c>
      <c r="U781" s="11" t="str">
        <f>IFERROR(VLOOKUP(Tabelle3[[#This Row],[Artikelnr.]],Kennzahlen!S:U,3,FALSE)*Tabelle3[[#This Row],[Menge]],"0")</f>
        <v>0</v>
      </c>
      <c r="V781" s="14" t="str">
        <f>IF(ISBLANK(A781),VLOOKUP(Tabelle3[[#This Row],[Artikelnr.]],'Linien - BU'!R:S,2,FALSE),A781)</f>
        <v>L35</v>
      </c>
      <c r="W781" s="16" t="str">
        <f t="shared" si="89"/>
        <v>-</v>
      </c>
      <c r="X781" s="15">
        <f t="shared" si="90"/>
        <v>81</v>
      </c>
      <c r="Y781" s="51"/>
      <c r="AC781" s="51"/>
      <c r="AF781" s="51"/>
      <c r="AG781" s="51"/>
      <c r="AH781" s="51"/>
    </row>
    <row r="782" spans="1:34" ht="30" customHeight="1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F782"/>
      <c r="G782" s="25"/>
      <c r="H782" s="25" t="str">
        <f>IFERROR(VLOOKUP(Tabelle111[[#This Row],[Artikelnr. (wenn vorhanden)]],Artikel!A:C,3,FALSE),Tabelle111[[#This Row],[Artikelnr. (wenn vorhanden)]])</f>
        <v>-</v>
      </c>
      <c r="I782" s="11" t="str">
        <f>VLOOKUP(V782,'Linien - BU'!A:B,2,FALSE)</f>
        <v>Rest</v>
      </c>
      <c r="J782" s="12">
        <f t="shared" si="84"/>
        <v>19</v>
      </c>
      <c r="K782" s="13">
        <f>Tabelle111[[#This Row],[Datum '[Tag']]]</f>
        <v>44487</v>
      </c>
      <c r="L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2" s="14" t="str">
        <f>IFERROR(VLOOKUP(Tabelle3[[#This Row],[Artikelnr.]],Artikel!A:C,3,FALSE),Tabelle3[[#This Row],[Artikelnr.]])</f>
        <v>-</v>
      </c>
      <c r="N782" s="11" t="str">
        <f>VLOOKUP(D782,'Liste Gründe'!A:D,2,FALSE)</f>
        <v>Qualitätssicherung</v>
      </c>
      <c r="O782" s="13" t="str">
        <f>IF(ISBLANK(F782),VLOOKUP(Tabelle3[[#This Row],[Grund Ziffer]],'Liste Gründe'!A:D,3,FALSE),F782)</f>
        <v>Sensorik</v>
      </c>
      <c r="P782" s="11" t="str">
        <f>IF(ISBLANK(Tabelle111[[#This Row],[noch genauer]]),"-",Tabelle111[[#This Row],[noch genauer]])</f>
        <v>-</v>
      </c>
      <c r="Q782" s="14">
        <f t="shared" si="85"/>
        <v>42</v>
      </c>
      <c r="R782" s="11" t="str">
        <f t="shared" si="86"/>
        <v>Produkte</v>
      </c>
      <c r="S782" s="11" t="str">
        <f t="shared" si="87"/>
        <v>BUs</v>
      </c>
      <c r="T782" s="11" t="str">
        <f t="shared" si="88"/>
        <v>Symptome</v>
      </c>
      <c r="U782" s="11" t="str">
        <f>IFERROR(VLOOKUP(Tabelle3[[#This Row],[Artikelnr.]],Kennzahlen!S:U,3,FALSE)*Tabelle3[[#This Row],[Menge]],"0")</f>
        <v>0</v>
      </c>
      <c r="V782" s="14" t="str">
        <f>IF(ISBLANK(A782),VLOOKUP(Tabelle3[[#This Row],[Artikelnr.]],'Linien - BU'!R:S,2,FALSE),A782)</f>
        <v>QM</v>
      </c>
      <c r="W782" s="16" t="str">
        <f t="shared" si="89"/>
        <v>-</v>
      </c>
      <c r="X782" s="15">
        <f t="shared" si="90"/>
        <v>74</v>
      </c>
      <c r="Y782" s="51"/>
      <c r="AC782" s="51"/>
      <c r="AF782" s="51"/>
      <c r="AG782" s="51"/>
      <c r="AH782" s="51"/>
    </row>
    <row r="783" spans="1:34" ht="30" customHeight="1" x14ac:dyDescent="0.25">
      <c r="A783" s="25" t="s">
        <v>59</v>
      </c>
      <c r="B783" s="25" t="s">
        <v>57</v>
      </c>
      <c r="C783" s="25">
        <v>75</v>
      </c>
      <c r="D783" s="25">
        <v>71</v>
      </c>
      <c r="E783" s="37">
        <v>44432</v>
      </c>
      <c r="F783" t="s">
        <v>116</v>
      </c>
      <c r="G783" s="55" t="s">
        <v>116</v>
      </c>
      <c r="H783" s="25" t="str">
        <f>IFERROR(VLOOKUP(Tabelle111[[#This Row],[Artikelnr. (wenn vorhanden)]],Artikel!A:C,3,FALSE),Tabelle111[[#This Row],[Artikelnr. (wenn vorhanden)]])</f>
        <v>Laborproben</v>
      </c>
      <c r="I783" s="11" t="str">
        <f>VLOOKUP(V783,'Linien - BU'!A:B,2,FALSE)</f>
        <v>Rest</v>
      </c>
      <c r="J783" s="12">
        <f t="shared" si="84"/>
        <v>75</v>
      </c>
      <c r="K783" s="13">
        <f>Tabelle111[[#This Row],[Datum '[Tag']]]</f>
        <v>44432</v>
      </c>
      <c r="L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83" s="14" t="str">
        <f>IFERROR(VLOOKUP(Tabelle3[[#This Row],[Artikelnr.]],Artikel!A:C,3,FALSE),Tabelle3[[#This Row],[Artikelnr.]])</f>
        <v>Laborproben</v>
      </c>
      <c r="N783" s="11" t="str">
        <f>VLOOKUP(D783,'Liste Gründe'!A:D,2,FALSE)</f>
        <v>Qualitätssicherung</v>
      </c>
      <c r="O783" s="13" t="str">
        <f>IF(ISBLANK(F783),VLOOKUP(Tabelle3[[#This Row],[Grund Ziffer]],'Liste Gründe'!A:D,3,FALSE),F783)</f>
        <v>Einwaage Labor</v>
      </c>
      <c r="P783" s="11" t="str">
        <f>IF(ISBLANK(Tabelle111[[#This Row],[noch genauer]]),"-",Tabelle111[[#This Row],[noch genauer]])</f>
        <v>Einwaage Labor</v>
      </c>
      <c r="Q783" s="14">
        <f t="shared" si="85"/>
        <v>34</v>
      </c>
      <c r="R783" s="11" t="str">
        <f t="shared" si="86"/>
        <v>Produkte</v>
      </c>
      <c r="S783" s="11" t="str">
        <f t="shared" si="87"/>
        <v>BUs</v>
      </c>
      <c r="T783" s="11" t="str">
        <f t="shared" si="88"/>
        <v>Symptome</v>
      </c>
      <c r="U783" s="11" t="str">
        <f>IFERROR(VLOOKUP(Tabelle3[[#This Row],[Artikelnr.]],Kennzahlen!S:U,3,FALSE)*Tabelle3[[#This Row],[Menge]],"0")</f>
        <v>0</v>
      </c>
      <c r="V783" s="14" t="str">
        <f>IF(ISBLANK(A783),VLOOKUP(Tabelle3[[#This Row],[Artikelnr.]],'Linien - BU'!R:S,2,FALSE),A783)</f>
        <v>Labor</v>
      </c>
      <c r="W783" s="16" t="str">
        <f t="shared" si="89"/>
        <v>Laborproben</v>
      </c>
      <c r="X783" s="15">
        <f t="shared" si="90"/>
        <v>71</v>
      </c>
      <c r="Y783" s="51"/>
      <c r="AC783" s="51"/>
      <c r="AF783" s="51"/>
      <c r="AG783" s="51"/>
      <c r="AH783" s="51"/>
    </row>
    <row r="784" spans="1:34" ht="30" customHeight="1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F784"/>
      <c r="G784" s="25"/>
      <c r="H784" s="25" t="str">
        <f>IFERROR(VLOOKUP(Tabelle111[[#This Row],[Artikelnr. (wenn vorhanden)]],Artikel!A:C,3,FALSE),Tabelle111[[#This Row],[Artikelnr. (wenn vorhanden)]])</f>
        <v>-</v>
      </c>
      <c r="I784" s="11" t="str">
        <f>VLOOKUP(V784,'Linien - BU'!A:B,2,FALSE)</f>
        <v>BU1</v>
      </c>
      <c r="J784" s="12">
        <f t="shared" si="84"/>
        <v>28</v>
      </c>
      <c r="K784" s="13">
        <f>Tabelle111[[#This Row],[Datum '[Tag']]]</f>
        <v>44488</v>
      </c>
      <c r="L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4" s="14" t="str">
        <f>IFERROR(VLOOKUP(Tabelle3[[#This Row],[Artikelnr.]],Artikel!A:C,3,FALSE),Tabelle3[[#This Row],[Artikelnr.]])</f>
        <v>-</v>
      </c>
      <c r="N784" s="11" t="str">
        <f>VLOOKUP(D784,'Liste Gründe'!A:D,2,FALSE)</f>
        <v>Rest</v>
      </c>
      <c r="O784" s="13" t="str">
        <f>IF(ISBLANK(F784),VLOOKUP(Tabelle3[[#This Row],[Grund Ziffer]],'Liste Gründe'!A:D,3,FALSE),F784)</f>
        <v>Metall</v>
      </c>
      <c r="P784" s="11" t="str">
        <f>IF(ISBLANK(Tabelle111[[#This Row],[noch genauer]]),"-",Tabelle111[[#This Row],[noch genauer]])</f>
        <v>-</v>
      </c>
      <c r="Q784" s="14">
        <f t="shared" si="85"/>
        <v>42</v>
      </c>
      <c r="R784" s="11" t="str">
        <f t="shared" si="86"/>
        <v>Produkte</v>
      </c>
      <c r="S784" s="11" t="str">
        <f t="shared" si="87"/>
        <v>BUs</v>
      </c>
      <c r="T784" s="11" t="str">
        <f t="shared" si="88"/>
        <v>Symptome</v>
      </c>
      <c r="U784" s="11" t="str">
        <f>IFERROR(VLOOKUP(Tabelle3[[#This Row],[Artikelnr.]],Kennzahlen!S:U,3,FALSE)*Tabelle3[[#This Row],[Menge]],"0")</f>
        <v>0</v>
      </c>
      <c r="V784" s="14" t="str">
        <f>IF(ISBLANK(A784),VLOOKUP(Tabelle3[[#This Row],[Artikelnr.]],'Linien - BU'!R:S,2,FALSE),A784)</f>
        <v>Abfüllung</v>
      </c>
      <c r="W784" s="16" t="str">
        <f t="shared" si="89"/>
        <v>-</v>
      </c>
      <c r="X784" s="15">
        <f t="shared" si="90"/>
        <v>40</v>
      </c>
      <c r="Y784" s="51"/>
      <c r="AC784" s="51"/>
      <c r="AF784" s="51"/>
      <c r="AG784" s="51"/>
      <c r="AH784" s="51"/>
    </row>
    <row r="785" spans="1:34" ht="30" customHeight="1" x14ac:dyDescent="0.25">
      <c r="A785" s="25" t="s">
        <v>59</v>
      </c>
      <c r="B785" t="s">
        <v>90</v>
      </c>
      <c r="C785" s="25">
        <v>54</v>
      </c>
      <c r="D785" s="25">
        <v>70</v>
      </c>
      <c r="E785" s="37">
        <v>44432</v>
      </c>
      <c r="F785" t="s">
        <v>90</v>
      </c>
      <c r="G785" s="55" t="s">
        <v>90</v>
      </c>
      <c r="H785" s="25" t="str">
        <f>IFERROR(VLOOKUP(Tabelle111[[#This Row],[Artikelnr. (wenn vorhanden)]],Artikel!A:C,3,FALSE),Tabelle111[[#This Row],[Artikelnr. (wenn vorhanden)]])</f>
        <v>Rückstellproben</v>
      </c>
      <c r="I785" s="11" t="str">
        <f>VLOOKUP(V785,'Linien - BU'!A:B,2,FALSE)</f>
        <v>Rest</v>
      </c>
      <c r="J785" s="12">
        <f t="shared" si="84"/>
        <v>54</v>
      </c>
      <c r="K785" s="13">
        <f>Tabelle111[[#This Row],[Datum '[Tag']]]</f>
        <v>44432</v>
      </c>
      <c r="L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85" s="14" t="str">
        <f>IFERROR(VLOOKUP(Tabelle3[[#This Row],[Artikelnr.]],Artikel!A:C,3,FALSE),Tabelle3[[#This Row],[Artikelnr.]])</f>
        <v>Rückstellproben</v>
      </c>
      <c r="N785" s="11" t="str">
        <f>VLOOKUP(D785,'Liste Gründe'!A:D,2,FALSE)</f>
        <v>Qualitätssicherung</v>
      </c>
      <c r="O785" s="13" t="str">
        <f>IF(ISBLANK(F785),VLOOKUP(Tabelle3[[#This Row],[Grund Ziffer]],'Liste Gründe'!A:D,3,FALSE),F785)</f>
        <v>Rückstellproben</v>
      </c>
      <c r="P785" s="11" t="str">
        <f>IF(ISBLANK(Tabelle111[[#This Row],[noch genauer]]),"-",Tabelle111[[#This Row],[noch genauer]])</f>
        <v>Rückstellproben</v>
      </c>
      <c r="Q785" s="14">
        <f t="shared" si="85"/>
        <v>34</v>
      </c>
      <c r="R785" s="11" t="str">
        <f t="shared" si="86"/>
        <v>Produkte</v>
      </c>
      <c r="S785" s="11" t="str">
        <f t="shared" si="87"/>
        <v>BUs</v>
      </c>
      <c r="T785" s="11" t="str">
        <f t="shared" si="88"/>
        <v>Symptome</v>
      </c>
      <c r="U785" s="11" t="str">
        <f>IFERROR(VLOOKUP(Tabelle3[[#This Row],[Artikelnr.]],Kennzahlen!S:U,3,FALSE)*Tabelle3[[#This Row],[Menge]],"0")</f>
        <v>0</v>
      </c>
      <c r="V785" s="14" t="str">
        <f>IF(ISBLANK(A785),VLOOKUP(Tabelle3[[#This Row],[Artikelnr.]],'Linien - BU'!R:S,2,FALSE),A785)</f>
        <v>Labor</v>
      </c>
      <c r="W785" s="16" t="str">
        <f t="shared" si="89"/>
        <v>Rückstellproben</v>
      </c>
      <c r="X785" s="15">
        <f t="shared" si="90"/>
        <v>70</v>
      </c>
      <c r="Y785" s="51"/>
      <c r="AC785" s="51"/>
      <c r="AF785" s="51"/>
      <c r="AG785" s="51"/>
      <c r="AH785" s="51"/>
    </row>
    <row r="786" spans="1:34" ht="30" customHeight="1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F786"/>
      <c r="G786" s="25"/>
      <c r="H786" s="25" t="str">
        <f>IFERROR(VLOOKUP(Tabelle111[[#This Row],[Artikelnr. (wenn vorhanden)]],Artikel!A:C,3,FALSE),Tabelle111[[#This Row],[Artikelnr. (wenn vorhanden)]])</f>
        <v>-</v>
      </c>
      <c r="I786" s="11" t="str">
        <f>VLOOKUP(V786,'Linien - BU'!A:B,2,FALSE)</f>
        <v>BU2</v>
      </c>
      <c r="J786" s="12">
        <f t="shared" si="84"/>
        <v>20</v>
      </c>
      <c r="K786" s="13">
        <f>Tabelle111[[#This Row],[Datum '[Tag']]]</f>
        <v>44488</v>
      </c>
      <c r="L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6" s="14" t="str">
        <f>IFERROR(VLOOKUP(Tabelle3[[#This Row],[Artikelnr.]],Artikel!A:C,3,FALSE),Tabelle3[[#This Row],[Artikelnr.]])</f>
        <v>-</v>
      </c>
      <c r="N786" s="11" t="str">
        <f>VLOOKUP(D786,'Liste Gründe'!A:D,2,FALSE)</f>
        <v>Linienbezogen</v>
      </c>
      <c r="O786" s="13" t="str">
        <f>IF(ISBLANK(F786),VLOOKUP(Tabelle3[[#This Row],[Grund Ziffer]],'Liste Gründe'!A:D,3,FALSE),F786)</f>
        <v>Maschinenabfall</v>
      </c>
      <c r="P786" s="11" t="str">
        <f>IF(ISBLANK(Tabelle111[[#This Row],[noch genauer]]),"-",Tabelle111[[#This Row],[noch genauer]])</f>
        <v>-</v>
      </c>
      <c r="Q786" s="14">
        <f t="shared" si="85"/>
        <v>42</v>
      </c>
      <c r="R786" s="11" t="str">
        <f t="shared" si="86"/>
        <v>Produkte</v>
      </c>
      <c r="S786" s="11" t="str">
        <f t="shared" si="87"/>
        <v>BUs</v>
      </c>
      <c r="T786" s="11" t="str">
        <f t="shared" si="88"/>
        <v>Symptome</v>
      </c>
      <c r="U786" s="11" t="str">
        <f>IFERROR(VLOOKUP(Tabelle3[[#This Row],[Artikelnr.]],Kennzahlen!S:U,3,FALSE)*Tabelle3[[#This Row],[Menge]],"0")</f>
        <v>0</v>
      </c>
      <c r="V786" s="14" t="str">
        <f>IF(ISBLANK(A786),VLOOKUP(Tabelle3[[#This Row],[Artikelnr.]],'Linien - BU'!R:S,2,FALSE),A786)</f>
        <v>BU2</v>
      </c>
      <c r="W786" s="16" t="str">
        <f t="shared" si="89"/>
        <v>-</v>
      </c>
      <c r="X786" s="15">
        <f t="shared" si="90"/>
        <v>30</v>
      </c>
      <c r="Y786" s="51"/>
      <c r="AC786" s="51"/>
      <c r="AF786" s="51"/>
      <c r="AG786" s="51"/>
      <c r="AH786" s="51"/>
    </row>
    <row r="787" spans="1:34" ht="30" customHeight="1" x14ac:dyDescent="0.25">
      <c r="A787" s="25" t="s">
        <v>59</v>
      </c>
      <c r="B787" s="25" t="s">
        <v>57</v>
      </c>
      <c r="C787" s="25">
        <v>75</v>
      </c>
      <c r="D787" s="40">
        <v>73</v>
      </c>
      <c r="E787" s="37">
        <v>44433</v>
      </c>
      <c r="F787" t="s">
        <v>58</v>
      </c>
      <c r="G787" s="55" t="s">
        <v>58</v>
      </c>
      <c r="H787" s="25" t="str">
        <f>IFERROR(VLOOKUP(Tabelle111[[#This Row],[Artikelnr. (wenn vorhanden)]],Artikel!A:C,3,FALSE),Tabelle111[[#This Row],[Artikelnr. (wenn vorhanden)]])</f>
        <v>Laborproben</v>
      </c>
      <c r="I787" s="11" t="str">
        <f>VLOOKUP(V787,'Linien - BU'!A:B,2,FALSE)</f>
        <v>Rest</v>
      </c>
      <c r="J787" s="12">
        <f t="shared" si="84"/>
        <v>75</v>
      </c>
      <c r="K787" s="13">
        <f>Tabelle111[[#This Row],[Datum '[Tag']]]</f>
        <v>44433</v>
      </c>
      <c r="L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87" s="14" t="str">
        <f>IFERROR(VLOOKUP(Tabelle3[[#This Row],[Artikelnr.]],Artikel!A:C,3,FALSE),Tabelle3[[#This Row],[Artikelnr.]])</f>
        <v>Laborproben</v>
      </c>
      <c r="N787" s="11" t="str">
        <f>VLOOKUP(D787,'Liste Gründe'!A:D,2,FALSE)</f>
        <v>Qualitätssicherung</v>
      </c>
      <c r="O787" s="13" t="str">
        <f>IF(ISBLANK(F787),VLOOKUP(Tabelle3[[#This Row],[Grund Ziffer]],'Liste Gründe'!A:D,3,FALSE),F787)</f>
        <v>Laborprobe</v>
      </c>
      <c r="P787" s="11" t="str">
        <f>IF(ISBLANK(Tabelle111[[#This Row],[noch genauer]]),"-",Tabelle111[[#This Row],[noch genauer]])</f>
        <v>Laborprobe</v>
      </c>
      <c r="Q787" s="14">
        <f t="shared" si="85"/>
        <v>34</v>
      </c>
      <c r="R787" s="11" t="str">
        <f t="shared" si="86"/>
        <v>Produkte</v>
      </c>
      <c r="S787" s="11" t="str">
        <f t="shared" si="87"/>
        <v>BUs</v>
      </c>
      <c r="T787" s="11" t="str">
        <f t="shared" si="88"/>
        <v>Symptome</v>
      </c>
      <c r="U787" s="11" t="str">
        <f>IFERROR(VLOOKUP(Tabelle3[[#This Row],[Artikelnr.]],Kennzahlen!S:U,3,FALSE)*Tabelle3[[#This Row],[Menge]],"0")</f>
        <v>0</v>
      </c>
      <c r="V787" s="14" t="str">
        <f>IF(ISBLANK(A787),VLOOKUP(Tabelle3[[#This Row],[Artikelnr.]],'Linien - BU'!R:S,2,FALSE),A787)</f>
        <v>Labor</v>
      </c>
      <c r="W787" s="16" t="str">
        <f t="shared" si="89"/>
        <v>Laborproben</v>
      </c>
      <c r="X787" s="15">
        <f t="shared" si="90"/>
        <v>73</v>
      </c>
      <c r="Y787" s="51"/>
      <c r="AC787" s="51"/>
      <c r="AF787" s="51"/>
      <c r="AG787" s="51"/>
      <c r="AH787" s="51"/>
    </row>
    <row r="788" spans="1:34" ht="30" customHeight="1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F788"/>
      <c r="G788" s="25"/>
      <c r="H788" s="25" t="str">
        <f>IFERROR(VLOOKUP(Tabelle111[[#This Row],[Artikelnr. (wenn vorhanden)]],Artikel!A:C,3,FALSE),Tabelle111[[#This Row],[Artikelnr. (wenn vorhanden)]])</f>
        <v>-</v>
      </c>
      <c r="I788" s="11" t="str">
        <f>VLOOKUP(V788,'Linien - BU'!A:B,2,FALSE)</f>
        <v>BU3</v>
      </c>
      <c r="J788" s="12">
        <f t="shared" si="84"/>
        <v>24</v>
      </c>
      <c r="K788" s="13">
        <f>Tabelle111[[#This Row],[Datum '[Tag']]]</f>
        <v>44488</v>
      </c>
      <c r="L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8" s="14" t="str">
        <f>IFERROR(VLOOKUP(Tabelle3[[#This Row],[Artikelnr.]],Artikel!A:C,3,FALSE),Tabelle3[[#This Row],[Artikelnr.]])</f>
        <v>-</v>
      </c>
      <c r="N788" s="11" t="str">
        <f>VLOOKUP(D788,'Liste Gründe'!A:D,2,FALSE)</f>
        <v>keinen Verwendungszweck</v>
      </c>
      <c r="O788" s="13" t="str">
        <f>IF(ISBLANK(F788),VLOOKUP(Tabelle3[[#This Row],[Grund Ziffer]],'Liste Gründe'!A:D,3,FALSE),F788)</f>
        <v>keinen Verwendungszweck</v>
      </c>
      <c r="P788" s="11" t="str">
        <f>IF(ISBLANK(Tabelle111[[#This Row],[noch genauer]]),"-",Tabelle111[[#This Row],[noch genauer]])</f>
        <v>-</v>
      </c>
      <c r="Q788" s="14">
        <f t="shared" si="85"/>
        <v>42</v>
      </c>
      <c r="R788" s="11" t="str">
        <f t="shared" si="86"/>
        <v>Produkte</v>
      </c>
      <c r="S788" s="11" t="str">
        <f t="shared" si="87"/>
        <v>BUs</v>
      </c>
      <c r="T788" s="11" t="str">
        <f t="shared" si="88"/>
        <v>Symptome</v>
      </c>
      <c r="U788" s="11" t="str">
        <f>IFERROR(VLOOKUP(Tabelle3[[#This Row],[Artikelnr.]],Kennzahlen!S:U,3,FALSE)*Tabelle3[[#This Row],[Menge]],"0")</f>
        <v>0</v>
      </c>
      <c r="V788" s="14" t="str">
        <f>IF(ISBLANK(A788),VLOOKUP(Tabelle3[[#This Row],[Artikelnr.]],'Linien - BU'!R:S,2,FALSE),A788)</f>
        <v>L16</v>
      </c>
      <c r="W788" s="16" t="str">
        <f t="shared" si="89"/>
        <v>-</v>
      </c>
      <c r="X788" s="15">
        <f t="shared" si="90"/>
        <v>61</v>
      </c>
      <c r="Y788" s="51"/>
      <c r="AC788" s="51"/>
      <c r="AF788" s="51"/>
      <c r="AG788" s="51"/>
      <c r="AH788" s="51"/>
    </row>
    <row r="789" spans="1:34" ht="30" customHeight="1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F789"/>
      <c r="G789" s="25"/>
      <c r="H789" s="25" t="str">
        <f>IFERROR(VLOOKUP(Tabelle111[[#This Row],[Artikelnr. (wenn vorhanden)]],Artikel!A:C,3,FALSE),Tabelle111[[#This Row],[Artikelnr. (wenn vorhanden)]])</f>
        <v>-</v>
      </c>
      <c r="I789" s="11" t="str">
        <f>VLOOKUP(V789,'Linien - BU'!A:B,2,FALSE)</f>
        <v>BU1</v>
      </c>
      <c r="J789" s="12">
        <f t="shared" si="84"/>
        <v>35</v>
      </c>
      <c r="K789" s="13">
        <f>Tabelle111[[#This Row],[Datum '[Tag']]]</f>
        <v>44488</v>
      </c>
      <c r="L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9" s="14" t="str">
        <f>IFERROR(VLOOKUP(Tabelle3[[#This Row],[Artikelnr.]],Artikel!A:C,3,FALSE),Tabelle3[[#This Row],[Artikelnr.]])</f>
        <v>-</v>
      </c>
      <c r="N789" s="11" t="str">
        <f>VLOOKUP(D789,'Liste Gründe'!A:D,2,FALSE)</f>
        <v>Rest</v>
      </c>
      <c r="O789" s="13" t="str">
        <f>IF(ISBLANK(F789),VLOOKUP(Tabelle3[[#This Row],[Grund Ziffer]],'Liste Gründe'!A:D,3,FALSE),F789)</f>
        <v>geschälte Rinde</v>
      </c>
      <c r="P789" s="11" t="str">
        <f>IF(ISBLANK(Tabelle111[[#This Row],[noch genauer]]),"-",Tabelle111[[#This Row],[noch genauer]])</f>
        <v>-</v>
      </c>
      <c r="Q789" s="14">
        <f t="shared" si="85"/>
        <v>42</v>
      </c>
      <c r="R789" s="11" t="str">
        <f t="shared" si="86"/>
        <v>Produkte</v>
      </c>
      <c r="S789" s="11" t="str">
        <f t="shared" si="87"/>
        <v>BUs</v>
      </c>
      <c r="T789" s="11" t="str">
        <f t="shared" si="88"/>
        <v>Symptome</v>
      </c>
      <c r="U789" s="11" t="str">
        <f>IFERROR(VLOOKUP(Tabelle3[[#This Row],[Artikelnr.]],Kennzahlen!S:U,3,FALSE)*Tabelle3[[#This Row],[Menge]],"0")</f>
        <v>0</v>
      </c>
      <c r="V789" s="14" t="str">
        <f>IF(ISBLANK(A789),VLOOKUP(Tabelle3[[#This Row],[Artikelnr.]],'Linien - BU'!R:S,2,FALSE),A789)</f>
        <v>RWV</v>
      </c>
      <c r="W789" s="16" t="str">
        <f t="shared" si="89"/>
        <v>-</v>
      </c>
      <c r="X789" s="15">
        <f t="shared" si="90"/>
        <v>60</v>
      </c>
      <c r="Y789" s="51"/>
      <c r="AC789" s="51"/>
      <c r="AF789" s="51"/>
      <c r="AG789" s="51"/>
      <c r="AH789" s="51"/>
    </row>
    <row r="790" spans="1:34" ht="30" customHeight="1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F790"/>
      <c r="G790" s="25"/>
      <c r="H790" s="25" t="str">
        <f>IFERROR(VLOOKUP(Tabelle111[[#This Row],[Artikelnr. (wenn vorhanden)]],Artikel!A:C,3,FALSE),Tabelle111[[#This Row],[Artikelnr. (wenn vorhanden)]])</f>
        <v>-</v>
      </c>
      <c r="I790" s="11" t="str">
        <f>VLOOKUP(V790,'Linien - BU'!A:B,2,FALSE)</f>
        <v>BU1</v>
      </c>
      <c r="J790" s="12">
        <f t="shared" si="84"/>
        <v>42</v>
      </c>
      <c r="K790" s="13">
        <f>Tabelle111[[#This Row],[Datum '[Tag']]]</f>
        <v>44488</v>
      </c>
      <c r="L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0" s="14" t="str">
        <f>IFERROR(VLOOKUP(Tabelle3[[#This Row],[Artikelnr.]],Artikel!A:C,3,FALSE),Tabelle3[[#This Row],[Artikelnr.]])</f>
        <v>-</v>
      </c>
      <c r="N790" s="11" t="str">
        <f>VLOOKUP(D790,'Liste Gründe'!A:D,2,FALSE)</f>
        <v>Rest</v>
      </c>
      <c r="O790" s="13" t="str">
        <f>IF(ISBLANK(F790),VLOOKUP(Tabelle3[[#This Row],[Grund Ziffer]],'Liste Gründe'!A:D,3,FALSE),F790)</f>
        <v>Metall</v>
      </c>
      <c r="P790" s="11" t="str">
        <f>IF(ISBLANK(Tabelle111[[#This Row],[noch genauer]]),"-",Tabelle111[[#This Row],[noch genauer]])</f>
        <v>-</v>
      </c>
      <c r="Q790" s="14">
        <f t="shared" si="85"/>
        <v>42</v>
      </c>
      <c r="R790" s="11" t="str">
        <f t="shared" si="86"/>
        <v>Produkte</v>
      </c>
      <c r="S790" s="11" t="str">
        <f t="shared" si="87"/>
        <v>BUs</v>
      </c>
      <c r="T790" s="11" t="str">
        <f t="shared" si="88"/>
        <v>Symptome</v>
      </c>
      <c r="U790" s="11" t="str">
        <f>IFERROR(VLOOKUP(Tabelle3[[#This Row],[Artikelnr.]],Kennzahlen!S:U,3,FALSE)*Tabelle3[[#This Row],[Menge]],"0")</f>
        <v>0</v>
      </c>
      <c r="V790" s="14" t="str">
        <f>IF(ISBLANK(A790),VLOOKUP(Tabelle3[[#This Row],[Artikelnr.]],'Linien - BU'!R:S,2,FALSE),A790)</f>
        <v>Abfüllung</v>
      </c>
      <c r="W790" s="16" t="str">
        <f t="shared" si="89"/>
        <v>-</v>
      </c>
      <c r="X790" s="15">
        <f t="shared" si="90"/>
        <v>40</v>
      </c>
      <c r="Y790" s="51"/>
      <c r="AC790" s="51"/>
      <c r="AF790" s="51"/>
      <c r="AG790" s="51"/>
      <c r="AH790" s="51"/>
    </row>
    <row r="791" spans="1:34" ht="30" customHeight="1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F791"/>
      <c r="G791" s="25"/>
      <c r="H791" s="56" t="str">
        <f>IFERROR(VLOOKUP(Tabelle111[[#This Row],[Artikelnr. (wenn vorhanden)]],Artikel!A:C,3,FALSE),Tabelle111[[#This Row],[Artikelnr. (wenn vorhanden)]])</f>
        <v>-</v>
      </c>
      <c r="I791" s="11" t="str">
        <f>VLOOKUP(V791,'Linien - BU'!A:B,2,FALSE)</f>
        <v>BU3</v>
      </c>
      <c r="J791" s="12">
        <f t="shared" si="84"/>
        <v>184</v>
      </c>
      <c r="K791" s="13">
        <f>Tabelle111[[#This Row],[Datum '[Tag']]]</f>
        <v>44488</v>
      </c>
      <c r="L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1" s="14" t="str">
        <f>IFERROR(VLOOKUP(Tabelle3[[#This Row],[Artikelnr.]],Artikel!A:C,3,FALSE),Tabelle3[[#This Row],[Artikelnr.]])</f>
        <v>-</v>
      </c>
      <c r="N791" s="11" t="str">
        <f>VLOOKUP(D791,'Liste Gründe'!A:D,2,FALSE)</f>
        <v>Qualitätssicherung</v>
      </c>
      <c r="O791" s="13" t="str">
        <f>IF(ISBLANK(F791),VLOOKUP(Tabelle3[[#This Row],[Grund Ziffer]],'Liste Gründe'!A:D,3,FALSE),F791)</f>
        <v>Muster</v>
      </c>
      <c r="P791" s="11" t="str">
        <f>IF(ISBLANK(Tabelle111[[#This Row],[noch genauer]]),"-",Tabelle111[[#This Row],[noch genauer]])</f>
        <v>-</v>
      </c>
      <c r="Q791" s="14">
        <f t="shared" si="85"/>
        <v>42</v>
      </c>
      <c r="R791" s="11" t="str">
        <f t="shared" si="86"/>
        <v>Produkte</v>
      </c>
      <c r="S791" s="11" t="str">
        <f t="shared" si="87"/>
        <v>BUs</v>
      </c>
      <c r="T791" s="11" t="str">
        <f t="shared" si="88"/>
        <v>Symptome</v>
      </c>
      <c r="U791" s="11" t="str">
        <f>IFERROR(VLOOKUP(Tabelle3[[#This Row],[Artikelnr.]],Kennzahlen!S:U,3,FALSE)*Tabelle3[[#This Row],[Menge]],"0")</f>
        <v>0</v>
      </c>
      <c r="V791" s="14" t="str">
        <f>IF(ISBLANK(A791),VLOOKUP(Tabelle3[[#This Row],[Artikelnr.]],'Linien - BU'!R:S,2,FALSE),A791)</f>
        <v>WVP</v>
      </c>
      <c r="W791" s="16" t="str">
        <f t="shared" si="89"/>
        <v>-</v>
      </c>
      <c r="X791" s="15">
        <f t="shared" si="90"/>
        <v>72</v>
      </c>
      <c r="Y791" s="51"/>
      <c r="AC791" s="51"/>
      <c r="AF791" s="51"/>
      <c r="AG791" s="51"/>
      <c r="AH791" s="51"/>
    </row>
    <row r="792" spans="1:34" ht="30" customHeight="1" x14ac:dyDescent="0.25">
      <c r="A792" s="25" t="s">
        <v>59</v>
      </c>
      <c r="B792" t="s">
        <v>90</v>
      </c>
      <c r="C792" s="25">
        <v>4.2</v>
      </c>
      <c r="D792" s="40">
        <v>70</v>
      </c>
      <c r="E792" s="37">
        <v>44446</v>
      </c>
      <c r="F792" s="55" t="s">
        <v>90</v>
      </c>
      <c r="G792" s="55" t="s">
        <v>90</v>
      </c>
      <c r="H792" s="25" t="str">
        <f>IFERROR(VLOOKUP(Tabelle111[[#This Row],[Artikelnr. (wenn vorhanden)]],Artikel!A:C,3,FALSE),Tabelle111[[#This Row],[Artikelnr. (wenn vorhanden)]])</f>
        <v>Rückstellproben</v>
      </c>
      <c r="I792" s="11" t="str">
        <f>VLOOKUP(V792,'Linien - BU'!A:B,2,FALSE)</f>
        <v>Rest</v>
      </c>
      <c r="J792" s="12">
        <f t="shared" si="84"/>
        <v>4.2</v>
      </c>
      <c r="K792" s="13">
        <f>Tabelle111[[#This Row],[Datum '[Tag']]]</f>
        <v>44446</v>
      </c>
      <c r="L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92" s="14" t="str">
        <f>IFERROR(VLOOKUP(Tabelle3[[#This Row],[Artikelnr.]],Artikel!A:C,3,FALSE),Tabelle3[[#This Row],[Artikelnr.]])</f>
        <v>Rückstellproben</v>
      </c>
      <c r="N792" s="11" t="str">
        <f>VLOOKUP(D792,'Liste Gründe'!A:D,2,FALSE)</f>
        <v>Qualitätssicherung</v>
      </c>
      <c r="O792" s="13" t="str">
        <f>IF(ISBLANK(F792),VLOOKUP(Tabelle3[[#This Row],[Grund Ziffer]],'Liste Gründe'!A:D,3,FALSE),F792)</f>
        <v>Rückstellproben</v>
      </c>
      <c r="P792" s="11" t="str">
        <f>IF(ISBLANK(Tabelle111[[#This Row],[noch genauer]]),"-",Tabelle111[[#This Row],[noch genauer]])</f>
        <v>Rückstellproben</v>
      </c>
      <c r="Q792" s="14">
        <f t="shared" si="85"/>
        <v>36</v>
      </c>
      <c r="R792" s="11" t="str">
        <f t="shared" si="86"/>
        <v>Produkte</v>
      </c>
      <c r="S792" s="11" t="str">
        <f t="shared" si="87"/>
        <v>BUs</v>
      </c>
      <c r="T792" s="11" t="str">
        <f t="shared" si="88"/>
        <v>Symptome</v>
      </c>
      <c r="U792" s="11" t="str">
        <f>IFERROR(VLOOKUP(Tabelle3[[#This Row],[Artikelnr.]],Kennzahlen!S:U,3,FALSE)*Tabelle3[[#This Row],[Menge]],"0")</f>
        <v>0</v>
      </c>
      <c r="V792" s="14" t="str">
        <f>IF(ISBLANK(A792),VLOOKUP(Tabelle3[[#This Row],[Artikelnr.]],'Linien - BU'!R:S,2,FALSE),A792)</f>
        <v>Labor</v>
      </c>
      <c r="W792" s="16" t="str">
        <f t="shared" si="89"/>
        <v>Rückstellproben</v>
      </c>
      <c r="X792" s="15">
        <f t="shared" si="90"/>
        <v>70</v>
      </c>
      <c r="Y792" s="51"/>
      <c r="AC792" s="51"/>
      <c r="AF792" s="51"/>
      <c r="AG792" s="51"/>
      <c r="AH792" s="51"/>
    </row>
    <row r="793" spans="1:34" ht="30" customHeight="1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F793"/>
      <c r="G793" s="25"/>
      <c r="H793" s="56" t="str">
        <f>IFERROR(VLOOKUP(Tabelle111[[#This Row],[Artikelnr. (wenn vorhanden)]],Artikel!A:C,3,FALSE),Tabelle111[[#This Row],[Artikelnr. (wenn vorhanden)]])</f>
        <v>-</v>
      </c>
      <c r="I793" s="11" t="str">
        <f>VLOOKUP(V793,'Linien - BU'!A:B,2,FALSE)</f>
        <v>Rest</v>
      </c>
      <c r="J793" s="12">
        <f t="shared" si="84"/>
        <v>4</v>
      </c>
      <c r="K793" s="13">
        <f>Tabelle111[[#This Row],[Datum '[Tag']]]</f>
        <v>44488</v>
      </c>
      <c r="L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3" s="14" t="str">
        <f>IFERROR(VLOOKUP(Tabelle3[[#This Row],[Artikelnr.]],Artikel!A:C,3,FALSE),Tabelle3[[#This Row],[Artikelnr.]])</f>
        <v>-</v>
      </c>
      <c r="N793" s="11" t="str">
        <f>VLOOKUP(D793,'Liste Gründe'!A:D,2,FALSE)</f>
        <v>Qualitätssicherung</v>
      </c>
      <c r="O793" s="13" t="str">
        <f>IF(ISBLANK(F793),VLOOKUP(Tabelle3[[#This Row],[Grund Ziffer]],'Liste Gründe'!A:D,3,FALSE),F793)</f>
        <v>Sensorik</v>
      </c>
      <c r="P793" s="11" t="str">
        <f>IF(ISBLANK(Tabelle111[[#This Row],[noch genauer]]),"-",Tabelle111[[#This Row],[noch genauer]])</f>
        <v>-</v>
      </c>
      <c r="Q793" s="14">
        <f t="shared" si="85"/>
        <v>42</v>
      </c>
      <c r="R793" s="11" t="str">
        <f t="shared" si="86"/>
        <v>Produkte</v>
      </c>
      <c r="S793" s="11" t="str">
        <f t="shared" si="87"/>
        <v>BUs</v>
      </c>
      <c r="T793" s="11" t="str">
        <f t="shared" si="88"/>
        <v>Symptome</v>
      </c>
      <c r="U793" s="11" t="str">
        <f>IFERROR(VLOOKUP(Tabelle3[[#This Row],[Artikelnr.]],Kennzahlen!S:U,3,FALSE)*Tabelle3[[#This Row],[Menge]],"0")</f>
        <v>0</v>
      </c>
      <c r="V793" s="14" t="str">
        <f>IF(ISBLANK(A793),VLOOKUP(Tabelle3[[#This Row],[Artikelnr.]],'Linien - BU'!R:S,2,FALSE),A793)</f>
        <v>QM</v>
      </c>
      <c r="W793" s="16" t="str">
        <f t="shared" si="89"/>
        <v>-</v>
      </c>
      <c r="X793" s="15">
        <f t="shared" si="90"/>
        <v>74</v>
      </c>
      <c r="Y793" s="51"/>
      <c r="AC793" s="51"/>
      <c r="AF793" s="51"/>
      <c r="AG793" s="51"/>
      <c r="AH793" s="51"/>
    </row>
    <row r="794" spans="1:34" ht="30" customHeight="1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F794"/>
      <c r="G794" s="25"/>
      <c r="H794" s="56" t="str">
        <f>IFERROR(VLOOKUP(Tabelle111[[#This Row],[Artikelnr. (wenn vorhanden)]],Artikel!A:C,3,FALSE),Tabelle111[[#This Row],[Artikelnr. (wenn vorhanden)]])</f>
        <v>-</v>
      </c>
      <c r="I794" s="11" t="str">
        <f>VLOOKUP(V794,'Linien - BU'!A:B,2,FALSE)</f>
        <v>BU4</v>
      </c>
      <c r="J794" s="12">
        <f t="shared" si="84"/>
        <v>42</v>
      </c>
      <c r="K794" s="13">
        <f>Tabelle111[[#This Row],[Datum '[Tag']]]</f>
        <v>44488</v>
      </c>
      <c r="L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4" s="14" t="str">
        <f>IFERROR(VLOOKUP(Tabelle3[[#This Row],[Artikelnr.]],Artikel!A:C,3,FALSE),Tabelle3[[#This Row],[Artikelnr.]])</f>
        <v>-</v>
      </c>
      <c r="N794" s="11" t="str">
        <f>VLOOKUP(D794,'Liste Gründe'!A:D,2,FALSE)</f>
        <v>Linienbezogen</v>
      </c>
      <c r="O794" s="13" t="str">
        <f>IF(ISBLANK(F794),VLOOKUP(Tabelle3[[#This Row],[Grund Ziffer]],'Liste Gründe'!A:D,3,FALSE),F794)</f>
        <v>Maschinenabfall</v>
      </c>
      <c r="P794" s="11" t="str">
        <f>IF(ISBLANK(Tabelle111[[#This Row],[noch genauer]]),"-",Tabelle111[[#This Row],[noch genauer]])</f>
        <v>-</v>
      </c>
      <c r="Q794" s="14">
        <f t="shared" si="85"/>
        <v>42</v>
      </c>
      <c r="R794" s="11" t="str">
        <f t="shared" si="86"/>
        <v>Produkte</v>
      </c>
      <c r="S794" s="11" t="str">
        <f t="shared" si="87"/>
        <v>BUs</v>
      </c>
      <c r="T794" s="11" t="str">
        <f t="shared" si="88"/>
        <v>Symptome</v>
      </c>
      <c r="U794" s="11" t="str">
        <f>IFERROR(VLOOKUP(Tabelle3[[#This Row],[Artikelnr.]],Kennzahlen!S:U,3,FALSE)*Tabelle3[[#This Row],[Menge]],"0")</f>
        <v>0</v>
      </c>
      <c r="V794" s="14" t="str">
        <f>IF(ISBLANK(A794),VLOOKUP(Tabelle3[[#This Row],[Artikelnr.]],'Linien - BU'!R:S,2,FALSE),A794)</f>
        <v>BU4</v>
      </c>
      <c r="W794" s="16" t="str">
        <f t="shared" si="89"/>
        <v>-</v>
      </c>
      <c r="X794" s="15">
        <f t="shared" si="90"/>
        <v>30</v>
      </c>
      <c r="Y794" s="51"/>
      <c r="AC794" s="51"/>
      <c r="AF794" s="51"/>
      <c r="AG794" s="51"/>
      <c r="AH794" s="51"/>
    </row>
    <row r="795" spans="1:34" ht="30" customHeight="1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F795"/>
      <c r="G795" s="25"/>
      <c r="H795" s="56" t="str">
        <f>IFERROR(VLOOKUP(Tabelle111[[#This Row],[Artikelnr. (wenn vorhanden)]],Artikel!A:C,3,FALSE),Tabelle111[[#This Row],[Artikelnr. (wenn vorhanden)]])</f>
        <v>-</v>
      </c>
      <c r="I795" s="11" t="str">
        <f>VLOOKUP(V795,'Linien - BU'!A:B,2,FALSE)</f>
        <v>BU3</v>
      </c>
      <c r="J795" s="12">
        <f t="shared" si="84"/>
        <v>39</v>
      </c>
      <c r="K795" s="13">
        <f>Tabelle111[[#This Row],[Datum '[Tag']]]</f>
        <v>44488</v>
      </c>
      <c r="L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5" s="14" t="str">
        <f>IFERROR(VLOOKUP(Tabelle3[[#This Row],[Artikelnr.]],Artikel!A:C,3,FALSE),Tabelle3[[#This Row],[Artikelnr.]])</f>
        <v>-</v>
      </c>
      <c r="N795" s="11" t="str">
        <f>VLOOKUP(D795,'Liste Gründe'!A:D,2,FALSE)</f>
        <v>Linienbezogen</v>
      </c>
      <c r="O795" s="13" t="str">
        <f>IF(ISBLANK(F795),VLOOKUP(Tabelle3[[#This Row],[Grund Ziffer]],'Liste Gründe'!A:D,3,FALSE),F795)</f>
        <v>Maschinenabfall</v>
      </c>
      <c r="P795" s="11" t="str">
        <f>IF(ISBLANK(Tabelle111[[#This Row],[noch genauer]]),"-",Tabelle111[[#This Row],[noch genauer]])</f>
        <v>-</v>
      </c>
      <c r="Q795" s="14">
        <f t="shared" si="85"/>
        <v>42</v>
      </c>
      <c r="R795" s="11" t="str">
        <f t="shared" si="86"/>
        <v>Produkte</v>
      </c>
      <c r="S795" s="11" t="str">
        <f t="shared" si="87"/>
        <v>BUs</v>
      </c>
      <c r="T795" s="11" t="str">
        <f t="shared" si="88"/>
        <v>Symptome</v>
      </c>
      <c r="U795" s="11" t="str">
        <f>IFERROR(VLOOKUP(Tabelle3[[#This Row],[Artikelnr.]],Kennzahlen!S:U,3,FALSE)*Tabelle3[[#This Row],[Menge]],"0")</f>
        <v>0</v>
      </c>
      <c r="V795" s="14" t="str">
        <f>IF(ISBLANK(A795),VLOOKUP(Tabelle3[[#This Row],[Artikelnr.]],'Linien - BU'!R:S,2,FALSE),A795)</f>
        <v>L35</v>
      </c>
      <c r="W795" s="16" t="str">
        <f t="shared" si="89"/>
        <v>-</v>
      </c>
      <c r="X795" s="15">
        <f t="shared" si="90"/>
        <v>30</v>
      </c>
      <c r="Y795" s="51"/>
      <c r="AC795" s="51"/>
      <c r="AF795" s="51"/>
      <c r="AG795" s="51"/>
      <c r="AH795" s="51"/>
    </row>
    <row r="796" spans="1:34" ht="30" customHeight="1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F796"/>
      <c r="G796" s="25"/>
      <c r="H796" s="56" t="str">
        <f>IFERROR(VLOOKUP(Tabelle111[[#This Row],[Artikelnr. (wenn vorhanden)]],Artikel!A:C,3,FALSE),Tabelle111[[#This Row],[Artikelnr. (wenn vorhanden)]])</f>
        <v>-</v>
      </c>
      <c r="I796" s="11" t="str">
        <f>VLOOKUP(V796,'Linien - BU'!A:B,2,FALSE)</f>
        <v>BU2</v>
      </c>
      <c r="J796" s="12">
        <f t="shared" si="84"/>
        <v>117</v>
      </c>
      <c r="K796" s="13">
        <f>Tabelle111[[#This Row],[Datum '[Tag']]]</f>
        <v>44488</v>
      </c>
      <c r="L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6" s="14" t="str">
        <f>IFERROR(VLOOKUP(Tabelle3[[#This Row],[Artikelnr.]],Artikel!A:C,3,FALSE),Tabelle3[[#This Row],[Artikelnr.]])</f>
        <v>-</v>
      </c>
      <c r="N796" s="11" t="str">
        <f>VLOOKUP(D796,'Liste Gründe'!A:D,2,FALSE)</f>
        <v>Linienbezogen</v>
      </c>
      <c r="O796" s="13" t="str">
        <f>IF(ISBLANK(F796),VLOOKUP(Tabelle3[[#This Row],[Grund Ziffer]],'Liste Gründe'!A:D,3,FALSE),F796)</f>
        <v>Maschinenabfall</v>
      </c>
      <c r="P796" s="11" t="str">
        <f>IF(ISBLANK(Tabelle111[[#This Row],[noch genauer]]),"-",Tabelle111[[#This Row],[noch genauer]])</f>
        <v>-</v>
      </c>
      <c r="Q796" s="14">
        <f t="shared" si="85"/>
        <v>42</v>
      </c>
      <c r="R796" s="11" t="str">
        <f t="shared" si="86"/>
        <v>Produkte</v>
      </c>
      <c r="S796" s="11" t="str">
        <f t="shared" si="87"/>
        <v>BUs</v>
      </c>
      <c r="T796" s="11" t="str">
        <f t="shared" si="88"/>
        <v>Symptome</v>
      </c>
      <c r="U796" s="11" t="str">
        <f>IFERROR(VLOOKUP(Tabelle3[[#This Row],[Artikelnr.]],Kennzahlen!S:U,3,FALSE)*Tabelle3[[#This Row],[Menge]],"0")</f>
        <v>0</v>
      </c>
      <c r="V796" s="14" t="str">
        <f>IF(ISBLANK(A796),VLOOKUP(Tabelle3[[#This Row],[Artikelnr.]],'Linien - BU'!R:S,2,FALSE),A796)</f>
        <v>BU2</v>
      </c>
      <c r="W796" s="16" t="str">
        <f t="shared" si="89"/>
        <v>-</v>
      </c>
      <c r="X796" s="15">
        <f t="shared" si="90"/>
        <v>30</v>
      </c>
      <c r="Y796" s="51"/>
      <c r="AC796" s="51"/>
      <c r="AF796" s="51"/>
      <c r="AG796" s="51"/>
      <c r="AH796" s="51"/>
    </row>
    <row r="797" spans="1:34" ht="30" customHeight="1" x14ac:dyDescent="0.25">
      <c r="A797" s="25" t="s">
        <v>15205</v>
      </c>
      <c r="B797" s="25" t="s">
        <v>36</v>
      </c>
      <c r="C797" s="25">
        <v>418</v>
      </c>
      <c r="D797" s="25">
        <v>22</v>
      </c>
      <c r="E797" s="37">
        <v>44488</v>
      </c>
      <c r="F797"/>
      <c r="G797" s="25"/>
      <c r="H797" s="56" t="str">
        <f>IFERROR(VLOOKUP(Tabelle111[[#This Row],[Artikelnr. (wenn vorhanden)]],Artikel!A:C,3,FALSE),Tabelle111[[#This Row],[Artikelnr. (wenn vorhanden)]])</f>
        <v>-</v>
      </c>
      <c r="I797" s="11" t="str">
        <f>VLOOKUP(V797,'Linien - BU'!A:B,2,FALSE)</f>
        <v>BU3</v>
      </c>
      <c r="J797" s="12">
        <f t="shared" si="84"/>
        <v>418</v>
      </c>
      <c r="K797" s="13">
        <f>Tabelle111[[#This Row],[Datum '[Tag']]]</f>
        <v>44488</v>
      </c>
      <c r="L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7" s="14" t="str">
        <f>IFERROR(VLOOKUP(Tabelle3[[#This Row],[Artikelnr.]],Artikel!A:C,3,FALSE),Tabelle3[[#This Row],[Artikelnr.]])</f>
        <v>-</v>
      </c>
      <c r="N797" s="11" t="str">
        <f>VLOOKUP(D797,'Liste Gründe'!A:D,2,FALSE)</f>
        <v>Rest</v>
      </c>
      <c r="O797" s="13" t="str">
        <f>IF(ISBLANK(F797),VLOOKUP(Tabelle3[[#This Row],[Grund Ziffer]],'Liste Gründe'!A:D,3,FALSE),F797)</f>
        <v>Retoure</v>
      </c>
      <c r="P797" s="11" t="str">
        <f>IF(ISBLANK(Tabelle111[[#This Row],[noch genauer]]),"-",Tabelle111[[#This Row],[noch genauer]])</f>
        <v>-</v>
      </c>
      <c r="Q797" s="14">
        <f t="shared" si="85"/>
        <v>42</v>
      </c>
      <c r="R797" s="11" t="str">
        <f t="shared" si="86"/>
        <v>Produkte</v>
      </c>
      <c r="S797" s="11" t="str">
        <f t="shared" si="87"/>
        <v>BUs</v>
      </c>
      <c r="T797" s="11" t="str">
        <f t="shared" si="88"/>
        <v>Symptome</v>
      </c>
      <c r="U797" s="11" t="str">
        <f>IFERROR(VLOOKUP(Tabelle3[[#This Row],[Artikelnr.]],Kennzahlen!S:U,3,FALSE)*Tabelle3[[#This Row],[Menge]],"0")</f>
        <v>0</v>
      </c>
      <c r="V797" s="14" t="str">
        <f>IF(ISBLANK(A797),VLOOKUP(Tabelle3[[#This Row],[Artikelnr.]],'Linien - BU'!R:S,2,FALSE),A797)</f>
        <v>L1</v>
      </c>
      <c r="W797" s="16" t="str">
        <f t="shared" si="89"/>
        <v>-</v>
      </c>
      <c r="X797" s="15">
        <f t="shared" si="90"/>
        <v>22</v>
      </c>
      <c r="Y797" s="51"/>
      <c r="AC797" s="51"/>
      <c r="AF797" s="51"/>
      <c r="AG797" s="51"/>
      <c r="AH797" s="51"/>
    </row>
    <row r="798" spans="1:34" ht="30" customHeight="1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F798"/>
      <c r="G798" s="25"/>
      <c r="H798" s="56" t="str">
        <f>IFERROR(VLOOKUP(Tabelle111[[#This Row],[Artikelnr. (wenn vorhanden)]],Artikel!A:C,3,FALSE),Tabelle111[[#This Row],[Artikelnr. (wenn vorhanden)]])</f>
        <v>-</v>
      </c>
      <c r="I798" s="11" t="str">
        <f>VLOOKUP(V798,'Linien - BU'!A:B,2,FALSE)</f>
        <v>BU1</v>
      </c>
      <c r="J798" s="12">
        <f t="shared" si="84"/>
        <v>90</v>
      </c>
      <c r="K798" s="13">
        <f>Tabelle111[[#This Row],[Datum '[Tag']]]</f>
        <v>44489</v>
      </c>
      <c r="L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8" s="14" t="str">
        <f>IFERROR(VLOOKUP(Tabelle3[[#This Row],[Artikelnr.]],Artikel!A:C,3,FALSE),Tabelle3[[#This Row],[Artikelnr.]])</f>
        <v>-</v>
      </c>
      <c r="N798" s="11" t="str">
        <f>VLOOKUP(D798,'Liste Gründe'!A:D,2,FALSE)</f>
        <v>Linienbezogen</v>
      </c>
      <c r="O798" s="13" t="str">
        <f>IF(ISBLANK(F798),VLOOKUP(Tabelle3[[#This Row],[Grund Ziffer]],'Liste Gründe'!A:D,3,FALSE),F798)</f>
        <v>Maschinenabfall</v>
      </c>
      <c r="P798" s="11" t="str">
        <f>IF(ISBLANK(Tabelle111[[#This Row],[noch genauer]]),"-",Tabelle111[[#This Row],[noch genauer]])</f>
        <v>-</v>
      </c>
      <c r="Q798" s="14">
        <f t="shared" si="85"/>
        <v>42</v>
      </c>
      <c r="R798" s="11" t="str">
        <f t="shared" si="86"/>
        <v>Produkte</v>
      </c>
      <c r="S798" s="11" t="str">
        <f t="shared" si="87"/>
        <v>BUs</v>
      </c>
      <c r="T798" s="11" t="str">
        <f t="shared" si="88"/>
        <v>Symptome</v>
      </c>
      <c r="U798" s="11" t="str">
        <f>IFERROR(VLOOKUP(Tabelle3[[#This Row],[Artikelnr.]],Kennzahlen!S:U,3,FALSE)*Tabelle3[[#This Row],[Menge]],"0")</f>
        <v>0</v>
      </c>
      <c r="V798" s="14" t="str">
        <f>IF(ISBLANK(A798),VLOOKUP(Tabelle3[[#This Row],[Artikelnr.]],'Linien - BU'!R:S,2,FALSE),A798)</f>
        <v>BU1</v>
      </c>
      <c r="W798" s="16" t="str">
        <f t="shared" si="89"/>
        <v>-</v>
      </c>
      <c r="X798" s="15">
        <f t="shared" si="90"/>
        <v>30</v>
      </c>
      <c r="Y798" s="51"/>
      <c r="AC798" s="51"/>
      <c r="AF798" s="51"/>
      <c r="AG798" s="51"/>
      <c r="AH798" s="51"/>
    </row>
    <row r="799" spans="1:34" ht="30" customHeight="1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F799"/>
      <c r="G799" s="25"/>
      <c r="H799" s="56" t="str">
        <f>IFERROR(VLOOKUP(Tabelle111[[#This Row],[Artikelnr. (wenn vorhanden)]],Artikel!A:C,3,FALSE),Tabelle111[[#This Row],[Artikelnr. (wenn vorhanden)]])</f>
        <v>-</v>
      </c>
      <c r="I799" s="11" t="str">
        <f>VLOOKUP(V799,'Linien - BU'!A:B,2,FALSE)</f>
        <v>BU2</v>
      </c>
      <c r="J799" s="12">
        <f t="shared" si="84"/>
        <v>52</v>
      </c>
      <c r="K799" s="13">
        <f>Tabelle111[[#This Row],[Datum '[Tag']]]</f>
        <v>44489</v>
      </c>
      <c r="L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9" s="14" t="str">
        <f>IFERROR(VLOOKUP(Tabelle3[[#This Row],[Artikelnr.]],Artikel!A:C,3,FALSE),Tabelle3[[#This Row],[Artikelnr.]])</f>
        <v>-</v>
      </c>
      <c r="N799" s="11" t="str">
        <f>VLOOKUP(D799,'Liste Gründe'!A:D,2,FALSE)</f>
        <v>Linienbezogen</v>
      </c>
      <c r="O799" s="13" t="str">
        <f>IF(ISBLANK(F799),VLOOKUP(Tabelle3[[#This Row],[Grund Ziffer]],'Liste Gründe'!A:D,3,FALSE),F799)</f>
        <v>Maschinenabfall</v>
      </c>
      <c r="P799" s="11" t="str">
        <f>IF(ISBLANK(Tabelle111[[#This Row],[noch genauer]]),"-",Tabelle111[[#This Row],[noch genauer]])</f>
        <v>-</v>
      </c>
      <c r="Q799" s="14">
        <f t="shared" si="85"/>
        <v>42</v>
      </c>
      <c r="R799" s="11" t="str">
        <f t="shared" si="86"/>
        <v>Produkte</v>
      </c>
      <c r="S799" s="11" t="str">
        <f t="shared" si="87"/>
        <v>BUs</v>
      </c>
      <c r="T799" s="11" t="str">
        <f t="shared" si="88"/>
        <v>Symptome</v>
      </c>
      <c r="U799" s="11" t="str">
        <f>IFERROR(VLOOKUP(Tabelle3[[#This Row],[Artikelnr.]],Kennzahlen!S:U,3,FALSE)*Tabelle3[[#This Row],[Menge]],"0")</f>
        <v>0</v>
      </c>
      <c r="V799" s="14" t="str">
        <f>IF(ISBLANK(A799),VLOOKUP(Tabelle3[[#This Row],[Artikelnr.]],'Linien - BU'!R:S,2,FALSE),A799)</f>
        <v>Bu2</v>
      </c>
      <c r="W799" s="16" t="str">
        <f t="shared" si="89"/>
        <v>-</v>
      </c>
      <c r="X799" s="15">
        <f t="shared" si="90"/>
        <v>30</v>
      </c>
      <c r="Y799" s="51"/>
      <c r="AC799" s="51"/>
      <c r="AF799" s="51"/>
      <c r="AG799" s="51"/>
      <c r="AH799" s="51"/>
    </row>
    <row r="800" spans="1:34" ht="30" customHeight="1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IFERROR(VLOOKUP(Tabelle111[[#This Row],[Artikelnr. (wenn vorhanden)]],Artikel!A:C,3,FALSE),Tabelle111[[#This Row],[Artikelnr. (wenn vorhanden)]])</f>
        <v>-</v>
      </c>
      <c r="I800" s="11" t="str">
        <f>VLOOKUP(V800,'Linien - BU'!A:B,2,FALSE)</f>
        <v>BU1</v>
      </c>
      <c r="J800" s="12">
        <f t="shared" si="84"/>
        <v>29</v>
      </c>
      <c r="K800" s="13">
        <f>Tabelle111[[#This Row],[Datum '[Tag']]]</f>
        <v>44489</v>
      </c>
      <c r="L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0" s="14" t="str">
        <f>IFERROR(VLOOKUP(Tabelle3[[#This Row],[Artikelnr.]],Artikel!A:C,3,FALSE),Tabelle3[[#This Row],[Artikelnr.]])</f>
        <v>-</v>
      </c>
      <c r="N800" s="11" t="str">
        <f>VLOOKUP(D800,'Liste Gründe'!A:D,2,FALSE)</f>
        <v>Linienbezogen</v>
      </c>
      <c r="O800" s="13" t="str">
        <f>IF(ISBLANK(F800),VLOOKUP(Tabelle3[[#This Row],[Grund Ziffer]],'Liste Gründe'!A:D,3,FALSE),F800)</f>
        <v>Bodenabfall Abfüllung</v>
      </c>
      <c r="P800" s="11" t="str">
        <f>IF(ISBLANK(Tabelle111[[#This Row],[noch genauer]]),"-",Tabelle111[[#This Row],[noch genauer]])</f>
        <v>-</v>
      </c>
      <c r="Q800" s="14">
        <f t="shared" si="85"/>
        <v>42</v>
      </c>
      <c r="R800" s="11" t="str">
        <f t="shared" si="86"/>
        <v>Produkte</v>
      </c>
      <c r="S800" s="11" t="str">
        <f t="shared" si="87"/>
        <v>BUs</v>
      </c>
      <c r="T800" s="11" t="str">
        <f t="shared" si="88"/>
        <v>Symptome</v>
      </c>
      <c r="U800" s="11" t="str">
        <f>IFERROR(VLOOKUP(Tabelle3[[#This Row],[Artikelnr.]],Kennzahlen!S:U,3,FALSE)*Tabelle3[[#This Row],[Menge]],"0")</f>
        <v>0</v>
      </c>
      <c r="V800" s="14">
        <f>IF(ISBLANK(A800),VLOOKUP(Tabelle3[[#This Row],[Artikelnr.]],'Linien - BU'!R:S,2,FALSE),A800)</f>
        <v>3020</v>
      </c>
      <c r="W800" s="16" t="str">
        <f t="shared" si="89"/>
        <v>-</v>
      </c>
      <c r="X800" s="15">
        <f t="shared" si="90"/>
        <v>31</v>
      </c>
      <c r="Y800" s="51"/>
      <c r="AC800" s="51"/>
      <c r="AF800" s="51"/>
      <c r="AG800" s="51"/>
      <c r="AH800" s="51"/>
    </row>
    <row r="801" spans="1:34" ht="30" customHeight="1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F801"/>
      <c r="G801" s="25"/>
      <c r="H801" s="56" t="str">
        <f>IFERROR(VLOOKUP(Tabelle111[[#This Row],[Artikelnr. (wenn vorhanden)]],Artikel!A:C,3,FALSE),Tabelle111[[#This Row],[Artikelnr. (wenn vorhanden)]])</f>
        <v>-</v>
      </c>
      <c r="I801" s="11" t="str">
        <f>VLOOKUP(V801,'Linien - BU'!A:B,2,FALSE)</f>
        <v>BU1</v>
      </c>
      <c r="J801" s="12">
        <f t="shared" si="84"/>
        <v>21.6</v>
      </c>
      <c r="K801" s="13">
        <f>Tabelle111[[#This Row],[Datum '[Tag']]]</f>
        <v>44489</v>
      </c>
      <c r="L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1" s="14" t="str">
        <f>IFERROR(VLOOKUP(Tabelle3[[#This Row],[Artikelnr.]],Artikel!A:C,3,FALSE),Tabelle3[[#This Row],[Artikelnr.]])</f>
        <v>-</v>
      </c>
      <c r="N801" s="11" t="str">
        <f>VLOOKUP(D801,'Liste Gründe'!A:D,2,FALSE)</f>
        <v>Linienbezogen</v>
      </c>
      <c r="O801" s="13" t="str">
        <f>IF(ISBLANK(F801),VLOOKUP(Tabelle3[[#This Row],[Grund Ziffer]],'Liste Gründe'!A:D,3,FALSE),F801)</f>
        <v>Maschinenabfall</v>
      </c>
      <c r="P801" s="11" t="str">
        <f>IF(ISBLANK(Tabelle111[[#This Row],[noch genauer]]),"-",Tabelle111[[#This Row],[noch genauer]])</f>
        <v>-</v>
      </c>
      <c r="Q801" s="14">
        <f t="shared" si="85"/>
        <v>42</v>
      </c>
      <c r="R801" s="11" t="str">
        <f t="shared" si="86"/>
        <v>Produkte</v>
      </c>
      <c r="S801" s="11" t="str">
        <f t="shared" si="87"/>
        <v>BUs</v>
      </c>
      <c r="T801" s="11" t="str">
        <f t="shared" si="88"/>
        <v>Symptome</v>
      </c>
      <c r="U801" s="11" t="str">
        <f>IFERROR(VLOOKUP(Tabelle3[[#This Row],[Artikelnr.]],Kennzahlen!S:U,3,FALSE)*Tabelle3[[#This Row],[Menge]],"0")</f>
        <v>0</v>
      </c>
      <c r="V801" s="14">
        <f>IF(ISBLANK(A801),VLOOKUP(Tabelle3[[#This Row],[Artikelnr.]],'Linien - BU'!R:S,2,FALSE),A801)</f>
        <v>3020</v>
      </c>
      <c r="W801" s="16" t="str">
        <f t="shared" si="89"/>
        <v>-</v>
      </c>
      <c r="X801" s="15">
        <f t="shared" si="90"/>
        <v>30</v>
      </c>
      <c r="Y801" s="51"/>
      <c r="AC801" s="51"/>
      <c r="AF801" s="51"/>
      <c r="AG801" s="51"/>
      <c r="AH801" s="51"/>
    </row>
    <row r="802" spans="1:34" ht="30" customHeight="1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F802"/>
      <c r="G802" s="25"/>
      <c r="H802" s="56" t="str">
        <f>IFERROR(VLOOKUP(Tabelle111[[#This Row],[Artikelnr. (wenn vorhanden)]],Artikel!A:C,3,FALSE),Tabelle111[[#This Row],[Artikelnr. (wenn vorhanden)]])</f>
        <v>-</v>
      </c>
      <c r="I802" s="11" t="str">
        <f>VLOOKUP(V802,'Linien - BU'!A:B,2,FALSE)</f>
        <v>BU1</v>
      </c>
      <c r="J802" s="12">
        <f t="shared" si="84"/>
        <v>58</v>
      </c>
      <c r="K802" s="13">
        <f>Tabelle111[[#This Row],[Datum '[Tag']]]</f>
        <v>44489</v>
      </c>
      <c r="L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2" s="14" t="str">
        <f>IFERROR(VLOOKUP(Tabelle3[[#This Row],[Artikelnr.]],Artikel!A:C,3,FALSE),Tabelle3[[#This Row],[Artikelnr.]])</f>
        <v>-</v>
      </c>
      <c r="N802" s="11" t="str">
        <f>VLOOKUP(D802,'Liste Gründe'!A:D,2,FALSE)</f>
        <v>Linienbezogen</v>
      </c>
      <c r="O802" s="13" t="str">
        <f>IF(ISBLANK(F802),VLOOKUP(Tabelle3[[#This Row],[Grund Ziffer]],'Liste Gründe'!A:D,3,FALSE),F802)</f>
        <v>Maschinenabfall</v>
      </c>
      <c r="P802" s="11" t="str">
        <f>IF(ISBLANK(Tabelle111[[#This Row],[noch genauer]]),"-",Tabelle111[[#This Row],[noch genauer]])</f>
        <v>-</v>
      </c>
      <c r="Q802" s="14">
        <f t="shared" si="85"/>
        <v>42</v>
      </c>
      <c r="R802" s="11" t="str">
        <f t="shared" si="86"/>
        <v>Produkte</v>
      </c>
      <c r="S802" s="11" t="str">
        <f t="shared" si="87"/>
        <v>BUs</v>
      </c>
      <c r="T802" s="11" t="str">
        <f t="shared" si="88"/>
        <v>Symptome</v>
      </c>
      <c r="U802" s="11" t="str">
        <f>IFERROR(VLOOKUP(Tabelle3[[#This Row],[Artikelnr.]],Kennzahlen!S:U,3,FALSE)*Tabelle3[[#This Row],[Menge]],"0")</f>
        <v>0</v>
      </c>
      <c r="V802" s="14">
        <f>IF(ISBLANK(A802),VLOOKUP(Tabelle3[[#This Row],[Artikelnr.]],'Linien - BU'!R:S,2,FALSE),A802)</f>
        <v>3020</v>
      </c>
      <c r="W802" s="16" t="str">
        <f t="shared" si="89"/>
        <v>-</v>
      </c>
      <c r="X802" s="15">
        <f t="shared" si="90"/>
        <v>30</v>
      </c>
      <c r="Y802" s="51"/>
      <c r="AC802" s="51"/>
      <c r="AF802" s="51"/>
      <c r="AG802" s="51"/>
      <c r="AH802" s="51"/>
    </row>
    <row r="803" spans="1:34" ht="30" customHeight="1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F803"/>
      <c r="G803" s="25"/>
      <c r="H803" s="56" t="str">
        <f>IFERROR(VLOOKUP(Tabelle111[[#This Row],[Artikelnr. (wenn vorhanden)]],Artikel!A:C,3,FALSE),Tabelle111[[#This Row],[Artikelnr. (wenn vorhanden)]])</f>
        <v>-</v>
      </c>
      <c r="I803" s="11" t="str">
        <f>VLOOKUP(V803,'Linien - BU'!A:B,2,FALSE)</f>
        <v>Rest</v>
      </c>
      <c r="J803" s="12">
        <f t="shared" si="84"/>
        <v>14.5</v>
      </c>
      <c r="K803" s="13">
        <f>Tabelle111[[#This Row],[Datum '[Tag']]]</f>
        <v>44489</v>
      </c>
      <c r="L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3" s="14" t="str">
        <f>IFERROR(VLOOKUP(Tabelle3[[#This Row],[Artikelnr.]],Artikel!A:C,3,FALSE),Tabelle3[[#This Row],[Artikelnr.]])</f>
        <v>-</v>
      </c>
      <c r="N803" s="11" t="str">
        <f>VLOOKUP(D803,'Liste Gründe'!A:D,2,FALSE)</f>
        <v>Qualitätssicherung</v>
      </c>
      <c r="O803" s="13" t="str">
        <f>IF(ISBLANK(F803),VLOOKUP(Tabelle3[[#This Row],[Grund Ziffer]],'Liste Gründe'!A:D,3,FALSE),F803)</f>
        <v>Sensorik</v>
      </c>
      <c r="P803" s="11" t="str">
        <f>IF(ISBLANK(Tabelle111[[#This Row],[noch genauer]]),"-",Tabelle111[[#This Row],[noch genauer]])</f>
        <v>-</v>
      </c>
      <c r="Q803" s="14">
        <f t="shared" si="85"/>
        <v>42</v>
      </c>
      <c r="R803" s="11" t="str">
        <f t="shared" si="86"/>
        <v>Produkte</v>
      </c>
      <c r="S803" s="11" t="str">
        <f t="shared" si="87"/>
        <v>BUs</v>
      </c>
      <c r="T803" s="11" t="str">
        <f t="shared" si="88"/>
        <v>Symptome</v>
      </c>
      <c r="U803" s="11" t="str">
        <f>IFERROR(VLOOKUP(Tabelle3[[#This Row],[Artikelnr.]],Kennzahlen!S:U,3,FALSE)*Tabelle3[[#This Row],[Menge]],"0")</f>
        <v>0</v>
      </c>
      <c r="V803" s="14" t="str">
        <f>IF(ISBLANK(A803),VLOOKUP(Tabelle3[[#This Row],[Artikelnr.]],'Linien - BU'!R:S,2,FALSE),A803)</f>
        <v>QM</v>
      </c>
      <c r="W803" s="16" t="str">
        <f t="shared" si="89"/>
        <v>-</v>
      </c>
      <c r="X803" s="15">
        <f t="shared" si="90"/>
        <v>74</v>
      </c>
      <c r="Y803" s="51"/>
      <c r="AC803" s="51"/>
      <c r="AF803" s="51"/>
      <c r="AG803" s="51"/>
      <c r="AH803" s="51"/>
    </row>
    <row r="804" spans="1:34" ht="30" customHeight="1" x14ac:dyDescent="0.25">
      <c r="A804" s="25" t="s">
        <v>59</v>
      </c>
      <c r="B804" t="s">
        <v>90</v>
      </c>
      <c r="C804" s="25">
        <v>40.4</v>
      </c>
      <c r="D804" s="25">
        <v>70</v>
      </c>
      <c r="E804" s="37">
        <v>44433</v>
      </c>
      <c r="F804" t="s">
        <v>90</v>
      </c>
      <c r="G804" s="55" t="s">
        <v>90</v>
      </c>
      <c r="H804" s="25" t="str">
        <f>IFERROR(VLOOKUP(Tabelle111[[#This Row],[Artikelnr. (wenn vorhanden)]],Artikel!A:C,3,FALSE),Tabelle111[[#This Row],[Artikelnr. (wenn vorhanden)]])</f>
        <v>Rückstellproben</v>
      </c>
      <c r="I804" s="11" t="str">
        <f>VLOOKUP(V804,'Linien - BU'!A:B,2,FALSE)</f>
        <v>Rest</v>
      </c>
      <c r="J804" s="12">
        <f t="shared" si="84"/>
        <v>40.4</v>
      </c>
      <c r="K804" s="13">
        <f>Tabelle111[[#This Row],[Datum '[Tag']]]</f>
        <v>44433</v>
      </c>
      <c r="L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04" s="14" t="str">
        <f>IFERROR(VLOOKUP(Tabelle3[[#This Row],[Artikelnr.]],Artikel!A:C,3,FALSE),Tabelle3[[#This Row],[Artikelnr.]])</f>
        <v>Rückstellproben</v>
      </c>
      <c r="N804" s="11" t="str">
        <f>VLOOKUP(D804,'Liste Gründe'!A:D,2,FALSE)</f>
        <v>Qualitätssicherung</v>
      </c>
      <c r="O804" s="13" t="str">
        <f>IF(ISBLANK(F804),VLOOKUP(Tabelle3[[#This Row],[Grund Ziffer]],'Liste Gründe'!A:D,3,FALSE),F804)</f>
        <v>Rückstellproben</v>
      </c>
      <c r="P804" s="11" t="str">
        <f>IF(ISBLANK(Tabelle111[[#This Row],[noch genauer]]),"-",Tabelle111[[#This Row],[noch genauer]])</f>
        <v>Rückstellproben</v>
      </c>
      <c r="Q804" s="14">
        <f t="shared" si="85"/>
        <v>34</v>
      </c>
      <c r="R804" s="11" t="str">
        <f t="shared" si="86"/>
        <v>Produkte</v>
      </c>
      <c r="S804" s="11" t="str">
        <f t="shared" si="87"/>
        <v>BUs</v>
      </c>
      <c r="T804" s="11" t="str">
        <f t="shared" si="88"/>
        <v>Symptome</v>
      </c>
      <c r="U804" s="11" t="str">
        <f>IFERROR(VLOOKUP(Tabelle3[[#This Row],[Artikelnr.]],Kennzahlen!S:U,3,FALSE)*Tabelle3[[#This Row],[Menge]],"0")</f>
        <v>0</v>
      </c>
      <c r="V804" s="14" t="str">
        <f>IF(ISBLANK(A804),VLOOKUP(Tabelle3[[#This Row],[Artikelnr.]],'Linien - BU'!R:S,2,FALSE),A804)</f>
        <v>Labor</v>
      </c>
      <c r="W804" s="16" t="str">
        <f t="shared" si="89"/>
        <v>Rückstellproben</v>
      </c>
      <c r="X804" s="15">
        <f t="shared" si="90"/>
        <v>70</v>
      </c>
      <c r="Y804" s="51"/>
      <c r="AC804" s="51"/>
      <c r="AF804" s="51"/>
      <c r="AG804" s="51"/>
      <c r="AH804" s="51"/>
    </row>
    <row r="805" spans="1:34" ht="30" customHeight="1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F805"/>
      <c r="G805" s="25"/>
      <c r="H805" s="56" t="str">
        <f>IFERROR(VLOOKUP(Tabelle111[[#This Row],[Artikelnr. (wenn vorhanden)]],Artikel!A:C,3,FALSE),Tabelle111[[#This Row],[Artikelnr. (wenn vorhanden)]])</f>
        <v>-</v>
      </c>
      <c r="I805" s="11" t="str">
        <f>VLOOKUP(V805,'Linien - BU'!A:B,2,FALSE)</f>
        <v>BU3</v>
      </c>
      <c r="J805" s="12">
        <f t="shared" si="84"/>
        <v>2.2000000000000002</v>
      </c>
      <c r="K805" s="13">
        <f>Tabelle111[[#This Row],[Datum '[Tag']]]</f>
        <v>44489</v>
      </c>
      <c r="L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5" s="14" t="str">
        <f>IFERROR(VLOOKUP(Tabelle3[[#This Row],[Artikelnr.]],Artikel!A:C,3,FALSE),Tabelle3[[#This Row],[Artikelnr.]])</f>
        <v>-</v>
      </c>
      <c r="N805" s="11" t="str">
        <f>VLOOKUP(D805,'Liste Gründe'!A:D,2,FALSE)</f>
        <v>Linienbezogen</v>
      </c>
      <c r="O805" s="13" t="str">
        <f>IF(ISBLANK(F805),VLOOKUP(Tabelle3[[#This Row],[Grund Ziffer]],'Liste Gründe'!A:D,3,FALSE),F805)</f>
        <v>Maschinenabfall</v>
      </c>
      <c r="P805" s="11" t="str">
        <f>IF(ISBLANK(Tabelle111[[#This Row],[noch genauer]]),"-",Tabelle111[[#This Row],[noch genauer]])</f>
        <v>-</v>
      </c>
      <c r="Q805" s="14">
        <f t="shared" si="85"/>
        <v>42</v>
      </c>
      <c r="R805" s="11" t="str">
        <f t="shared" si="86"/>
        <v>Produkte</v>
      </c>
      <c r="S805" s="11" t="str">
        <f t="shared" si="87"/>
        <v>BUs</v>
      </c>
      <c r="T805" s="11" t="str">
        <f t="shared" si="88"/>
        <v>Symptome</v>
      </c>
      <c r="U805" s="11" t="str">
        <f>IFERROR(VLOOKUP(Tabelle3[[#This Row],[Artikelnr.]],Kennzahlen!S:U,3,FALSE)*Tabelle3[[#This Row],[Menge]],"0")</f>
        <v>0</v>
      </c>
      <c r="V805" s="14" t="str">
        <f>IF(ISBLANK(A805),VLOOKUP(Tabelle3[[#This Row],[Artikelnr.]],'Linien - BU'!R:S,2,FALSE),A805)</f>
        <v>Spezialitäten</v>
      </c>
      <c r="W805" s="16" t="str">
        <f t="shared" si="89"/>
        <v>-</v>
      </c>
      <c r="X805" s="15">
        <f t="shared" si="90"/>
        <v>30</v>
      </c>
      <c r="Y805" s="51"/>
      <c r="AC805" s="51"/>
      <c r="AF805" s="51"/>
      <c r="AG805" s="51"/>
      <c r="AH805" s="51"/>
    </row>
    <row r="806" spans="1:34" ht="30" customHeight="1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F806"/>
      <c r="G806" s="25"/>
      <c r="H806" s="56" t="str">
        <f>IFERROR(VLOOKUP(Tabelle111[[#This Row],[Artikelnr. (wenn vorhanden)]],Artikel!A:C,3,FALSE),Tabelle111[[#This Row],[Artikelnr. (wenn vorhanden)]])</f>
        <v>-</v>
      </c>
      <c r="I806" s="11" t="str">
        <f>VLOOKUP(V806,'Linien - BU'!A:B,2,FALSE)</f>
        <v>BU3</v>
      </c>
      <c r="J806" s="12">
        <f t="shared" si="84"/>
        <v>8</v>
      </c>
      <c r="K806" s="13">
        <f>Tabelle111[[#This Row],[Datum '[Tag']]]</f>
        <v>44489</v>
      </c>
      <c r="L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6" s="14" t="str">
        <f>IFERROR(VLOOKUP(Tabelle3[[#This Row],[Artikelnr.]],Artikel!A:C,3,FALSE),Tabelle3[[#This Row],[Artikelnr.]])</f>
        <v>-</v>
      </c>
      <c r="N806" s="11" t="str">
        <f>VLOOKUP(D806,'Liste Gründe'!A:D,2,FALSE)</f>
        <v>Linienbezogen</v>
      </c>
      <c r="O806" s="13" t="str">
        <f>IF(ISBLANK(F806),VLOOKUP(Tabelle3[[#This Row],[Grund Ziffer]],'Liste Gründe'!A:D,3,FALSE),F806)</f>
        <v>Maschinenabfall</v>
      </c>
      <c r="P806" s="11" t="str">
        <f>IF(ISBLANK(Tabelle111[[#This Row],[noch genauer]]),"-",Tabelle111[[#This Row],[noch genauer]])</f>
        <v>-</v>
      </c>
      <c r="Q806" s="14">
        <f t="shared" si="85"/>
        <v>42</v>
      </c>
      <c r="R806" s="11" t="str">
        <f t="shared" si="86"/>
        <v>Produkte</v>
      </c>
      <c r="S806" s="11" t="str">
        <f t="shared" si="87"/>
        <v>BUs</v>
      </c>
      <c r="T806" s="11" t="str">
        <f t="shared" si="88"/>
        <v>Symptome</v>
      </c>
      <c r="U806" s="11" t="str">
        <f>IFERROR(VLOOKUP(Tabelle3[[#This Row],[Artikelnr.]],Kennzahlen!S:U,3,FALSE)*Tabelle3[[#This Row],[Menge]],"0")</f>
        <v>0</v>
      </c>
      <c r="V806" s="14" t="str">
        <f>IF(ISBLANK(A806),VLOOKUP(Tabelle3[[#This Row],[Artikelnr.]],'Linien - BU'!R:S,2,FALSE),A806)</f>
        <v>L33</v>
      </c>
      <c r="W806" s="16" t="str">
        <f t="shared" si="89"/>
        <v>-</v>
      </c>
      <c r="X806" s="15">
        <f t="shared" si="90"/>
        <v>30</v>
      </c>
      <c r="Y806" s="51"/>
      <c r="AC806" s="51"/>
      <c r="AF806" s="51"/>
      <c r="AG806" s="51"/>
      <c r="AH806" s="51"/>
    </row>
    <row r="807" spans="1:34" ht="30" customHeight="1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F807"/>
      <c r="G807" s="25"/>
      <c r="H807" s="56" t="str">
        <f>IFERROR(VLOOKUP(Tabelle111[[#This Row],[Artikelnr. (wenn vorhanden)]],Artikel!A:C,3,FALSE),Tabelle111[[#This Row],[Artikelnr. (wenn vorhanden)]])</f>
        <v>-</v>
      </c>
      <c r="I807" s="11" t="str">
        <f>VLOOKUP(V807,'Linien - BU'!A:B,2,FALSE)</f>
        <v>BU3</v>
      </c>
      <c r="J807" s="12">
        <f t="shared" si="84"/>
        <v>7.6</v>
      </c>
      <c r="K807" s="13">
        <f>Tabelle111[[#This Row],[Datum '[Tag']]]</f>
        <v>44489</v>
      </c>
      <c r="L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7" s="14" t="str">
        <f>IFERROR(VLOOKUP(Tabelle3[[#This Row],[Artikelnr.]],Artikel!A:C,3,FALSE),Tabelle3[[#This Row],[Artikelnr.]])</f>
        <v>-</v>
      </c>
      <c r="N807" s="11" t="str">
        <f>VLOOKUP(D807,'Liste Gründe'!A:D,2,FALSE)</f>
        <v>Linienbezogen</v>
      </c>
      <c r="O807" s="13" t="str">
        <f>IF(ISBLANK(F807),VLOOKUP(Tabelle3[[#This Row],[Grund Ziffer]],'Liste Gründe'!A:D,3,FALSE),F807)</f>
        <v>Maschinenabfall</v>
      </c>
      <c r="P807" s="11" t="str">
        <f>IF(ISBLANK(Tabelle111[[#This Row],[noch genauer]]),"-",Tabelle111[[#This Row],[noch genauer]])</f>
        <v>-</v>
      </c>
      <c r="Q807" s="14">
        <f t="shared" si="85"/>
        <v>42</v>
      </c>
      <c r="R807" s="11" t="str">
        <f t="shared" si="86"/>
        <v>Produkte</v>
      </c>
      <c r="S807" s="11" t="str">
        <f t="shared" si="87"/>
        <v>BUs</v>
      </c>
      <c r="T807" s="11" t="str">
        <f t="shared" si="88"/>
        <v>Symptome</v>
      </c>
      <c r="U807" s="11" t="str">
        <f>IFERROR(VLOOKUP(Tabelle3[[#This Row],[Artikelnr.]],Kennzahlen!S:U,3,FALSE)*Tabelle3[[#This Row],[Menge]],"0")</f>
        <v>0</v>
      </c>
      <c r="V807" s="14" t="str">
        <f>IF(ISBLANK(A807),VLOOKUP(Tabelle3[[#This Row],[Artikelnr.]],'Linien - BU'!R:S,2,FALSE),A807)</f>
        <v>Bu3</v>
      </c>
      <c r="W807" s="16" t="str">
        <f t="shared" si="89"/>
        <v>-</v>
      </c>
      <c r="X807" s="15">
        <f t="shared" si="90"/>
        <v>30</v>
      </c>
      <c r="Y807" s="51"/>
      <c r="AC807" s="51"/>
      <c r="AF807" s="51"/>
      <c r="AG807" s="51"/>
      <c r="AH807" s="51"/>
    </row>
    <row r="808" spans="1:34" ht="30" customHeight="1" x14ac:dyDescent="0.25">
      <c r="A808" s="25" t="s">
        <v>59</v>
      </c>
      <c r="B808" s="25" t="s">
        <v>57</v>
      </c>
      <c r="C808" s="25">
        <v>51</v>
      </c>
      <c r="D808" s="40">
        <v>73</v>
      </c>
      <c r="E808" s="37">
        <v>44434</v>
      </c>
      <c r="F808" t="s">
        <v>58</v>
      </c>
      <c r="G808" s="55" t="s">
        <v>58</v>
      </c>
      <c r="H808" s="25" t="str">
        <f>IFERROR(VLOOKUP(Tabelle111[[#This Row],[Artikelnr. (wenn vorhanden)]],Artikel!A:C,3,FALSE),Tabelle111[[#This Row],[Artikelnr. (wenn vorhanden)]])</f>
        <v>Laborproben</v>
      </c>
      <c r="I808" s="11" t="str">
        <f>VLOOKUP(V808,'Linien - BU'!A:B,2,FALSE)</f>
        <v>Rest</v>
      </c>
      <c r="J808" s="12">
        <f t="shared" si="84"/>
        <v>51</v>
      </c>
      <c r="K808" s="13">
        <f>Tabelle111[[#This Row],[Datum '[Tag']]]</f>
        <v>44434</v>
      </c>
      <c r="L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08" s="14" t="str">
        <f>IFERROR(VLOOKUP(Tabelle3[[#This Row],[Artikelnr.]],Artikel!A:C,3,FALSE),Tabelle3[[#This Row],[Artikelnr.]])</f>
        <v>Laborproben</v>
      </c>
      <c r="N808" s="11" t="str">
        <f>VLOOKUP(D808,'Liste Gründe'!A:D,2,FALSE)</f>
        <v>Qualitätssicherung</v>
      </c>
      <c r="O808" s="13" t="str">
        <f>IF(ISBLANK(F808),VLOOKUP(Tabelle3[[#This Row],[Grund Ziffer]],'Liste Gründe'!A:D,3,FALSE),F808)</f>
        <v>Laborprobe</v>
      </c>
      <c r="P808" s="11" t="str">
        <f>IF(ISBLANK(Tabelle111[[#This Row],[noch genauer]]),"-",Tabelle111[[#This Row],[noch genauer]])</f>
        <v>Laborprobe</v>
      </c>
      <c r="Q808" s="14">
        <f t="shared" si="85"/>
        <v>34</v>
      </c>
      <c r="R808" s="11" t="str">
        <f t="shared" si="86"/>
        <v>Produkte</v>
      </c>
      <c r="S808" s="11" t="str">
        <f t="shared" si="87"/>
        <v>BUs</v>
      </c>
      <c r="T808" s="11" t="str">
        <f t="shared" si="88"/>
        <v>Symptome</v>
      </c>
      <c r="U808" s="11" t="str">
        <f>IFERROR(VLOOKUP(Tabelle3[[#This Row],[Artikelnr.]],Kennzahlen!S:U,3,FALSE)*Tabelle3[[#This Row],[Menge]],"0")</f>
        <v>0</v>
      </c>
      <c r="V808" s="14" t="str">
        <f>IF(ISBLANK(A808),VLOOKUP(Tabelle3[[#This Row],[Artikelnr.]],'Linien - BU'!R:S,2,FALSE),A808)</f>
        <v>Labor</v>
      </c>
      <c r="W808" s="16" t="str">
        <f t="shared" si="89"/>
        <v>Laborproben</v>
      </c>
      <c r="X808" s="15">
        <f t="shared" si="90"/>
        <v>73</v>
      </c>
      <c r="Y808" s="51"/>
      <c r="AC808" s="51"/>
      <c r="AF808" s="51"/>
      <c r="AG808" s="51"/>
      <c r="AH808" s="51"/>
    </row>
    <row r="809" spans="1:34" ht="30" customHeight="1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F809"/>
      <c r="G809" s="25"/>
      <c r="H809" s="56" t="str">
        <f>IFERROR(VLOOKUP(Tabelle111[[#This Row],[Artikelnr. (wenn vorhanden)]],Artikel!A:C,3,FALSE),Tabelle111[[#This Row],[Artikelnr. (wenn vorhanden)]])</f>
        <v>-</v>
      </c>
      <c r="I809" s="11" t="str">
        <f>VLOOKUP(V809,'Linien - BU'!A:B,2,FALSE)</f>
        <v>Rest</v>
      </c>
      <c r="J809" s="12">
        <f t="shared" si="84"/>
        <v>11</v>
      </c>
      <c r="K809" s="13">
        <f>Tabelle111[[#This Row],[Datum '[Tag']]]</f>
        <v>44490</v>
      </c>
      <c r="L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9" s="14" t="str">
        <f>IFERROR(VLOOKUP(Tabelle3[[#This Row],[Artikelnr.]],Artikel!A:C,3,FALSE),Tabelle3[[#This Row],[Artikelnr.]])</f>
        <v>-</v>
      </c>
      <c r="N809" s="11" t="str">
        <f>VLOOKUP(D809,'Liste Gründe'!A:D,2,FALSE)</f>
        <v>Qualitätssicherung</v>
      </c>
      <c r="O809" s="13" t="str">
        <f>IF(ISBLANK(F809),VLOOKUP(Tabelle3[[#This Row],[Grund Ziffer]],'Liste Gründe'!A:D,3,FALSE),F809)</f>
        <v>Laborproben</v>
      </c>
      <c r="P809" s="11" t="str">
        <f>IF(ISBLANK(Tabelle111[[#This Row],[noch genauer]]),"-",Tabelle111[[#This Row],[noch genauer]])</f>
        <v>-</v>
      </c>
      <c r="Q809" s="14">
        <f t="shared" si="85"/>
        <v>42</v>
      </c>
      <c r="R809" s="11" t="str">
        <f t="shared" si="86"/>
        <v>Produkte</v>
      </c>
      <c r="S809" s="11" t="str">
        <f t="shared" si="87"/>
        <v>BUs</v>
      </c>
      <c r="T809" s="11" t="str">
        <f t="shared" si="88"/>
        <v>Symptome</v>
      </c>
      <c r="U809" s="11" t="str">
        <f>IFERROR(VLOOKUP(Tabelle3[[#This Row],[Artikelnr.]],Kennzahlen!S:U,3,FALSE)*Tabelle3[[#This Row],[Menge]],"0")</f>
        <v>0</v>
      </c>
      <c r="V809" s="14" t="str">
        <f>IF(ISBLANK(A809),VLOOKUP(Tabelle3[[#This Row],[Artikelnr.]],'Linien - BU'!R:S,2,FALSE),A809)</f>
        <v>QM</v>
      </c>
      <c r="W809" s="16" t="str">
        <f t="shared" si="89"/>
        <v>-</v>
      </c>
      <c r="X809" s="15">
        <f t="shared" si="90"/>
        <v>73</v>
      </c>
      <c r="Y809" s="51"/>
      <c r="AC809" s="51"/>
      <c r="AF809" s="51"/>
      <c r="AG809" s="51"/>
      <c r="AH809" s="51"/>
    </row>
    <row r="810" spans="1:34" ht="30" customHeight="1" x14ac:dyDescent="0.25">
      <c r="A810" s="25" t="s">
        <v>59</v>
      </c>
      <c r="B810" t="s">
        <v>90</v>
      </c>
      <c r="C810" s="25">
        <v>28.8</v>
      </c>
      <c r="D810" s="25">
        <v>70</v>
      </c>
      <c r="E810" s="37">
        <v>44434</v>
      </c>
      <c r="F810" t="s">
        <v>90</v>
      </c>
      <c r="G810" s="55" t="s">
        <v>90</v>
      </c>
      <c r="H810" s="25" t="str">
        <f>IFERROR(VLOOKUP(Tabelle111[[#This Row],[Artikelnr. (wenn vorhanden)]],Artikel!A:C,3,FALSE),Tabelle111[[#This Row],[Artikelnr. (wenn vorhanden)]])</f>
        <v>Rückstellproben</v>
      </c>
      <c r="I810" s="11" t="str">
        <f>VLOOKUP(V810,'Linien - BU'!A:B,2,FALSE)</f>
        <v>Rest</v>
      </c>
      <c r="J810" s="12">
        <f t="shared" si="84"/>
        <v>28.8</v>
      </c>
      <c r="K810" s="13">
        <f>Tabelle111[[#This Row],[Datum '[Tag']]]</f>
        <v>44434</v>
      </c>
      <c r="L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10" s="14" t="str">
        <f>IFERROR(VLOOKUP(Tabelle3[[#This Row],[Artikelnr.]],Artikel!A:C,3,FALSE),Tabelle3[[#This Row],[Artikelnr.]])</f>
        <v>Rückstellproben</v>
      </c>
      <c r="N810" s="11" t="str">
        <f>VLOOKUP(D810,'Liste Gründe'!A:D,2,FALSE)</f>
        <v>Qualitätssicherung</v>
      </c>
      <c r="O810" s="13" t="str">
        <f>IF(ISBLANK(F810),VLOOKUP(Tabelle3[[#This Row],[Grund Ziffer]],'Liste Gründe'!A:D,3,FALSE),F810)</f>
        <v>Rückstellproben</v>
      </c>
      <c r="P810" s="11" t="str">
        <f>IF(ISBLANK(Tabelle111[[#This Row],[noch genauer]]),"-",Tabelle111[[#This Row],[noch genauer]])</f>
        <v>Rückstellproben</v>
      </c>
      <c r="Q810" s="14">
        <f t="shared" si="85"/>
        <v>34</v>
      </c>
      <c r="R810" s="11" t="str">
        <f t="shared" si="86"/>
        <v>Produkte</v>
      </c>
      <c r="S810" s="11" t="str">
        <f t="shared" si="87"/>
        <v>BUs</v>
      </c>
      <c r="T810" s="11" t="str">
        <f t="shared" si="88"/>
        <v>Symptome</v>
      </c>
      <c r="U810" s="11" t="str">
        <f>IFERROR(VLOOKUP(Tabelle3[[#This Row],[Artikelnr.]],Kennzahlen!S:U,3,FALSE)*Tabelle3[[#This Row],[Menge]],"0")</f>
        <v>0</v>
      </c>
      <c r="V810" s="14" t="str">
        <f>IF(ISBLANK(A810),VLOOKUP(Tabelle3[[#This Row],[Artikelnr.]],'Linien - BU'!R:S,2,FALSE),A810)</f>
        <v>Labor</v>
      </c>
      <c r="W810" s="16" t="str">
        <f t="shared" si="89"/>
        <v>Rückstellproben</v>
      </c>
      <c r="X810" s="15">
        <f t="shared" si="90"/>
        <v>70</v>
      </c>
      <c r="Y810" s="51"/>
      <c r="AC810" s="51"/>
      <c r="AF810" s="51"/>
      <c r="AG810" s="51"/>
      <c r="AH810" s="51"/>
    </row>
    <row r="811" spans="1:34" ht="30" customHeight="1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F811"/>
      <c r="G811" s="25"/>
      <c r="H811" s="56" t="str">
        <f>IFERROR(VLOOKUP(Tabelle111[[#This Row],[Artikelnr. (wenn vorhanden)]],Artikel!A:C,3,FALSE),Tabelle111[[#This Row],[Artikelnr. (wenn vorhanden)]])</f>
        <v>-</v>
      </c>
      <c r="I811" s="11" t="str">
        <f>VLOOKUP(V811,'Linien - BU'!A:B,2,FALSE)</f>
        <v>BU2</v>
      </c>
      <c r="J811" s="12">
        <f t="shared" si="84"/>
        <v>27</v>
      </c>
      <c r="K811" s="13">
        <f>Tabelle111[[#This Row],[Datum '[Tag']]]</f>
        <v>44491</v>
      </c>
      <c r="L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1" s="14" t="str">
        <f>IFERROR(VLOOKUP(Tabelle3[[#This Row],[Artikelnr.]],Artikel!A:C,3,FALSE),Tabelle3[[#This Row],[Artikelnr.]])</f>
        <v>-</v>
      </c>
      <c r="N811" s="11" t="str">
        <f>VLOOKUP(D811,'Liste Gründe'!A:D,2,FALSE)</f>
        <v>Linienbezogen</v>
      </c>
      <c r="O811" s="13" t="str">
        <f>IF(ISBLANK(F811),VLOOKUP(Tabelle3[[#This Row],[Grund Ziffer]],'Liste Gründe'!A:D,3,FALSE),F811)</f>
        <v>Maschinenabfall</v>
      </c>
      <c r="P811" s="11" t="str">
        <f>IF(ISBLANK(Tabelle111[[#This Row],[noch genauer]]),"-",Tabelle111[[#This Row],[noch genauer]])</f>
        <v>-</v>
      </c>
      <c r="Q811" s="14">
        <f t="shared" si="85"/>
        <v>42</v>
      </c>
      <c r="R811" s="11" t="str">
        <f t="shared" si="86"/>
        <v>Produkte</v>
      </c>
      <c r="S811" s="11" t="str">
        <f t="shared" si="87"/>
        <v>BUs</v>
      </c>
      <c r="T811" s="11" t="str">
        <f t="shared" si="88"/>
        <v>Symptome</v>
      </c>
      <c r="U811" s="11" t="str">
        <f>IFERROR(VLOOKUP(Tabelle3[[#This Row],[Artikelnr.]],Kennzahlen!S:U,3,FALSE)*Tabelle3[[#This Row],[Menge]],"0")</f>
        <v>0</v>
      </c>
      <c r="V811" s="14" t="str">
        <f>IF(ISBLANK(A811),VLOOKUP(Tabelle3[[#This Row],[Artikelnr.]],'Linien - BU'!R:S,2,FALSE),A811)</f>
        <v>BU2</v>
      </c>
      <c r="W811" s="16" t="str">
        <f t="shared" si="89"/>
        <v>-</v>
      </c>
      <c r="X811" s="15">
        <f t="shared" si="90"/>
        <v>30</v>
      </c>
      <c r="Y811" s="51"/>
      <c r="AC811" s="51"/>
      <c r="AF811" s="51"/>
      <c r="AG811" s="51"/>
      <c r="AH811" s="51"/>
    </row>
    <row r="812" spans="1:34" ht="30" customHeight="1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F812"/>
      <c r="G812" s="25"/>
      <c r="H812" s="56" t="str">
        <f>IFERROR(VLOOKUP(Tabelle111[[#This Row],[Artikelnr. (wenn vorhanden)]],Artikel!A:C,3,FALSE),Tabelle111[[#This Row],[Artikelnr. (wenn vorhanden)]])</f>
        <v>-</v>
      </c>
      <c r="I812" s="11" t="str">
        <f>VLOOKUP(V812,'Linien - BU'!A:B,2,FALSE)</f>
        <v>BU4</v>
      </c>
      <c r="J812" s="12">
        <f t="shared" si="84"/>
        <v>29</v>
      </c>
      <c r="K812" s="13">
        <f>Tabelle111[[#This Row],[Datum '[Tag']]]</f>
        <v>44491</v>
      </c>
      <c r="L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2" s="14" t="str">
        <f>IFERROR(VLOOKUP(Tabelle3[[#This Row],[Artikelnr.]],Artikel!A:C,3,FALSE),Tabelle3[[#This Row],[Artikelnr.]])</f>
        <v>-</v>
      </c>
      <c r="N812" s="11" t="str">
        <f>VLOOKUP(D812,'Liste Gründe'!A:D,2,FALSE)</f>
        <v>Linienbezogen</v>
      </c>
      <c r="O812" s="13" t="str">
        <f>IF(ISBLANK(F812),VLOOKUP(Tabelle3[[#This Row],[Grund Ziffer]],'Liste Gründe'!A:D,3,FALSE),F812)</f>
        <v>Maschinenabfall</v>
      </c>
      <c r="P812" s="11" t="str">
        <f>IF(ISBLANK(Tabelle111[[#This Row],[noch genauer]]),"-",Tabelle111[[#This Row],[noch genauer]])</f>
        <v>-</v>
      </c>
      <c r="Q812" s="14">
        <f t="shared" si="85"/>
        <v>42</v>
      </c>
      <c r="R812" s="11" t="str">
        <f t="shared" si="86"/>
        <v>Produkte</v>
      </c>
      <c r="S812" s="11" t="str">
        <f t="shared" si="87"/>
        <v>BUs</v>
      </c>
      <c r="T812" s="11" t="str">
        <f t="shared" si="88"/>
        <v>Symptome</v>
      </c>
      <c r="U812" s="11" t="str">
        <f>IFERROR(VLOOKUP(Tabelle3[[#This Row],[Artikelnr.]],Kennzahlen!S:U,3,FALSE)*Tabelle3[[#This Row],[Menge]],"0")</f>
        <v>0</v>
      </c>
      <c r="V812" s="14" t="str">
        <f>IF(ISBLANK(A812),VLOOKUP(Tabelle3[[#This Row],[Artikelnr.]],'Linien - BU'!R:S,2,FALSE),A812)</f>
        <v>BU4</v>
      </c>
      <c r="W812" s="16" t="str">
        <f t="shared" si="89"/>
        <v>-</v>
      </c>
      <c r="X812" s="15">
        <f t="shared" si="90"/>
        <v>30</v>
      </c>
      <c r="Y812" s="51"/>
      <c r="AC812" s="51"/>
      <c r="AF812" s="51"/>
      <c r="AG812" s="51"/>
      <c r="AH812" s="51"/>
    </row>
    <row r="813" spans="1:34" ht="30" customHeight="1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F813"/>
      <c r="G813" s="25"/>
      <c r="H813" s="56" t="str">
        <f>IFERROR(VLOOKUP(Tabelle111[[#This Row],[Artikelnr. (wenn vorhanden)]],Artikel!A:C,3,FALSE),Tabelle111[[#This Row],[Artikelnr. (wenn vorhanden)]])</f>
        <v>-</v>
      </c>
      <c r="I813" s="11" t="str">
        <f>VLOOKUP(V813,'Linien - BU'!A:B,2,FALSE)</f>
        <v>BU3</v>
      </c>
      <c r="J813" s="12">
        <f t="shared" si="84"/>
        <v>30</v>
      </c>
      <c r="K813" s="13">
        <f>Tabelle111[[#This Row],[Datum '[Tag']]]</f>
        <v>44491</v>
      </c>
      <c r="L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3" s="14" t="str">
        <f>IFERROR(VLOOKUP(Tabelle3[[#This Row],[Artikelnr.]],Artikel!A:C,3,FALSE),Tabelle3[[#This Row],[Artikelnr.]])</f>
        <v>-</v>
      </c>
      <c r="N813" s="11" t="str">
        <f>VLOOKUP(D813,'Liste Gründe'!A:D,2,FALSE)</f>
        <v>Linienbezogen</v>
      </c>
      <c r="O813" s="13" t="str">
        <f>IF(ISBLANK(F813),VLOOKUP(Tabelle3[[#This Row],[Grund Ziffer]],'Liste Gründe'!A:D,3,FALSE),F813)</f>
        <v>Maschinenabfall</v>
      </c>
      <c r="P813" s="11" t="str">
        <f>IF(ISBLANK(Tabelle111[[#This Row],[noch genauer]]),"-",Tabelle111[[#This Row],[noch genauer]])</f>
        <v>-</v>
      </c>
      <c r="Q813" s="14">
        <f t="shared" si="85"/>
        <v>42</v>
      </c>
      <c r="R813" s="11" t="str">
        <f t="shared" si="86"/>
        <v>Produkte</v>
      </c>
      <c r="S813" s="11" t="str">
        <f t="shared" si="87"/>
        <v>BUs</v>
      </c>
      <c r="T813" s="11" t="str">
        <f t="shared" si="88"/>
        <v>Symptome</v>
      </c>
      <c r="U813" s="11" t="str">
        <f>IFERROR(VLOOKUP(Tabelle3[[#This Row],[Artikelnr.]],Kennzahlen!S:U,3,FALSE)*Tabelle3[[#This Row],[Menge]],"0")</f>
        <v>0</v>
      </c>
      <c r="V813" s="14" t="str">
        <f>IF(ISBLANK(A813),VLOOKUP(Tabelle3[[#This Row],[Artikelnr.]],'Linien - BU'!R:S,2,FALSE),A813)</f>
        <v>BU3</v>
      </c>
      <c r="W813" s="16" t="str">
        <f t="shared" si="89"/>
        <v>-</v>
      </c>
      <c r="X813" s="15">
        <f t="shared" si="90"/>
        <v>30</v>
      </c>
      <c r="Y813" s="51"/>
      <c r="AC813" s="51"/>
      <c r="AF813" s="51"/>
      <c r="AG813" s="51"/>
      <c r="AH813" s="51"/>
    </row>
    <row r="814" spans="1:34" ht="30" customHeight="1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15146</v>
      </c>
      <c r="G814" s="25"/>
      <c r="H814" s="56" t="str">
        <f>IFERROR(VLOOKUP(Tabelle111[[#This Row],[Artikelnr. (wenn vorhanden)]],Artikel!A:C,3,FALSE),Tabelle111[[#This Row],[Artikelnr. (wenn vorhanden)]])</f>
        <v>-</v>
      </c>
      <c r="I814" s="11" t="str">
        <f>VLOOKUP(V814,'Linien - BU'!A:B,2,FALSE)</f>
        <v>BU1</v>
      </c>
      <c r="J814" s="12">
        <f t="shared" si="84"/>
        <v>80</v>
      </c>
      <c r="K814" s="13">
        <f>Tabelle111[[#This Row],[Datum '[Tag']]]</f>
        <v>44491</v>
      </c>
      <c r="L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4" s="14" t="str">
        <f>IFERROR(VLOOKUP(Tabelle3[[#This Row],[Artikelnr.]],Artikel!A:C,3,FALSE),Tabelle3[[#This Row],[Artikelnr.]])</f>
        <v>-</v>
      </c>
      <c r="N814" s="11" t="str">
        <f>VLOOKUP(D814,'Liste Gründe'!A:D,2,FALSE)</f>
        <v>Schimmel</v>
      </c>
      <c r="O814" s="13" t="str">
        <f>IF(ISBLANK(F814),VLOOKUP(Tabelle3[[#This Row],[Grund Ziffer]],'Liste Gründe'!A:D,3,FALSE),F814)</f>
        <v>VOS &gt; Einsatz</v>
      </c>
      <c r="P814" s="11" t="str">
        <f>IF(ISBLANK(Tabelle111[[#This Row],[noch genauer]]),"-",Tabelle111[[#This Row],[noch genauer]])</f>
        <v>-</v>
      </c>
      <c r="Q814" s="14">
        <f t="shared" si="85"/>
        <v>42</v>
      </c>
      <c r="R814" s="11" t="str">
        <f t="shared" si="86"/>
        <v>Produkte</v>
      </c>
      <c r="S814" s="11" t="str">
        <f t="shared" si="87"/>
        <v>BUs</v>
      </c>
      <c r="T814" s="11" t="str">
        <f t="shared" si="88"/>
        <v>Symptome</v>
      </c>
      <c r="U814" s="11" t="str">
        <f>IFERROR(VLOOKUP(Tabelle3[[#This Row],[Artikelnr.]],Kennzahlen!S:U,3,FALSE)*Tabelle3[[#This Row],[Menge]],"0")</f>
        <v>0</v>
      </c>
      <c r="V814" s="14" t="str">
        <f>IF(ISBLANK(A814),VLOOKUP(Tabelle3[[#This Row],[Artikelnr.]],'Linien - BU'!R:S,2,FALSE),A814)</f>
        <v>Abfüllung</v>
      </c>
      <c r="W814" s="16" t="str">
        <f t="shared" si="89"/>
        <v>-</v>
      </c>
      <c r="X814" s="15">
        <f t="shared" si="90"/>
        <v>12</v>
      </c>
      <c r="Y814" s="51"/>
      <c r="AC814" s="51"/>
      <c r="AF814" s="51"/>
      <c r="AG814" s="51"/>
      <c r="AH814" s="51"/>
    </row>
    <row r="815" spans="1:34" ht="30" customHeight="1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F815"/>
      <c r="G815" s="25"/>
      <c r="H815" s="56" t="str">
        <f>IFERROR(VLOOKUP(Tabelle111[[#This Row],[Artikelnr. (wenn vorhanden)]],Artikel!A:C,3,FALSE),Tabelle111[[#This Row],[Artikelnr. (wenn vorhanden)]])</f>
        <v>-</v>
      </c>
      <c r="I815" s="11" t="str">
        <f>VLOOKUP(V815,'Linien - BU'!A:B,2,FALSE)</f>
        <v>Rest</v>
      </c>
      <c r="J815" s="12">
        <f t="shared" si="84"/>
        <v>7.5</v>
      </c>
      <c r="K815" s="13">
        <f>Tabelle111[[#This Row],[Datum '[Tag']]]</f>
        <v>44491</v>
      </c>
      <c r="L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5" s="14" t="str">
        <f>IFERROR(VLOOKUP(Tabelle3[[#This Row],[Artikelnr.]],Artikel!A:C,3,FALSE),Tabelle3[[#This Row],[Artikelnr.]])</f>
        <v>-</v>
      </c>
      <c r="N815" s="11" t="str">
        <f>VLOOKUP(D815,'Liste Gründe'!A:D,2,FALSE)</f>
        <v>Qualitätssicherung</v>
      </c>
      <c r="O815" s="13" t="str">
        <f>IF(ISBLANK(F815),VLOOKUP(Tabelle3[[#This Row],[Grund Ziffer]],'Liste Gründe'!A:D,3,FALSE),F815)</f>
        <v>Sensorik</v>
      </c>
      <c r="P815" s="11" t="str">
        <f>IF(ISBLANK(Tabelle111[[#This Row],[noch genauer]]),"-",Tabelle111[[#This Row],[noch genauer]])</f>
        <v>-</v>
      </c>
      <c r="Q815" s="14">
        <f t="shared" si="85"/>
        <v>42</v>
      </c>
      <c r="R815" s="11" t="str">
        <f t="shared" si="86"/>
        <v>Produkte</v>
      </c>
      <c r="S815" s="11" t="str">
        <f t="shared" si="87"/>
        <v>BUs</v>
      </c>
      <c r="T815" s="11" t="str">
        <f t="shared" si="88"/>
        <v>Symptome</v>
      </c>
      <c r="U815" s="11" t="str">
        <f>IFERROR(VLOOKUP(Tabelle3[[#This Row],[Artikelnr.]],Kennzahlen!S:U,3,FALSE)*Tabelle3[[#This Row],[Menge]],"0")</f>
        <v>0</v>
      </c>
      <c r="V815" s="14" t="str">
        <f>IF(ISBLANK(A815),VLOOKUP(Tabelle3[[#This Row],[Artikelnr.]],'Linien - BU'!R:S,2,FALSE),A815)</f>
        <v>QM</v>
      </c>
      <c r="W815" s="16" t="str">
        <f t="shared" si="89"/>
        <v>-</v>
      </c>
      <c r="X815" s="15">
        <f t="shared" si="90"/>
        <v>74</v>
      </c>
      <c r="Y815" s="51"/>
      <c r="AC815" s="51"/>
      <c r="AF815" s="51"/>
      <c r="AG815" s="51"/>
      <c r="AH815" s="51"/>
    </row>
    <row r="816" spans="1:34" ht="30" customHeight="1" x14ac:dyDescent="0.25">
      <c r="A816" s="25" t="s">
        <v>59</v>
      </c>
      <c r="B816" s="25" t="s">
        <v>57</v>
      </c>
      <c r="C816" s="25">
        <v>10.4</v>
      </c>
      <c r="D816" s="40">
        <v>73</v>
      </c>
      <c r="E816" s="37">
        <v>44435</v>
      </c>
      <c r="F816" t="s">
        <v>58</v>
      </c>
      <c r="G816" s="55" t="s">
        <v>58</v>
      </c>
      <c r="H816" s="25" t="str">
        <f>IFERROR(VLOOKUP(Tabelle111[[#This Row],[Artikelnr. (wenn vorhanden)]],Artikel!A:C,3,FALSE),Tabelle111[[#This Row],[Artikelnr. (wenn vorhanden)]])</f>
        <v>Laborproben</v>
      </c>
      <c r="I816" s="11" t="str">
        <f>VLOOKUP(V816,'Linien - BU'!A:B,2,FALSE)</f>
        <v>Rest</v>
      </c>
      <c r="J816" s="12">
        <f t="shared" si="84"/>
        <v>10.4</v>
      </c>
      <c r="K816" s="13">
        <f>Tabelle111[[#This Row],[Datum '[Tag']]]</f>
        <v>44435</v>
      </c>
      <c r="L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16" s="14" t="str">
        <f>IFERROR(VLOOKUP(Tabelle3[[#This Row],[Artikelnr.]],Artikel!A:C,3,FALSE),Tabelle3[[#This Row],[Artikelnr.]])</f>
        <v>Laborproben</v>
      </c>
      <c r="N816" s="11" t="str">
        <f>VLOOKUP(D816,'Liste Gründe'!A:D,2,FALSE)</f>
        <v>Qualitätssicherung</v>
      </c>
      <c r="O816" s="13" t="str">
        <f>IF(ISBLANK(F816),VLOOKUP(Tabelle3[[#This Row],[Grund Ziffer]],'Liste Gründe'!A:D,3,FALSE),F816)</f>
        <v>Laborprobe</v>
      </c>
      <c r="P816" s="11" t="str">
        <f>IF(ISBLANK(Tabelle111[[#This Row],[noch genauer]]),"-",Tabelle111[[#This Row],[noch genauer]])</f>
        <v>Laborprobe</v>
      </c>
      <c r="Q816" s="14">
        <f t="shared" si="85"/>
        <v>34</v>
      </c>
      <c r="R816" s="11" t="str">
        <f t="shared" si="86"/>
        <v>Produkte</v>
      </c>
      <c r="S816" s="11" t="str">
        <f t="shared" si="87"/>
        <v>BUs</v>
      </c>
      <c r="T816" s="11" t="str">
        <f t="shared" si="88"/>
        <v>Symptome</v>
      </c>
      <c r="U816" s="11" t="str">
        <f>IFERROR(VLOOKUP(Tabelle3[[#This Row],[Artikelnr.]],Kennzahlen!S:U,3,FALSE)*Tabelle3[[#This Row],[Menge]],"0")</f>
        <v>0</v>
      </c>
      <c r="V816" s="14" t="str">
        <f>IF(ISBLANK(A816),VLOOKUP(Tabelle3[[#This Row],[Artikelnr.]],'Linien - BU'!R:S,2,FALSE),A816)</f>
        <v>Labor</v>
      </c>
      <c r="W816" s="16" t="str">
        <f t="shared" si="89"/>
        <v>Laborproben</v>
      </c>
      <c r="X816" s="15">
        <f t="shared" si="90"/>
        <v>73</v>
      </c>
      <c r="Y816" s="51"/>
      <c r="AC816" s="51"/>
      <c r="AF816" s="51"/>
      <c r="AG816" s="51"/>
      <c r="AH816" s="51"/>
    </row>
    <row r="817" spans="1:34" ht="30" customHeight="1" x14ac:dyDescent="0.25">
      <c r="A817" s="25" t="s">
        <v>59</v>
      </c>
      <c r="B817" s="25" t="s">
        <v>57</v>
      </c>
      <c r="C817" s="25">
        <v>70</v>
      </c>
      <c r="D817" s="40">
        <v>73</v>
      </c>
      <c r="E817" s="37">
        <v>44435</v>
      </c>
      <c r="F817" t="s">
        <v>58</v>
      </c>
      <c r="G817" s="55" t="s">
        <v>58</v>
      </c>
      <c r="H817" s="25" t="str">
        <f>IFERROR(VLOOKUP(Tabelle111[[#This Row],[Artikelnr. (wenn vorhanden)]],Artikel!A:C,3,FALSE),Tabelle111[[#This Row],[Artikelnr. (wenn vorhanden)]])</f>
        <v>Laborproben</v>
      </c>
      <c r="I817" s="11" t="str">
        <f>VLOOKUP(V817,'Linien - BU'!A:B,2,FALSE)</f>
        <v>Rest</v>
      </c>
      <c r="J817" s="12">
        <f t="shared" si="84"/>
        <v>70</v>
      </c>
      <c r="K817" s="13">
        <f>Tabelle111[[#This Row],[Datum '[Tag']]]</f>
        <v>44435</v>
      </c>
      <c r="L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17" s="14" t="str">
        <f>IFERROR(VLOOKUP(Tabelle3[[#This Row],[Artikelnr.]],Artikel!A:C,3,FALSE),Tabelle3[[#This Row],[Artikelnr.]])</f>
        <v>Laborproben</v>
      </c>
      <c r="N817" s="11" t="str">
        <f>VLOOKUP(D817,'Liste Gründe'!A:D,2,FALSE)</f>
        <v>Qualitätssicherung</v>
      </c>
      <c r="O817" s="13" t="str">
        <f>IF(ISBLANK(F817),VLOOKUP(Tabelle3[[#This Row],[Grund Ziffer]],'Liste Gründe'!A:D,3,FALSE),F817)</f>
        <v>Laborprobe</v>
      </c>
      <c r="P817" s="11" t="str">
        <f>IF(ISBLANK(Tabelle111[[#This Row],[noch genauer]]),"-",Tabelle111[[#This Row],[noch genauer]])</f>
        <v>Laborprobe</v>
      </c>
      <c r="Q817" s="14">
        <f t="shared" si="85"/>
        <v>34</v>
      </c>
      <c r="R817" s="11" t="str">
        <f t="shared" si="86"/>
        <v>Produkte</v>
      </c>
      <c r="S817" s="11" t="str">
        <f t="shared" si="87"/>
        <v>BUs</v>
      </c>
      <c r="T817" s="11" t="str">
        <f t="shared" si="88"/>
        <v>Symptome</v>
      </c>
      <c r="U817" s="11" t="str">
        <f>IFERROR(VLOOKUP(Tabelle3[[#This Row],[Artikelnr.]],Kennzahlen!S:U,3,FALSE)*Tabelle3[[#This Row],[Menge]],"0")</f>
        <v>0</v>
      </c>
      <c r="V817" s="14" t="str">
        <f>IF(ISBLANK(A817),VLOOKUP(Tabelle3[[#This Row],[Artikelnr.]],'Linien - BU'!R:S,2,FALSE),A817)</f>
        <v>Labor</v>
      </c>
      <c r="W817" s="16" t="str">
        <f t="shared" si="89"/>
        <v>Laborproben</v>
      </c>
      <c r="X817" s="15">
        <f t="shared" si="90"/>
        <v>73</v>
      </c>
      <c r="Y817" s="51"/>
      <c r="AC817" s="51"/>
      <c r="AF817" s="51"/>
      <c r="AG817" s="51"/>
      <c r="AH817" s="51"/>
    </row>
    <row r="818" spans="1:34" ht="30" customHeight="1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F818"/>
      <c r="G818" s="25"/>
      <c r="H818" s="56" t="str">
        <f>IFERROR(VLOOKUP(Tabelle111[[#This Row],[Artikelnr. (wenn vorhanden)]],Artikel!A:C,3,FALSE),Tabelle111[[#This Row],[Artikelnr. (wenn vorhanden)]])</f>
        <v>-</v>
      </c>
      <c r="I818" s="11" t="str">
        <f>VLOOKUP(V818,'Linien - BU'!A:B,2,FALSE)</f>
        <v>BU1</v>
      </c>
      <c r="J818" s="12">
        <f t="shared" si="84"/>
        <v>39</v>
      </c>
      <c r="K818" s="13">
        <f>Tabelle111[[#This Row],[Datum '[Tag']]]</f>
        <v>44491</v>
      </c>
      <c r="L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8" s="14" t="str">
        <f>IFERROR(VLOOKUP(Tabelle3[[#This Row],[Artikelnr.]],Artikel!A:C,3,FALSE),Tabelle3[[#This Row],[Artikelnr.]])</f>
        <v>-</v>
      </c>
      <c r="N818" s="11" t="str">
        <f>VLOOKUP(D818,'Liste Gründe'!A:D,2,FALSE)</f>
        <v>Linienbezogen</v>
      </c>
      <c r="O818" s="13" t="str">
        <f>IF(ISBLANK(F818),VLOOKUP(Tabelle3[[#This Row],[Grund Ziffer]],'Liste Gründe'!A:D,3,FALSE),F818)</f>
        <v>Maschinenabfall</v>
      </c>
      <c r="P818" s="11" t="str">
        <f>IF(ISBLANK(Tabelle111[[#This Row],[noch genauer]]),"-",Tabelle111[[#This Row],[noch genauer]])</f>
        <v>-</v>
      </c>
      <c r="Q818" s="14">
        <f t="shared" si="85"/>
        <v>42</v>
      </c>
      <c r="R818" s="11" t="str">
        <f t="shared" si="86"/>
        <v>Produkte</v>
      </c>
      <c r="S818" s="11" t="str">
        <f t="shared" si="87"/>
        <v>BUs</v>
      </c>
      <c r="T818" s="11" t="str">
        <f t="shared" si="88"/>
        <v>Symptome</v>
      </c>
      <c r="U818" s="11" t="str">
        <f>IFERROR(VLOOKUP(Tabelle3[[#This Row],[Artikelnr.]],Kennzahlen!S:U,3,FALSE)*Tabelle3[[#This Row],[Menge]],"0")</f>
        <v>0</v>
      </c>
      <c r="V818" s="14" t="str">
        <f>IF(ISBLANK(A818),VLOOKUP(Tabelle3[[#This Row],[Artikelnr.]],'Linien - BU'!R:S,2,FALSE),A818)</f>
        <v>Abfüllung</v>
      </c>
      <c r="W818" s="16" t="str">
        <f t="shared" si="89"/>
        <v>-</v>
      </c>
      <c r="X818" s="15">
        <f t="shared" si="90"/>
        <v>30</v>
      </c>
      <c r="Y818" s="51"/>
      <c r="AC818" s="51"/>
      <c r="AF818" s="51"/>
      <c r="AG818" s="51"/>
      <c r="AH818" s="51"/>
    </row>
    <row r="819" spans="1:34" ht="30" customHeight="1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IFERROR(VLOOKUP(Tabelle111[[#This Row],[Artikelnr. (wenn vorhanden)]],Artikel!A:C,3,FALSE),Tabelle111[[#This Row],[Artikelnr. (wenn vorhanden)]])</f>
        <v>-</v>
      </c>
      <c r="I819" s="11" t="str">
        <f>VLOOKUP(V819,'Linien - BU'!A:B,2,FALSE)</f>
        <v>BU1</v>
      </c>
      <c r="J819" s="12">
        <f t="shared" si="84"/>
        <v>46</v>
      </c>
      <c r="K819" s="13">
        <f>Tabelle111[[#This Row],[Datum '[Tag']]]</f>
        <v>44491</v>
      </c>
      <c r="L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9" s="14" t="str">
        <f>IFERROR(VLOOKUP(Tabelle3[[#This Row],[Artikelnr.]],Artikel!A:C,3,FALSE),Tabelle3[[#This Row],[Artikelnr.]])</f>
        <v>-</v>
      </c>
      <c r="N819" s="11" t="str">
        <f>VLOOKUP(D819,'Liste Gründe'!A:D,2,FALSE)</f>
        <v>Linienbezogen</v>
      </c>
      <c r="O819" s="13" t="str">
        <f>IF(ISBLANK(F819),VLOOKUP(Tabelle3[[#This Row],[Grund Ziffer]],'Liste Gründe'!A:D,3,FALSE),F819)</f>
        <v>Bodenabfall Abfüllung</v>
      </c>
      <c r="P819" s="11" t="str">
        <f>IF(ISBLANK(Tabelle111[[#This Row],[noch genauer]]),"-",Tabelle111[[#This Row],[noch genauer]])</f>
        <v>-</v>
      </c>
      <c r="Q819" s="14">
        <f t="shared" si="85"/>
        <v>42</v>
      </c>
      <c r="R819" s="11" t="str">
        <f t="shared" si="86"/>
        <v>Produkte</v>
      </c>
      <c r="S819" s="11" t="str">
        <f t="shared" si="87"/>
        <v>BUs</v>
      </c>
      <c r="T819" s="11" t="str">
        <f t="shared" si="88"/>
        <v>Symptome</v>
      </c>
      <c r="U819" s="11" t="str">
        <f>IFERROR(VLOOKUP(Tabelle3[[#This Row],[Artikelnr.]],Kennzahlen!S:U,3,FALSE)*Tabelle3[[#This Row],[Menge]],"0")</f>
        <v>0</v>
      </c>
      <c r="V819" s="14">
        <f>IF(ISBLANK(A819),VLOOKUP(Tabelle3[[#This Row],[Artikelnr.]],'Linien - BU'!R:S,2,FALSE),A819)</f>
        <v>3020</v>
      </c>
      <c r="W819" s="16" t="str">
        <f t="shared" si="89"/>
        <v>-</v>
      </c>
      <c r="X819" s="15">
        <f t="shared" si="90"/>
        <v>34</v>
      </c>
      <c r="Y819" s="51"/>
      <c r="AC819" s="51"/>
      <c r="AF819" s="51"/>
      <c r="AG819" s="51"/>
      <c r="AH819" s="51"/>
    </row>
    <row r="820" spans="1:34" ht="30" customHeight="1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F820"/>
      <c r="G820" s="25"/>
      <c r="H820" s="56" t="str">
        <f>IFERROR(VLOOKUP(Tabelle111[[#This Row],[Artikelnr. (wenn vorhanden)]],Artikel!A:C,3,FALSE),Tabelle111[[#This Row],[Artikelnr. (wenn vorhanden)]])</f>
        <v>-</v>
      </c>
      <c r="I820" s="11" t="str">
        <f>VLOOKUP(V820,'Linien - BU'!A:B,2,FALSE)</f>
        <v>BU4</v>
      </c>
      <c r="J820" s="12">
        <f t="shared" si="84"/>
        <v>35</v>
      </c>
      <c r="K820" s="13">
        <f>Tabelle111[[#This Row],[Datum '[Tag']]]</f>
        <v>44491</v>
      </c>
      <c r="L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0" s="14" t="str">
        <f>IFERROR(VLOOKUP(Tabelle3[[#This Row],[Artikelnr.]],Artikel!A:C,3,FALSE),Tabelle3[[#This Row],[Artikelnr.]])</f>
        <v>-</v>
      </c>
      <c r="N820" s="11" t="str">
        <f>VLOOKUP(D820,'Liste Gründe'!A:D,2,FALSE)</f>
        <v>Linienbezogen</v>
      </c>
      <c r="O820" s="13" t="str">
        <f>IF(ISBLANK(F820),VLOOKUP(Tabelle3[[#This Row],[Grund Ziffer]],'Liste Gründe'!A:D,3,FALSE),F820)</f>
        <v>Maschinenabfall</v>
      </c>
      <c r="P820" s="11" t="str">
        <f>IF(ISBLANK(Tabelle111[[#This Row],[noch genauer]]),"-",Tabelle111[[#This Row],[noch genauer]])</f>
        <v>-</v>
      </c>
      <c r="Q820" s="14">
        <f t="shared" si="85"/>
        <v>42</v>
      </c>
      <c r="R820" s="11" t="str">
        <f t="shared" si="86"/>
        <v>Produkte</v>
      </c>
      <c r="S820" s="11" t="str">
        <f t="shared" si="87"/>
        <v>BUs</v>
      </c>
      <c r="T820" s="11" t="str">
        <f t="shared" si="88"/>
        <v>Symptome</v>
      </c>
      <c r="U820" s="11" t="str">
        <f>IFERROR(VLOOKUP(Tabelle3[[#This Row],[Artikelnr.]],Kennzahlen!S:U,3,FALSE)*Tabelle3[[#This Row],[Menge]],"0")</f>
        <v>0</v>
      </c>
      <c r="V820" s="14" t="str">
        <f>IF(ISBLANK(A820),VLOOKUP(Tabelle3[[#This Row],[Artikelnr.]],'Linien - BU'!R:S,2,FALSE),A820)</f>
        <v>Bu4</v>
      </c>
      <c r="W820" s="16" t="str">
        <f t="shared" si="89"/>
        <v>-</v>
      </c>
      <c r="X820" s="15">
        <f t="shared" si="90"/>
        <v>30</v>
      </c>
      <c r="Y820" s="51"/>
      <c r="AC820" s="51"/>
      <c r="AF820" s="51"/>
      <c r="AG820" s="51"/>
      <c r="AH820" s="51"/>
    </row>
    <row r="821" spans="1:34" ht="30" customHeight="1" x14ac:dyDescent="0.25">
      <c r="A821" s="25" t="s">
        <v>59</v>
      </c>
      <c r="B821" s="25" t="s">
        <v>57</v>
      </c>
      <c r="C821" s="25">
        <v>8.9</v>
      </c>
      <c r="D821" s="40">
        <v>73</v>
      </c>
      <c r="E821" s="37">
        <v>44438</v>
      </c>
      <c r="F821" t="s">
        <v>58</v>
      </c>
      <c r="G821" s="55" t="s">
        <v>58</v>
      </c>
      <c r="H821" s="25" t="str">
        <f>IFERROR(VLOOKUP(Tabelle111[[#This Row],[Artikelnr. (wenn vorhanden)]],Artikel!A:C,3,FALSE),Tabelle111[[#This Row],[Artikelnr. (wenn vorhanden)]])</f>
        <v>Laborproben</v>
      </c>
      <c r="I821" s="11" t="str">
        <f>VLOOKUP(V821,'Linien - BU'!A:B,2,FALSE)</f>
        <v>Rest</v>
      </c>
      <c r="J821" s="12">
        <f t="shared" si="84"/>
        <v>8.9</v>
      </c>
      <c r="K821" s="13">
        <f>Tabelle111[[#This Row],[Datum '[Tag']]]</f>
        <v>44438</v>
      </c>
      <c r="L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1" s="14" t="str">
        <f>IFERROR(VLOOKUP(Tabelle3[[#This Row],[Artikelnr.]],Artikel!A:C,3,FALSE),Tabelle3[[#This Row],[Artikelnr.]])</f>
        <v>Laborproben</v>
      </c>
      <c r="N821" s="11" t="str">
        <f>VLOOKUP(D821,'Liste Gründe'!A:D,2,FALSE)</f>
        <v>Qualitätssicherung</v>
      </c>
      <c r="O821" s="13" t="str">
        <f>IF(ISBLANK(F821),VLOOKUP(Tabelle3[[#This Row],[Grund Ziffer]],'Liste Gründe'!A:D,3,FALSE),F821)</f>
        <v>Laborprobe</v>
      </c>
      <c r="P821" s="11" t="str">
        <f>IF(ISBLANK(Tabelle111[[#This Row],[noch genauer]]),"-",Tabelle111[[#This Row],[noch genauer]])</f>
        <v>Laborprobe</v>
      </c>
      <c r="Q821" s="14">
        <f t="shared" si="85"/>
        <v>35</v>
      </c>
      <c r="R821" s="11" t="str">
        <f t="shared" si="86"/>
        <v>Produkte</v>
      </c>
      <c r="S821" s="11" t="str">
        <f t="shared" si="87"/>
        <v>BUs</v>
      </c>
      <c r="T821" s="11" t="str">
        <f t="shared" si="88"/>
        <v>Symptome</v>
      </c>
      <c r="U821" s="11" t="str">
        <f>IFERROR(VLOOKUP(Tabelle3[[#This Row],[Artikelnr.]],Kennzahlen!S:U,3,FALSE)*Tabelle3[[#This Row],[Menge]],"0")</f>
        <v>0</v>
      </c>
      <c r="V821" s="14" t="str">
        <f>IF(ISBLANK(A821),VLOOKUP(Tabelle3[[#This Row],[Artikelnr.]],'Linien - BU'!R:S,2,FALSE),A821)</f>
        <v>Labor</v>
      </c>
      <c r="W821" s="16" t="str">
        <f t="shared" si="89"/>
        <v>Laborproben</v>
      </c>
      <c r="X821" s="15">
        <f t="shared" si="90"/>
        <v>73</v>
      </c>
      <c r="Y821" s="51"/>
      <c r="AC821" s="51"/>
      <c r="AF821" s="51"/>
      <c r="AG821" s="51"/>
      <c r="AH821" s="51"/>
    </row>
    <row r="822" spans="1:34" ht="30" customHeight="1" x14ac:dyDescent="0.25">
      <c r="A822" s="25" t="s">
        <v>59</v>
      </c>
      <c r="B822" s="25" t="s">
        <v>57</v>
      </c>
      <c r="C822" s="25">
        <v>8.9</v>
      </c>
      <c r="D822" s="40">
        <v>73</v>
      </c>
      <c r="E822" s="37">
        <v>44438</v>
      </c>
      <c r="F822" t="s">
        <v>58</v>
      </c>
      <c r="G822" s="55" t="s">
        <v>58</v>
      </c>
      <c r="H822" s="25" t="str">
        <f>IFERROR(VLOOKUP(Tabelle111[[#This Row],[Artikelnr. (wenn vorhanden)]],Artikel!A:C,3,FALSE),Tabelle111[[#This Row],[Artikelnr. (wenn vorhanden)]])</f>
        <v>Laborproben</v>
      </c>
      <c r="I822" s="11" t="str">
        <f>VLOOKUP(V822,'Linien - BU'!A:B,2,FALSE)</f>
        <v>Rest</v>
      </c>
      <c r="J822" s="12">
        <f t="shared" si="84"/>
        <v>8.9</v>
      </c>
      <c r="K822" s="13">
        <f>Tabelle111[[#This Row],[Datum '[Tag']]]</f>
        <v>44438</v>
      </c>
      <c r="L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2" s="14" t="str">
        <f>IFERROR(VLOOKUP(Tabelle3[[#This Row],[Artikelnr.]],Artikel!A:C,3,FALSE),Tabelle3[[#This Row],[Artikelnr.]])</f>
        <v>Laborproben</v>
      </c>
      <c r="N822" s="11" t="str">
        <f>VLOOKUP(D822,'Liste Gründe'!A:D,2,FALSE)</f>
        <v>Qualitätssicherung</v>
      </c>
      <c r="O822" s="13" t="str">
        <f>IF(ISBLANK(F822),VLOOKUP(Tabelle3[[#This Row],[Grund Ziffer]],'Liste Gründe'!A:D,3,FALSE),F822)</f>
        <v>Laborprobe</v>
      </c>
      <c r="P822" s="11" t="str">
        <f>IF(ISBLANK(Tabelle111[[#This Row],[noch genauer]]),"-",Tabelle111[[#This Row],[noch genauer]])</f>
        <v>Laborprobe</v>
      </c>
      <c r="Q822" s="14">
        <f t="shared" si="85"/>
        <v>35</v>
      </c>
      <c r="R822" s="11" t="str">
        <f t="shared" si="86"/>
        <v>Produkte</v>
      </c>
      <c r="S822" s="11" t="str">
        <f t="shared" si="87"/>
        <v>BUs</v>
      </c>
      <c r="T822" s="11" t="str">
        <f t="shared" si="88"/>
        <v>Symptome</v>
      </c>
      <c r="U822" s="11" t="str">
        <f>IFERROR(VLOOKUP(Tabelle3[[#This Row],[Artikelnr.]],Kennzahlen!S:U,3,FALSE)*Tabelle3[[#This Row],[Menge]],"0")</f>
        <v>0</v>
      </c>
      <c r="V822" s="14" t="str">
        <f>IF(ISBLANK(A822),VLOOKUP(Tabelle3[[#This Row],[Artikelnr.]],'Linien - BU'!R:S,2,FALSE),A822)</f>
        <v>Labor</v>
      </c>
      <c r="W822" s="16" t="str">
        <f t="shared" si="89"/>
        <v>Laborproben</v>
      </c>
      <c r="X822" s="15">
        <f t="shared" si="90"/>
        <v>73</v>
      </c>
      <c r="Y822" s="51"/>
      <c r="AC822" s="51"/>
      <c r="AF822" s="51"/>
      <c r="AG822" s="51"/>
      <c r="AH822" s="51"/>
    </row>
    <row r="823" spans="1:34" ht="30" customHeight="1" x14ac:dyDescent="0.25">
      <c r="A823" s="25" t="s">
        <v>59</v>
      </c>
      <c r="B823" s="25" t="s">
        <v>57</v>
      </c>
      <c r="C823" s="25">
        <v>106</v>
      </c>
      <c r="D823" s="40">
        <v>73</v>
      </c>
      <c r="E823" s="37">
        <v>44438</v>
      </c>
      <c r="F823" t="s">
        <v>58</v>
      </c>
      <c r="G823" s="55" t="s">
        <v>58</v>
      </c>
      <c r="H823" s="25" t="str">
        <f>IFERROR(VLOOKUP(Tabelle111[[#This Row],[Artikelnr. (wenn vorhanden)]],Artikel!A:C,3,FALSE),Tabelle111[[#This Row],[Artikelnr. (wenn vorhanden)]])</f>
        <v>Laborproben</v>
      </c>
      <c r="I823" s="11" t="str">
        <f>VLOOKUP(V823,'Linien - BU'!A:B,2,FALSE)</f>
        <v>Rest</v>
      </c>
      <c r="J823" s="12">
        <f t="shared" si="84"/>
        <v>106</v>
      </c>
      <c r="K823" s="13">
        <f>Tabelle111[[#This Row],[Datum '[Tag']]]</f>
        <v>44438</v>
      </c>
      <c r="L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3" s="14" t="str">
        <f>IFERROR(VLOOKUP(Tabelle3[[#This Row],[Artikelnr.]],Artikel!A:C,3,FALSE),Tabelle3[[#This Row],[Artikelnr.]])</f>
        <v>Laborproben</v>
      </c>
      <c r="N823" s="11" t="str">
        <f>VLOOKUP(D823,'Liste Gründe'!A:D,2,FALSE)</f>
        <v>Qualitätssicherung</v>
      </c>
      <c r="O823" s="13" t="str">
        <f>IF(ISBLANK(F823),VLOOKUP(Tabelle3[[#This Row],[Grund Ziffer]],'Liste Gründe'!A:D,3,FALSE),F823)</f>
        <v>Laborprobe</v>
      </c>
      <c r="P823" s="11" t="str">
        <f>IF(ISBLANK(Tabelle111[[#This Row],[noch genauer]]),"-",Tabelle111[[#This Row],[noch genauer]])</f>
        <v>Laborprobe</v>
      </c>
      <c r="Q823" s="14">
        <f t="shared" si="85"/>
        <v>35</v>
      </c>
      <c r="R823" s="11" t="str">
        <f t="shared" si="86"/>
        <v>Produkte</v>
      </c>
      <c r="S823" s="11" t="str">
        <f t="shared" si="87"/>
        <v>BUs</v>
      </c>
      <c r="T823" s="11" t="str">
        <f t="shared" si="88"/>
        <v>Symptome</v>
      </c>
      <c r="U823" s="11" t="str">
        <f>IFERROR(VLOOKUP(Tabelle3[[#This Row],[Artikelnr.]],Kennzahlen!S:U,3,FALSE)*Tabelle3[[#This Row],[Menge]],"0")</f>
        <v>0</v>
      </c>
      <c r="V823" s="14" t="str">
        <f>IF(ISBLANK(A823),VLOOKUP(Tabelle3[[#This Row],[Artikelnr.]],'Linien - BU'!R:S,2,FALSE),A823)</f>
        <v>Labor</v>
      </c>
      <c r="W823" s="16" t="str">
        <f t="shared" si="89"/>
        <v>Laborproben</v>
      </c>
      <c r="X823" s="15">
        <f t="shared" si="90"/>
        <v>73</v>
      </c>
      <c r="Y823" s="51"/>
      <c r="AC823" s="51"/>
      <c r="AF823" s="51"/>
      <c r="AG823" s="51"/>
      <c r="AH823" s="51"/>
    </row>
    <row r="824" spans="1:34" ht="30" customHeight="1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IFERROR(VLOOKUP(Tabelle111[[#This Row],[Artikelnr. (wenn vorhanden)]],Artikel!A:C,3,FALSE),Tabelle111[[#This Row],[Artikelnr. (wenn vorhanden)]])</f>
        <v>-</v>
      </c>
      <c r="I824" s="11" t="str">
        <f>VLOOKUP(V824,'Linien - BU'!A:B,2,FALSE)</f>
        <v>BU1</v>
      </c>
      <c r="J824" s="12">
        <f t="shared" si="84"/>
        <v>23</v>
      </c>
      <c r="K824" s="13">
        <f>Tabelle111[[#This Row],[Datum '[Tag']]]</f>
        <v>44494</v>
      </c>
      <c r="L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4" s="14" t="str">
        <f>IFERROR(VLOOKUP(Tabelle3[[#This Row],[Artikelnr.]],Artikel!A:C,3,FALSE),Tabelle3[[#This Row],[Artikelnr.]])</f>
        <v>-</v>
      </c>
      <c r="N824" s="11" t="str">
        <f>VLOOKUP(D824,'Liste Gründe'!A:D,2,FALSE)</f>
        <v>Linienbezogen</v>
      </c>
      <c r="O824" s="13" t="str">
        <f>IF(ISBLANK(F824),VLOOKUP(Tabelle3[[#This Row],[Grund Ziffer]],'Liste Gründe'!A:D,3,FALSE),F824)</f>
        <v>Bodenabfall Abfüllung</v>
      </c>
      <c r="P824" s="11" t="str">
        <f>IF(ISBLANK(Tabelle111[[#This Row],[noch genauer]]),"-",Tabelle111[[#This Row],[noch genauer]])</f>
        <v>-</v>
      </c>
      <c r="Q824" s="14">
        <f t="shared" si="85"/>
        <v>43</v>
      </c>
      <c r="R824" s="11" t="str">
        <f t="shared" si="86"/>
        <v>Produkte</v>
      </c>
      <c r="S824" s="11" t="str">
        <f t="shared" si="87"/>
        <v>BUs</v>
      </c>
      <c r="T824" s="11" t="str">
        <f t="shared" si="88"/>
        <v>Symptome</v>
      </c>
      <c r="U824" s="11" t="str">
        <f>IFERROR(VLOOKUP(Tabelle3[[#This Row],[Artikelnr.]],Kennzahlen!S:U,3,FALSE)*Tabelle3[[#This Row],[Menge]],"0")</f>
        <v>0</v>
      </c>
      <c r="V824" s="14">
        <f>IF(ISBLANK(A824),VLOOKUP(Tabelle3[[#This Row],[Artikelnr.]],'Linien - BU'!R:S,2,FALSE),A824)</f>
        <v>3010</v>
      </c>
      <c r="W824" s="16" t="str">
        <f t="shared" si="89"/>
        <v>-</v>
      </c>
      <c r="X824" s="15">
        <f t="shared" si="90"/>
        <v>31</v>
      </c>
      <c r="Y824" s="51"/>
      <c r="AC824" s="51"/>
      <c r="AF824" s="51"/>
      <c r="AG824" s="51"/>
      <c r="AH824" s="51"/>
    </row>
    <row r="825" spans="1:34" ht="30" customHeight="1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F825"/>
      <c r="G825" s="25"/>
      <c r="H825" s="56" t="str">
        <f>IFERROR(VLOOKUP(Tabelle111[[#This Row],[Artikelnr. (wenn vorhanden)]],Artikel!A:C,3,FALSE),Tabelle111[[#This Row],[Artikelnr. (wenn vorhanden)]])</f>
        <v>-</v>
      </c>
      <c r="I825" s="11" t="str">
        <f>VLOOKUP(V825,'Linien - BU'!A:B,2,FALSE)</f>
        <v>BU1</v>
      </c>
      <c r="J825" s="12">
        <f t="shared" si="84"/>
        <v>227</v>
      </c>
      <c r="K825" s="13">
        <f>Tabelle111[[#This Row],[Datum '[Tag']]]</f>
        <v>44494</v>
      </c>
      <c r="L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5" s="14" t="str">
        <f>IFERROR(VLOOKUP(Tabelle3[[#This Row],[Artikelnr.]],Artikel!A:C,3,FALSE),Tabelle3[[#This Row],[Artikelnr.]])</f>
        <v>-</v>
      </c>
      <c r="N825" s="11" t="str">
        <f>VLOOKUP(D825,'Liste Gründe'!A:D,2,FALSE)</f>
        <v>Linienbezogen</v>
      </c>
      <c r="O825" s="13" t="str">
        <f>IF(ISBLANK(F825),VLOOKUP(Tabelle3[[#This Row],[Grund Ziffer]],'Liste Gründe'!A:D,3,FALSE),F825)</f>
        <v>Maschinenabfall</v>
      </c>
      <c r="P825" s="11" t="str">
        <f>IF(ISBLANK(Tabelle111[[#This Row],[noch genauer]]),"-",Tabelle111[[#This Row],[noch genauer]])</f>
        <v>-</v>
      </c>
      <c r="Q825" s="14">
        <f t="shared" si="85"/>
        <v>43</v>
      </c>
      <c r="R825" s="11" t="str">
        <f t="shared" si="86"/>
        <v>Produkte</v>
      </c>
      <c r="S825" s="11" t="str">
        <f t="shared" si="87"/>
        <v>BUs</v>
      </c>
      <c r="T825" s="11" t="str">
        <f t="shared" si="88"/>
        <v>Symptome</v>
      </c>
      <c r="U825" s="11" t="str">
        <f>IFERROR(VLOOKUP(Tabelle3[[#This Row],[Artikelnr.]],Kennzahlen!S:U,3,FALSE)*Tabelle3[[#This Row],[Menge]],"0")</f>
        <v>0</v>
      </c>
      <c r="V825" s="14" t="str">
        <f>IF(ISBLANK(A825),VLOOKUP(Tabelle3[[#This Row],[Artikelnr.]],'Linien - BU'!R:S,2,FALSE),A825)</f>
        <v>Abfüllung</v>
      </c>
      <c r="W825" s="16" t="str">
        <f t="shared" si="89"/>
        <v>-</v>
      </c>
      <c r="X825" s="15">
        <f t="shared" si="90"/>
        <v>30</v>
      </c>
      <c r="Y825" s="51"/>
      <c r="AC825" s="51"/>
      <c r="AF825" s="51"/>
      <c r="AG825" s="51"/>
      <c r="AH825" s="51"/>
    </row>
    <row r="826" spans="1:34" ht="30" customHeight="1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F826"/>
      <c r="G826" s="25"/>
      <c r="H826" s="56" t="str">
        <f>IFERROR(VLOOKUP(Tabelle111[[#This Row],[Artikelnr. (wenn vorhanden)]],Artikel!A:C,3,FALSE),Tabelle111[[#This Row],[Artikelnr. (wenn vorhanden)]])</f>
        <v>-</v>
      </c>
      <c r="I826" s="11" t="str">
        <f>VLOOKUP(V826,'Linien - BU'!A:B,2,FALSE)</f>
        <v>BU3</v>
      </c>
      <c r="J826" s="12">
        <f t="shared" si="84"/>
        <v>94.4</v>
      </c>
      <c r="K826" s="13">
        <f>Tabelle111[[#This Row],[Datum '[Tag']]]</f>
        <v>44494</v>
      </c>
      <c r="L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6" s="14" t="str">
        <f>IFERROR(VLOOKUP(Tabelle3[[#This Row],[Artikelnr.]],Artikel!A:C,3,FALSE),Tabelle3[[#This Row],[Artikelnr.]])</f>
        <v>-</v>
      </c>
      <c r="N826" s="11" t="str">
        <f>VLOOKUP(D826,'Liste Gründe'!A:D,2,FALSE)</f>
        <v>Linienbezogen</v>
      </c>
      <c r="O826" s="13" t="str">
        <f>IF(ISBLANK(F826),VLOOKUP(Tabelle3[[#This Row],[Grund Ziffer]],'Liste Gründe'!A:D,3,FALSE),F826)</f>
        <v>Maschinenabfall</v>
      </c>
      <c r="P826" s="11" t="str">
        <f>IF(ISBLANK(Tabelle111[[#This Row],[noch genauer]]),"-",Tabelle111[[#This Row],[noch genauer]])</f>
        <v>-</v>
      </c>
      <c r="Q826" s="14">
        <f t="shared" si="85"/>
        <v>43</v>
      </c>
      <c r="R826" s="11" t="str">
        <f t="shared" si="86"/>
        <v>Produkte</v>
      </c>
      <c r="S826" s="11" t="str">
        <f t="shared" si="87"/>
        <v>BUs</v>
      </c>
      <c r="T826" s="11" t="str">
        <f t="shared" si="88"/>
        <v>Symptome</v>
      </c>
      <c r="U826" s="11" t="str">
        <f>IFERROR(VLOOKUP(Tabelle3[[#This Row],[Artikelnr.]],Kennzahlen!S:U,3,FALSE)*Tabelle3[[#This Row],[Menge]],"0")</f>
        <v>0</v>
      </c>
      <c r="V826" s="14" t="str">
        <f>IF(ISBLANK(A826),VLOOKUP(Tabelle3[[#This Row],[Artikelnr.]],'Linien - BU'!R:S,2,FALSE),A826)</f>
        <v>L33</v>
      </c>
      <c r="W826" s="16" t="str">
        <f t="shared" si="89"/>
        <v>-</v>
      </c>
      <c r="X826" s="15">
        <f t="shared" si="90"/>
        <v>30</v>
      </c>
      <c r="Y826" s="51"/>
      <c r="AC826" s="51"/>
      <c r="AF826" s="51"/>
      <c r="AG826" s="51"/>
      <c r="AH826" s="51"/>
    </row>
    <row r="827" spans="1:34" ht="30" customHeight="1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F827"/>
      <c r="G827" s="25"/>
      <c r="H827" s="56" t="str">
        <f>IFERROR(VLOOKUP(Tabelle111[[#This Row],[Artikelnr. (wenn vorhanden)]],Artikel!A:C,3,FALSE),Tabelle111[[#This Row],[Artikelnr. (wenn vorhanden)]])</f>
        <v>-</v>
      </c>
      <c r="I827" s="11" t="str">
        <f>VLOOKUP(V827,'Linien - BU'!A:B,2,FALSE)</f>
        <v>BU4</v>
      </c>
      <c r="J827" s="12">
        <f t="shared" si="84"/>
        <v>15</v>
      </c>
      <c r="K827" s="13">
        <f>Tabelle111[[#This Row],[Datum '[Tag']]]</f>
        <v>44494</v>
      </c>
      <c r="L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7" s="14" t="str">
        <f>IFERROR(VLOOKUP(Tabelle3[[#This Row],[Artikelnr.]],Artikel!A:C,3,FALSE),Tabelle3[[#This Row],[Artikelnr.]])</f>
        <v>-</v>
      </c>
      <c r="N827" s="11" t="str">
        <f>VLOOKUP(D827,'Liste Gründe'!A:D,2,FALSE)</f>
        <v>Linienbezogen</v>
      </c>
      <c r="O827" s="13" t="str">
        <f>IF(ISBLANK(F827),VLOOKUP(Tabelle3[[#This Row],[Grund Ziffer]],'Liste Gründe'!A:D,3,FALSE),F827)</f>
        <v>Maschinenabfall</v>
      </c>
      <c r="P827" s="11" t="str">
        <f>IF(ISBLANK(Tabelle111[[#This Row],[noch genauer]]),"-",Tabelle111[[#This Row],[noch genauer]])</f>
        <v>-</v>
      </c>
      <c r="Q827" s="14">
        <f t="shared" si="85"/>
        <v>43</v>
      </c>
      <c r="R827" s="11" t="str">
        <f t="shared" si="86"/>
        <v>Produkte</v>
      </c>
      <c r="S827" s="11" t="str">
        <f t="shared" si="87"/>
        <v>BUs</v>
      </c>
      <c r="T827" s="11" t="str">
        <f t="shared" si="88"/>
        <v>Symptome</v>
      </c>
      <c r="U827" s="11" t="str">
        <f>IFERROR(VLOOKUP(Tabelle3[[#This Row],[Artikelnr.]],Kennzahlen!S:U,3,FALSE)*Tabelle3[[#This Row],[Menge]],"0")</f>
        <v>0</v>
      </c>
      <c r="V827" s="14" t="str">
        <f>IF(ISBLANK(A827),VLOOKUP(Tabelle3[[#This Row],[Artikelnr.]],'Linien - BU'!R:S,2,FALSE),A827)</f>
        <v>Bu4</v>
      </c>
      <c r="W827" s="16" t="str">
        <f t="shared" si="89"/>
        <v>-</v>
      </c>
      <c r="X827" s="15">
        <f t="shared" si="90"/>
        <v>30</v>
      </c>
      <c r="Y827" s="51"/>
      <c r="AC827" s="51"/>
      <c r="AF827" s="51"/>
      <c r="AG827" s="51"/>
      <c r="AH827" s="51"/>
    </row>
    <row r="828" spans="1:34" ht="30" customHeight="1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F828"/>
      <c r="G828" s="25"/>
      <c r="H828" s="56" t="str">
        <f>IFERROR(VLOOKUP(Tabelle111[[#This Row],[Artikelnr. (wenn vorhanden)]],Artikel!A:C,3,FALSE),Tabelle111[[#This Row],[Artikelnr. (wenn vorhanden)]])</f>
        <v>-</v>
      </c>
      <c r="I828" s="11" t="str">
        <f>VLOOKUP(V828,'Linien - BU'!A:B,2,FALSE)</f>
        <v>BU3</v>
      </c>
      <c r="J828" s="12">
        <f t="shared" si="84"/>
        <v>44</v>
      </c>
      <c r="K828" s="13">
        <f>Tabelle111[[#This Row],[Datum '[Tag']]]</f>
        <v>44494</v>
      </c>
      <c r="L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8" s="14" t="str">
        <f>IFERROR(VLOOKUP(Tabelle3[[#This Row],[Artikelnr.]],Artikel!A:C,3,FALSE),Tabelle3[[#This Row],[Artikelnr.]])</f>
        <v>-</v>
      </c>
      <c r="N828" s="11" t="str">
        <f>VLOOKUP(D828,'Liste Gründe'!A:D,2,FALSE)</f>
        <v>Linienbezogen</v>
      </c>
      <c r="O828" s="13" t="str">
        <f>IF(ISBLANK(F828),VLOOKUP(Tabelle3[[#This Row],[Grund Ziffer]],'Liste Gründe'!A:D,3,FALSE),F828)</f>
        <v>Maschinenabfall</v>
      </c>
      <c r="P828" s="11" t="str">
        <f>IF(ISBLANK(Tabelle111[[#This Row],[noch genauer]]),"-",Tabelle111[[#This Row],[noch genauer]])</f>
        <v>-</v>
      </c>
      <c r="Q828" s="14">
        <f t="shared" si="85"/>
        <v>43</v>
      </c>
      <c r="R828" s="11" t="str">
        <f t="shared" si="86"/>
        <v>Produkte</v>
      </c>
      <c r="S828" s="11" t="str">
        <f t="shared" si="87"/>
        <v>BUs</v>
      </c>
      <c r="T828" s="11" t="str">
        <f t="shared" si="88"/>
        <v>Symptome</v>
      </c>
      <c r="U828" s="11" t="str">
        <f>IFERROR(VLOOKUP(Tabelle3[[#This Row],[Artikelnr.]],Kennzahlen!S:U,3,FALSE)*Tabelle3[[#This Row],[Menge]],"0")</f>
        <v>0</v>
      </c>
      <c r="V828" s="14" t="str">
        <f>IF(ISBLANK(A828),VLOOKUP(Tabelle3[[#This Row],[Artikelnr.]],'Linien - BU'!R:S,2,FALSE),A828)</f>
        <v>Spezialitäten</v>
      </c>
      <c r="W828" s="16" t="str">
        <f t="shared" si="89"/>
        <v>-</v>
      </c>
      <c r="X828" s="15">
        <f t="shared" si="90"/>
        <v>30</v>
      </c>
      <c r="Y828" s="51"/>
      <c r="AC828" s="51"/>
      <c r="AF828" s="51"/>
      <c r="AG828" s="51"/>
      <c r="AH828" s="51"/>
    </row>
    <row r="829" spans="1:34" ht="30" customHeight="1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F829"/>
      <c r="G829" s="25"/>
      <c r="H829" s="56" t="str">
        <f>IFERROR(VLOOKUP(Tabelle111[[#This Row],[Artikelnr. (wenn vorhanden)]],Artikel!A:C,3,FALSE),Tabelle111[[#This Row],[Artikelnr. (wenn vorhanden)]])</f>
        <v>-</v>
      </c>
      <c r="I829" s="11" t="str">
        <f>VLOOKUP(V829,'Linien - BU'!A:B,2,FALSE)</f>
        <v>BU2</v>
      </c>
      <c r="J829" s="12">
        <f t="shared" si="84"/>
        <v>79</v>
      </c>
      <c r="K829" s="13">
        <f>Tabelle111[[#This Row],[Datum '[Tag']]]</f>
        <v>44494</v>
      </c>
      <c r="L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9" s="14" t="str">
        <f>IFERROR(VLOOKUP(Tabelle3[[#This Row],[Artikelnr.]],Artikel!A:C,3,FALSE),Tabelle3[[#This Row],[Artikelnr.]])</f>
        <v>-</v>
      </c>
      <c r="N829" s="11" t="str">
        <f>VLOOKUP(D829,'Liste Gründe'!A:D,2,FALSE)</f>
        <v>Linienbezogen</v>
      </c>
      <c r="O829" s="13" t="str">
        <f>IF(ISBLANK(F829),VLOOKUP(Tabelle3[[#This Row],[Grund Ziffer]],'Liste Gründe'!A:D,3,FALSE),F829)</f>
        <v>Maschinenabfall</v>
      </c>
      <c r="P829" s="11" t="str">
        <f>IF(ISBLANK(Tabelle111[[#This Row],[noch genauer]]),"-",Tabelle111[[#This Row],[noch genauer]])</f>
        <v>-</v>
      </c>
      <c r="Q829" s="14">
        <f t="shared" si="85"/>
        <v>43</v>
      </c>
      <c r="R829" s="11" t="str">
        <f t="shared" si="86"/>
        <v>Produkte</v>
      </c>
      <c r="S829" s="11" t="str">
        <f t="shared" si="87"/>
        <v>BUs</v>
      </c>
      <c r="T829" s="11" t="str">
        <f t="shared" si="88"/>
        <v>Symptome</v>
      </c>
      <c r="U829" s="11" t="str">
        <f>IFERROR(VLOOKUP(Tabelle3[[#This Row],[Artikelnr.]],Kennzahlen!S:U,3,FALSE)*Tabelle3[[#This Row],[Menge]],"0")</f>
        <v>0</v>
      </c>
      <c r="V829" s="14" t="str">
        <f>IF(ISBLANK(A829),VLOOKUP(Tabelle3[[#This Row],[Artikelnr.]],'Linien - BU'!R:S,2,FALSE),A829)</f>
        <v>BU2</v>
      </c>
      <c r="W829" s="16" t="str">
        <f t="shared" si="89"/>
        <v>-</v>
      </c>
      <c r="X829" s="15">
        <f t="shared" si="90"/>
        <v>30</v>
      </c>
      <c r="Y829" s="51"/>
      <c r="AC829" s="51"/>
      <c r="AF829" s="51"/>
      <c r="AG829" s="51"/>
      <c r="AH829" s="51"/>
    </row>
    <row r="830" spans="1:34" ht="30" customHeight="1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F830"/>
      <c r="G830" s="25"/>
      <c r="H830" s="56" t="str">
        <f>IFERROR(VLOOKUP(Tabelle111[[#This Row],[Artikelnr. (wenn vorhanden)]],Artikel!A:C,3,FALSE),Tabelle111[[#This Row],[Artikelnr. (wenn vorhanden)]])</f>
        <v>-</v>
      </c>
      <c r="I830" s="11" t="str">
        <f>VLOOKUP(V830,'Linien - BU'!A:B,2,FALSE)</f>
        <v>BU3</v>
      </c>
      <c r="J830" s="12">
        <f t="shared" si="84"/>
        <v>26.2</v>
      </c>
      <c r="K830" s="13">
        <f>Tabelle111[[#This Row],[Datum '[Tag']]]</f>
        <v>44494</v>
      </c>
      <c r="L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0" s="14" t="str">
        <f>IFERROR(VLOOKUP(Tabelle3[[#This Row],[Artikelnr.]],Artikel!A:C,3,FALSE),Tabelle3[[#This Row],[Artikelnr.]])</f>
        <v>-</v>
      </c>
      <c r="N830" s="11" t="str">
        <f>VLOOKUP(D830,'Liste Gründe'!A:D,2,FALSE)</f>
        <v>Linienbezogen</v>
      </c>
      <c r="O830" s="13" t="str">
        <f>IF(ISBLANK(F830),VLOOKUP(Tabelle3[[#This Row],[Grund Ziffer]],'Liste Gründe'!A:D,3,FALSE),F830)</f>
        <v>Maschinenabfall</v>
      </c>
      <c r="P830" s="11" t="str">
        <f>IF(ISBLANK(Tabelle111[[#This Row],[noch genauer]]),"-",Tabelle111[[#This Row],[noch genauer]])</f>
        <v>-</v>
      </c>
      <c r="Q830" s="14">
        <f t="shared" si="85"/>
        <v>43</v>
      </c>
      <c r="R830" s="11" t="str">
        <f t="shared" si="86"/>
        <v>Produkte</v>
      </c>
      <c r="S830" s="11" t="str">
        <f t="shared" si="87"/>
        <v>BUs</v>
      </c>
      <c r="T830" s="11" t="str">
        <f t="shared" si="88"/>
        <v>Symptome</v>
      </c>
      <c r="U830" s="11" t="str">
        <f>IFERROR(VLOOKUP(Tabelle3[[#This Row],[Artikelnr.]],Kennzahlen!S:U,3,FALSE)*Tabelle3[[#This Row],[Menge]],"0")</f>
        <v>0</v>
      </c>
      <c r="V830" s="14" t="str">
        <f>IF(ISBLANK(A830),VLOOKUP(Tabelle3[[#This Row],[Artikelnr.]],'Linien - BU'!R:S,2,FALSE),A830)</f>
        <v>L35</v>
      </c>
      <c r="W830" s="16" t="str">
        <f t="shared" si="89"/>
        <v>-</v>
      </c>
      <c r="X830" s="15">
        <f t="shared" si="90"/>
        <v>30</v>
      </c>
      <c r="Y830" s="51"/>
      <c r="AC830" s="51"/>
      <c r="AF830" s="51"/>
      <c r="AG830" s="51"/>
      <c r="AH830" s="51"/>
    </row>
    <row r="831" spans="1:34" ht="30" customHeight="1" x14ac:dyDescent="0.25">
      <c r="A831" s="25" t="s">
        <v>15243</v>
      </c>
      <c r="B831" s="25" t="s">
        <v>36</v>
      </c>
      <c r="C831" s="25">
        <v>33</v>
      </c>
      <c r="D831" s="25">
        <v>30</v>
      </c>
      <c r="E831" s="37">
        <v>44495</v>
      </c>
      <c r="F831"/>
      <c r="G831" s="25"/>
      <c r="H831" s="56" t="str">
        <f>IFERROR(VLOOKUP(Tabelle111[[#This Row],[Artikelnr. (wenn vorhanden)]],Artikel!A:C,3,FALSE),Tabelle111[[#This Row],[Artikelnr. (wenn vorhanden)]])</f>
        <v>-</v>
      </c>
      <c r="I831" s="11" t="str">
        <f>VLOOKUP(V831,'Linien - BU'!A:B,2,FALSE)</f>
        <v>BU3</v>
      </c>
      <c r="J831" s="12">
        <f t="shared" si="84"/>
        <v>33</v>
      </c>
      <c r="K831" s="13">
        <f>Tabelle111[[#This Row],[Datum '[Tag']]]</f>
        <v>44495</v>
      </c>
      <c r="L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1" s="14" t="str">
        <f>IFERROR(VLOOKUP(Tabelle3[[#This Row],[Artikelnr.]],Artikel!A:C,3,FALSE),Tabelle3[[#This Row],[Artikelnr.]])</f>
        <v>-</v>
      </c>
      <c r="N831" s="11" t="str">
        <f>VLOOKUP(D831,'Liste Gründe'!A:D,2,FALSE)</f>
        <v>Linienbezogen</v>
      </c>
      <c r="O831" s="13" t="str">
        <f>IF(ISBLANK(F831),VLOOKUP(Tabelle3[[#This Row],[Grund Ziffer]],'Liste Gründe'!A:D,3,FALSE),F831)</f>
        <v>Maschinenabfall</v>
      </c>
      <c r="P831" s="11" t="str">
        <f>IF(ISBLANK(Tabelle111[[#This Row],[noch genauer]]),"-",Tabelle111[[#This Row],[noch genauer]])</f>
        <v>-</v>
      </c>
      <c r="Q831" s="14">
        <f t="shared" si="85"/>
        <v>43</v>
      </c>
      <c r="R831" s="11" t="str">
        <f t="shared" si="86"/>
        <v>Produkte</v>
      </c>
      <c r="S831" s="11" t="str">
        <f t="shared" si="87"/>
        <v>BUs</v>
      </c>
      <c r="T831" s="11" t="str">
        <f t="shared" si="88"/>
        <v>Symptome</v>
      </c>
      <c r="U831" s="11" t="str">
        <f>IFERROR(VLOOKUP(Tabelle3[[#This Row],[Artikelnr.]],Kennzahlen!S:U,3,FALSE)*Tabelle3[[#This Row],[Menge]],"0")</f>
        <v>0</v>
      </c>
      <c r="V831" s="14" t="str">
        <f>IF(ISBLANK(A831),VLOOKUP(Tabelle3[[#This Row],[Artikelnr.]],'Linien - BU'!R:S,2,FALSE),A831)</f>
        <v>bu3</v>
      </c>
      <c r="W831" s="16" t="str">
        <f t="shared" si="89"/>
        <v>-</v>
      </c>
      <c r="X831" s="15">
        <f t="shared" si="90"/>
        <v>30</v>
      </c>
      <c r="Y831" s="51"/>
      <c r="AC831" s="51"/>
      <c r="AF831" s="51"/>
      <c r="AG831" s="51"/>
      <c r="AH831" s="51"/>
    </row>
    <row r="832" spans="1:34" ht="30" customHeight="1" x14ac:dyDescent="0.25">
      <c r="A832" s="25" t="s">
        <v>15221</v>
      </c>
      <c r="B832" s="25" t="s">
        <v>36</v>
      </c>
      <c r="C832" s="25">
        <f>58-32</f>
        <v>26</v>
      </c>
      <c r="D832" s="25">
        <v>30</v>
      </c>
      <c r="E832" s="37">
        <v>44495</v>
      </c>
      <c r="F832"/>
      <c r="G832" s="25"/>
      <c r="H832" s="56" t="str">
        <f>IFERROR(VLOOKUP(Tabelle111[[#This Row],[Artikelnr. (wenn vorhanden)]],Artikel!A:C,3,FALSE),Tabelle111[[#This Row],[Artikelnr. (wenn vorhanden)]])</f>
        <v>-</v>
      </c>
      <c r="I832" s="11" t="str">
        <f>VLOOKUP(V832,'Linien - BU'!A:B,2,FALSE)</f>
        <v>BU4</v>
      </c>
      <c r="J832" s="12">
        <f t="shared" si="84"/>
        <v>26</v>
      </c>
      <c r="K832" s="13">
        <f>Tabelle111[[#This Row],[Datum '[Tag']]]</f>
        <v>44495</v>
      </c>
      <c r="L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2" s="14" t="str">
        <f>IFERROR(VLOOKUP(Tabelle3[[#This Row],[Artikelnr.]],Artikel!A:C,3,FALSE),Tabelle3[[#This Row],[Artikelnr.]])</f>
        <v>-</v>
      </c>
      <c r="N832" s="11" t="str">
        <f>VLOOKUP(D832,'Liste Gründe'!A:D,2,FALSE)</f>
        <v>Linienbezogen</v>
      </c>
      <c r="O832" s="13" t="str">
        <f>IF(ISBLANK(F832),VLOOKUP(Tabelle3[[#This Row],[Grund Ziffer]],'Liste Gründe'!A:D,3,FALSE),F832)</f>
        <v>Maschinenabfall</v>
      </c>
      <c r="P832" s="11" t="str">
        <f>IF(ISBLANK(Tabelle111[[#This Row],[noch genauer]]),"-",Tabelle111[[#This Row],[noch genauer]])</f>
        <v>-</v>
      </c>
      <c r="Q832" s="14">
        <f t="shared" si="85"/>
        <v>43</v>
      </c>
      <c r="R832" s="11" t="str">
        <f t="shared" si="86"/>
        <v>Produkte</v>
      </c>
      <c r="S832" s="11" t="str">
        <f t="shared" si="87"/>
        <v>BUs</v>
      </c>
      <c r="T832" s="11" t="str">
        <f t="shared" si="88"/>
        <v>Symptome</v>
      </c>
      <c r="U832" s="11" t="str">
        <f>IFERROR(VLOOKUP(Tabelle3[[#This Row],[Artikelnr.]],Kennzahlen!S:U,3,FALSE)*Tabelle3[[#This Row],[Menge]],"0")</f>
        <v>0</v>
      </c>
      <c r="V832" s="14" t="str">
        <f>IF(ISBLANK(A832),VLOOKUP(Tabelle3[[#This Row],[Artikelnr.]],'Linien - BU'!R:S,2,FALSE),A832)</f>
        <v>bu4</v>
      </c>
      <c r="W832" s="16" t="str">
        <f t="shared" si="89"/>
        <v>-</v>
      </c>
      <c r="X832" s="15">
        <f t="shared" si="90"/>
        <v>30</v>
      </c>
      <c r="Y832" s="51"/>
      <c r="AC832" s="51"/>
      <c r="AF832" s="51"/>
      <c r="AG832" s="51"/>
      <c r="AH832" s="51"/>
    </row>
    <row r="833" spans="1:34" ht="30" customHeight="1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F833"/>
      <c r="G833" s="25"/>
      <c r="H833" s="56" t="str">
        <f>IFERROR(VLOOKUP(Tabelle111[[#This Row],[Artikelnr. (wenn vorhanden)]],Artikel!A:C,3,FALSE),Tabelle111[[#This Row],[Artikelnr. (wenn vorhanden)]])</f>
        <v>-</v>
      </c>
      <c r="I833" s="11" t="str">
        <f>VLOOKUP(V833,'Linien - BU'!A:B,2,FALSE)</f>
        <v>BU1</v>
      </c>
      <c r="J833" s="12">
        <f t="shared" si="84"/>
        <v>60</v>
      </c>
      <c r="K833" s="13">
        <f>Tabelle111[[#This Row],[Datum '[Tag']]]</f>
        <v>44495</v>
      </c>
      <c r="L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3" s="14" t="str">
        <f>IFERROR(VLOOKUP(Tabelle3[[#This Row],[Artikelnr.]],Artikel!A:C,3,FALSE),Tabelle3[[#This Row],[Artikelnr.]])</f>
        <v>-</v>
      </c>
      <c r="N833" s="11" t="str">
        <f>VLOOKUP(D833,'Liste Gründe'!A:D,2,FALSE)</f>
        <v>Linienbezogen</v>
      </c>
      <c r="O833" s="13" t="str">
        <f>IF(ISBLANK(F833),VLOOKUP(Tabelle3[[#This Row],[Grund Ziffer]],'Liste Gründe'!A:D,3,FALSE),F833)</f>
        <v>Maschinenabfall</v>
      </c>
      <c r="P833" s="11" t="str">
        <f>IF(ISBLANK(Tabelle111[[#This Row],[noch genauer]]),"-",Tabelle111[[#This Row],[noch genauer]])</f>
        <v>-</v>
      </c>
      <c r="Q833" s="14">
        <f t="shared" si="85"/>
        <v>43</v>
      </c>
      <c r="R833" s="11" t="str">
        <f t="shared" si="86"/>
        <v>Produkte</v>
      </c>
      <c r="S833" s="11" t="str">
        <f t="shared" si="87"/>
        <v>BUs</v>
      </c>
      <c r="T833" s="11" t="str">
        <f t="shared" si="88"/>
        <v>Symptome</v>
      </c>
      <c r="U833" s="11" t="str">
        <f>IFERROR(VLOOKUP(Tabelle3[[#This Row],[Artikelnr.]],Kennzahlen!S:U,3,FALSE)*Tabelle3[[#This Row],[Menge]],"0")</f>
        <v>0</v>
      </c>
      <c r="V833" s="14" t="str">
        <f>IF(ISBLANK(A833),VLOOKUP(Tabelle3[[#This Row],[Artikelnr.]],'Linien - BU'!R:S,2,FALSE),A833)</f>
        <v>Abfüllung</v>
      </c>
      <c r="W833" s="16" t="str">
        <f t="shared" si="89"/>
        <v>-</v>
      </c>
      <c r="X833" s="15">
        <f t="shared" si="90"/>
        <v>30</v>
      </c>
      <c r="Y833" s="51"/>
      <c r="AC833" s="51"/>
      <c r="AF833" s="51"/>
      <c r="AG833" s="51"/>
      <c r="AH833" s="51"/>
    </row>
    <row r="834" spans="1:34" ht="30" customHeight="1" x14ac:dyDescent="0.25">
      <c r="A834" s="25" t="s">
        <v>15221</v>
      </c>
      <c r="B834" s="25" t="s">
        <v>36</v>
      </c>
      <c r="C834" s="25">
        <v>15.4</v>
      </c>
      <c r="D834" s="25">
        <v>30</v>
      </c>
      <c r="E834" s="37">
        <v>44496</v>
      </c>
      <c r="F834"/>
      <c r="G834" s="25"/>
      <c r="H834" s="56" t="str">
        <f>IFERROR(VLOOKUP(Tabelle111[[#This Row],[Artikelnr. (wenn vorhanden)]],Artikel!A:C,3,FALSE),Tabelle111[[#This Row],[Artikelnr. (wenn vorhanden)]])</f>
        <v>-</v>
      </c>
      <c r="I834" s="11" t="str">
        <f>VLOOKUP(V834,'Linien - BU'!A:B,2,FALSE)</f>
        <v>BU4</v>
      </c>
      <c r="J834" s="12">
        <f t="shared" ref="J834:J897" si="91">C834</f>
        <v>15.4</v>
      </c>
      <c r="K834" s="13">
        <f>Tabelle111[[#This Row],[Datum '[Tag']]]</f>
        <v>44496</v>
      </c>
      <c r="L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4" s="14" t="str">
        <f>IFERROR(VLOOKUP(Tabelle3[[#This Row],[Artikelnr.]],Artikel!A:C,3,FALSE),Tabelle3[[#This Row],[Artikelnr.]])</f>
        <v>-</v>
      </c>
      <c r="N834" s="11" t="str">
        <f>VLOOKUP(D834,'Liste Gründe'!A:D,2,FALSE)</f>
        <v>Linienbezogen</v>
      </c>
      <c r="O834" s="13" t="str">
        <f>IF(ISBLANK(F834),VLOOKUP(Tabelle3[[#This Row],[Grund Ziffer]],'Liste Gründe'!A:D,3,FALSE),F834)</f>
        <v>Maschinenabfall</v>
      </c>
      <c r="P834" s="11" t="str">
        <f>IF(ISBLANK(Tabelle111[[#This Row],[noch genauer]]),"-",Tabelle111[[#This Row],[noch genauer]])</f>
        <v>-</v>
      </c>
      <c r="Q834" s="14">
        <f t="shared" ref="Q834:Q897" si="92">_xlfn.ISOWEEKNUM(K834)</f>
        <v>43</v>
      </c>
      <c r="R834" s="11" t="str">
        <f t="shared" ref="R834:R897" si="93">"Produkte"</f>
        <v>Produkte</v>
      </c>
      <c r="S834" s="11" t="str">
        <f t="shared" ref="S834:S897" si="94">"BUs"</f>
        <v>BUs</v>
      </c>
      <c r="T834" s="11" t="str">
        <f t="shared" ref="T834:T897" si="95">"Symptome"</f>
        <v>Symptome</v>
      </c>
      <c r="U834" s="11" t="str">
        <f>IFERROR(VLOOKUP(Tabelle3[[#This Row],[Artikelnr.]],Kennzahlen!S:U,3,FALSE)*Tabelle3[[#This Row],[Menge]],"0")</f>
        <v>0</v>
      </c>
      <c r="V834" s="14" t="str">
        <f>IF(ISBLANK(A834),VLOOKUP(Tabelle3[[#This Row],[Artikelnr.]],'Linien - BU'!R:S,2,FALSE),A834)</f>
        <v>bu4</v>
      </c>
      <c r="W834" s="16" t="str">
        <f t="shared" ref="V834:W897" si="96">B834</f>
        <v>-</v>
      </c>
      <c r="X834" s="15">
        <f t="shared" ref="X834:X897" si="97">D834</f>
        <v>30</v>
      </c>
      <c r="Y834" s="51"/>
      <c r="AC834" s="51"/>
      <c r="AF834" s="51"/>
      <c r="AG834" s="51"/>
      <c r="AH834" s="51"/>
    </row>
    <row r="835" spans="1:34" ht="30" customHeight="1" x14ac:dyDescent="0.25">
      <c r="A835" s="25" t="s">
        <v>15243</v>
      </c>
      <c r="B835" s="25" t="s">
        <v>36</v>
      </c>
      <c r="C835" s="25">
        <v>28.4</v>
      </c>
      <c r="D835" s="25">
        <v>30</v>
      </c>
      <c r="E835" s="37">
        <v>44496</v>
      </c>
      <c r="F835"/>
      <c r="G835" s="25"/>
      <c r="H835" s="56" t="str">
        <f>IFERROR(VLOOKUP(Tabelle111[[#This Row],[Artikelnr. (wenn vorhanden)]],Artikel!A:C,3,FALSE),Tabelle111[[#This Row],[Artikelnr. (wenn vorhanden)]])</f>
        <v>-</v>
      </c>
      <c r="I835" s="11" t="str">
        <f>VLOOKUP(V835,'Linien - BU'!A:B,2,FALSE)</f>
        <v>BU3</v>
      </c>
      <c r="J835" s="12">
        <f t="shared" si="91"/>
        <v>28.4</v>
      </c>
      <c r="K835" s="13">
        <f>Tabelle111[[#This Row],[Datum '[Tag']]]</f>
        <v>44496</v>
      </c>
      <c r="L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5" s="14" t="str">
        <f>IFERROR(VLOOKUP(Tabelle3[[#This Row],[Artikelnr.]],Artikel!A:C,3,FALSE),Tabelle3[[#This Row],[Artikelnr.]])</f>
        <v>-</v>
      </c>
      <c r="N835" s="11" t="str">
        <f>VLOOKUP(D835,'Liste Gründe'!A:D,2,FALSE)</f>
        <v>Linienbezogen</v>
      </c>
      <c r="O835" s="13" t="str">
        <f>IF(ISBLANK(F835),VLOOKUP(Tabelle3[[#This Row],[Grund Ziffer]],'Liste Gründe'!A:D,3,FALSE),F835)</f>
        <v>Maschinenabfall</v>
      </c>
      <c r="P835" s="11" t="str">
        <f>IF(ISBLANK(Tabelle111[[#This Row],[noch genauer]]),"-",Tabelle111[[#This Row],[noch genauer]])</f>
        <v>-</v>
      </c>
      <c r="Q835" s="14">
        <f t="shared" si="92"/>
        <v>43</v>
      </c>
      <c r="R835" s="11" t="str">
        <f t="shared" si="93"/>
        <v>Produkte</v>
      </c>
      <c r="S835" s="11" t="str">
        <f t="shared" si="94"/>
        <v>BUs</v>
      </c>
      <c r="T835" s="11" t="str">
        <f t="shared" si="95"/>
        <v>Symptome</v>
      </c>
      <c r="U835" s="11" t="str">
        <f>IFERROR(VLOOKUP(Tabelle3[[#This Row],[Artikelnr.]],Kennzahlen!S:U,3,FALSE)*Tabelle3[[#This Row],[Menge]],"0")</f>
        <v>0</v>
      </c>
      <c r="V835" s="14" t="str">
        <f>IF(ISBLANK(A835),VLOOKUP(Tabelle3[[#This Row],[Artikelnr.]],'Linien - BU'!R:S,2,FALSE),A835)</f>
        <v>bu3</v>
      </c>
      <c r="W835" s="16" t="str">
        <f t="shared" si="96"/>
        <v>-</v>
      </c>
      <c r="X835" s="15">
        <f t="shared" si="97"/>
        <v>30</v>
      </c>
      <c r="Y835" s="51"/>
      <c r="AC835" s="51"/>
      <c r="AF835" s="51"/>
      <c r="AG835" s="51"/>
      <c r="AH835" s="51"/>
    </row>
    <row r="836" spans="1:34" ht="30" customHeight="1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F836"/>
      <c r="G836" s="25"/>
      <c r="H836" s="25" t="str">
        <f>IFERROR(VLOOKUP(Tabelle111[[#This Row],[Artikelnr. (wenn vorhanden)]],Artikel!A:C,3,FALSE),Tabelle111[[#This Row],[Artikelnr. (wenn vorhanden)]])</f>
        <v>-</v>
      </c>
      <c r="I836" s="11" t="str">
        <f>VLOOKUP(V836,'Linien - BU'!A:B,2,FALSE)</f>
        <v>BU1</v>
      </c>
      <c r="J836" s="12">
        <f t="shared" si="91"/>
        <v>100</v>
      </c>
      <c r="K836" s="13">
        <f>Tabelle111[[#This Row],[Datum '[Tag']]]</f>
        <v>44488</v>
      </c>
      <c r="L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6" s="14" t="str">
        <f>IFERROR(VLOOKUP(Tabelle3[[#This Row],[Artikelnr.]],Artikel!A:C,3,FALSE),Tabelle3[[#This Row],[Artikelnr.]])</f>
        <v>-</v>
      </c>
      <c r="N836" s="11" t="str">
        <f>VLOOKUP(D836,'Liste Gründe'!A:D,2,FALSE)</f>
        <v>Linienbezogen</v>
      </c>
      <c r="O836" s="13" t="str">
        <f>IF(ISBLANK(F836),VLOOKUP(Tabelle3[[#This Row],[Grund Ziffer]],'Liste Gründe'!A:D,3,FALSE),F836)</f>
        <v>Reinigung</v>
      </c>
      <c r="P836" s="11" t="str">
        <f>IF(ISBLANK(Tabelle111[[#This Row],[noch genauer]]),"-",Tabelle111[[#This Row],[noch genauer]])</f>
        <v>-</v>
      </c>
      <c r="Q836" s="14">
        <f t="shared" si="92"/>
        <v>42</v>
      </c>
      <c r="R836" s="11" t="str">
        <f t="shared" si="93"/>
        <v>Produkte</v>
      </c>
      <c r="S836" s="11" t="str">
        <f t="shared" si="94"/>
        <v>BUs</v>
      </c>
      <c r="T836" s="11" t="str">
        <f t="shared" si="95"/>
        <v>Symptome</v>
      </c>
      <c r="U836" s="11" t="str">
        <f>IFERROR(VLOOKUP(Tabelle3[[#This Row],[Artikelnr.]],Kennzahlen!S:U,3,FALSE)*Tabelle3[[#This Row],[Menge]],"0")</f>
        <v>0</v>
      </c>
      <c r="V836" s="14" t="str">
        <f>IF(ISBLANK(A836),VLOOKUP(Tabelle3[[#This Row],[Artikelnr.]],'Linien - BU'!R:S,2,FALSE),A836)</f>
        <v>Abfüllung</v>
      </c>
      <c r="W836" s="16" t="str">
        <f t="shared" si="96"/>
        <v>-</v>
      </c>
      <c r="X836" s="15">
        <f t="shared" si="97"/>
        <v>10</v>
      </c>
      <c r="Y836" s="51"/>
      <c r="AC836" s="51"/>
      <c r="AF836" s="51"/>
      <c r="AG836" s="51"/>
      <c r="AH836" s="51"/>
    </row>
    <row r="837" spans="1:34" ht="30" customHeight="1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F837"/>
      <c r="G837" s="25"/>
      <c r="H837" s="56" t="str">
        <f>IFERROR(VLOOKUP(Tabelle111[[#This Row],[Artikelnr. (wenn vorhanden)]],Artikel!A:C,3,FALSE),Tabelle111[[#This Row],[Artikelnr. (wenn vorhanden)]])</f>
        <v>-</v>
      </c>
      <c r="I837" s="11" t="str">
        <f>VLOOKUP(V837,'Linien - BU'!A:B,2,FALSE)</f>
        <v>BU1</v>
      </c>
      <c r="J837" s="12">
        <f t="shared" si="91"/>
        <v>80.400000000000006</v>
      </c>
      <c r="K837" s="13">
        <f>Tabelle111[[#This Row],[Datum '[Tag']]]</f>
        <v>44489</v>
      </c>
      <c r="L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7" s="14" t="str">
        <f>IFERROR(VLOOKUP(Tabelle3[[#This Row],[Artikelnr.]],Artikel!A:C,3,FALSE),Tabelle3[[#This Row],[Artikelnr.]])</f>
        <v>-</v>
      </c>
      <c r="N837" s="11" t="str">
        <f>VLOOKUP(D837,'Liste Gründe'!A:D,2,FALSE)</f>
        <v>Linienbezogen</v>
      </c>
      <c r="O837" s="13" t="str">
        <f>IF(ISBLANK(F837),VLOOKUP(Tabelle3[[#This Row],[Grund Ziffer]],'Liste Gründe'!A:D,3,FALSE),F837)</f>
        <v>Reinigung</v>
      </c>
      <c r="P837" s="11" t="str">
        <f>IF(ISBLANK(Tabelle111[[#This Row],[noch genauer]]),"-",Tabelle111[[#This Row],[noch genauer]])</f>
        <v>-</v>
      </c>
      <c r="Q837" s="14">
        <f t="shared" si="92"/>
        <v>42</v>
      </c>
      <c r="R837" s="11" t="str">
        <f t="shared" si="93"/>
        <v>Produkte</v>
      </c>
      <c r="S837" s="11" t="str">
        <f t="shared" si="94"/>
        <v>BUs</v>
      </c>
      <c r="T837" s="11" t="str">
        <f t="shared" si="95"/>
        <v>Symptome</v>
      </c>
      <c r="U837" s="11" t="str">
        <f>IFERROR(VLOOKUP(Tabelle3[[#This Row],[Artikelnr.]],Kennzahlen!S:U,3,FALSE)*Tabelle3[[#This Row],[Menge]],"0")</f>
        <v>0</v>
      </c>
      <c r="V837" s="14">
        <f>IF(ISBLANK(A837),VLOOKUP(Tabelle3[[#This Row],[Artikelnr.]],'Linien - BU'!R:S,2,FALSE),A837)</f>
        <v>3020</v>
      </c>
      <c r="W837" s="16" t="str">
        <f t="shared" si="96"/>
        <v>-</v>
      </c>
      <c r="X837" s="15">
        <f t="shared" si="97"/>
        <v>10</v>
      </c>
      <c r="Y837" s="51"/>
      <c r="AC837" s="51"/>
      <c r="AF837" s="51"/>
      <c r="AG837" s="51"/>
      <c r="AH837" s="51"/>
    </row>
    <row r="838" spans="1:34" ht="30" customHeight="1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F838"/>
      <c r="G838" s="25"/>
      <c r="H838" s="56" t="str">
        <f>IFERROR(VLOOKUP(Tabelle111[[#This Row],[Artikelnr. (wenn vorhanden)]],Artikel!A:C,3,FALSE),Tabelle111[[#This Row],[Artikelnr. (wenn vorhanden)]])</f>
        <v>-</v>
      </c>
      <c r="I838" s="11" t="str">
        <f>VLOOKUP(V838,'Linien - BU'!A:B,2,FALSE)</f>
        <v>BU1</v>
      </c>
      <c r="J838" s="12">
        <f t="shared" si="91"/>
        <v>50</v>
      </c>
      <c r="K838" s="13">
        <f>Tabelle111[[#This Row],[Datum '[Tag']]]</f>
        <v>44489</v>
      </c>
      <c r="L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8" s="14" t="str">
        <f>IFERROR(VLOOKUP(Tabelle3[[#This Row],[Artikelnr.]],Artikel!A:C,3,FALSE),Tabelle3[[#This Row],[Artikelnr.]])</f>
        <v>-</v>
      </c>
      <c r="N838" s="11" t="str">
        <f>VLOOKUP(D838,'Liste Gründe'!A:D,2,FALSE)</f>
        <v>Linienbezogen</v>
      </c>
      <c r="O838" s="13" t="str">
        <f>IF(ISBLANK(F838),VLOOKUP(Tabelle3[[#This Row],[Grund Ziffer]],'Liste Gründe'!A:D,3,FALSE),F838)</f>
        <v>Reinigung</v>
      </c>
      <c r="P838" s="11" t="str">
        <f>IF(ISBLANK(Tabelle111[[#This Row],[noch genauer]]),"-",Tabelle111[[#This Row],[noch genauer]])</f>
        <v>-</v>
      </c>
      <c r="Q838" s="14">
        <f t="shared" si="92"/>
        <v>42</v>
      </c>
      <c r="R838" s="11" t="str">
        <f t="shared" si="93"/>
        <v>Produkte</v>
      </c>
      <c r="S838" s="11" t="str">
        <f t="shared" si="94"/>
        <v>BUs</v>
      </c>
      <c r="T838" s="11" t="str">
        <f t="shared" si="95"/>
        <v>Symptome</v>
      </c>
      <c r="U838" s="11" t="str">
        <f>IFERROR(VLOOKUP(Tabelle3[[#This Row],[Artikelnr.]],Kennzahlen!S:U,3,FALSE)*Tabelle3[[#This Row],[Menge]],"0")</f>
        <v>0</v>
      </c>
      <c r="V838" s="14">
        <f>IF(ISBLANK(A838),VLOOKUP(Tabelle3[[#This Row],[Artikelnr.]],'Linien - BU'!R:S,2,FALSE),A838)</f>
        <v>3020</v>
      </c>
      <c r="W838" s="16" t="str">
        <f t="shared" si="96"/>
        <v>-</v>
      </c>
      <c r="X838" s="15">
        <f t="shared" si="97"/>
        <v>10</v>
      </c>
      <c r="Y838" s="51"/>
      <c r="AC838" s="51"/>
      <c r="AF838" s="51"/>
      <c r="AG838" s="51"/>
      <c r="AH838" s="51"/>
    </row>
    <row r="839" spans="1:34" ht="30" customHeight="1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F839"/>
      <c r="G839" s="25"/>
      <c r="H839" s="56" t="str">
        <f>IFERROR(VLOOKUP(Tabelle111[[#This Row],[Artikelnr. (wenn vorhanden)]],Artikel!A:C,3,FALSE),Tabelle111[[#This Row],[Artikelnr. (wenn vorhanden)]])</f>
        <v>-</v>
      </c>
      <c r="I839" s="11" t="str">
        <f>VLOOKUP(V839,'Linien - BU'!A:B,2,FALSE)</f>
        <v>BU1</v>
      </c>
      <c r="J839" s="12">
        <f t="shared" si="91"/>
        <v>173</v>
      </c>
      <c r="K839" s="13">
        <f>Tabelle111[[#This Row],[Datum '[Tag']]]</f>
        <v>44489</v>
      </c>
      <c r="L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9" s="14" t="str">
        <f>IFERROR(VLOOKUP(Tabelle3[[#This Row],[Artikelnr.]],Artikel!A:C,3,FALSE),Tabelle3[[#This Row],[Artikelnr.]])</f>
        <v>-</v>
      </c>
      <c r="N839" s="11" t="str">
        <f>VLOOKUP(D839,'Liste Gründe'!A:D,2,FALSE)</f>
        <v>Linienbezogen</v>
      </c>
      <c r="O839" s="13" t="str">
        <f>IF(ISBLANK(F839),VLOOKUP(Tabelle3[[#This Row],[Grund Ziffer]],'Liste Gründe'!A:D,3,FALSE),F839)</f>
        <v>Reinigung</v>
      </c>
      <c r="P839" s="11" t="str">
        <f>IF(ISBLANK(Tabelle111[[#This Row],[noch genauer]]),"-",Tabelle111[[#This Row],[noch genauer]])</f>
        <v>-</v>
      </c>
      <c r="Q839" s="14">
        <f t="shared" si="92"/>
        <v>42</v>
      </c>
      <c r="R839" s="11" t="str">
        <f t="shared" si="93"/>
        <v>Produkte</v>
      </c>
      <c r="S839" s="11" t="str">
        <f t="shared" si="94"/>
        <v>BUs</v>
      </c>
      <c r="T839" s="11" t="str">
        <f t="shared" si="95"/>
        <v>Symptome</v>
      </c>
      <c r="U839" s="11" t="str">
        <f>IFERROR(VLOOKUP(Tabelle3[[#This Row],[Artikelnr.]],Kennzahlen!S:U,3,FALSE)*Tabelle3[[#This Row],[Menge]],"0")</f>
        <v>0</v>
      </c>
      <c r="V839" s="14" t="str">
        <f>IF(ISBLANK(A839),VLOOKUP(Tabelle3[[#This Row],[Artikelnr.]],'Linien - BU'!R:S,2,FALSE),A839)</f>
        <v>Schmelze</v>
      </c>
      <c r="W839" s="16" t="str">
        <f t="shared" si="96"/>
        <v>-</v>
      </c>
      <c r="X839" s="15">
        <f t="shared" si="97"/>
        <v>10</v>
      </c>
      <c r="Y839" s="51"/>
      <c r="AC839" s="51"/>
      <c r="AF839" s="51"/>
      <c r="AG839" s="51"/>
      <c r="AH839" s="51"/>
    </row>
    <row r="840" spans="1:34" ht="30" customHeight="1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F840"/>
      <c r="G840" s="25"/>
      <c r="H840" s="56" t="str">
        <f>IFERROR(VLOOKUP(Tabelle111[[#This Row],[Artikelnr. (wenn vorhanden)]],Artikel!A:C,3,FALSE),Tabelle111[[#This Row],[Artikelnr. (wenn vorhanden)]])</f>
        <v>-</v>
      </c>
      <c r="I840" s="11" t="str">
        <f>VLOOKUP(V840,'Linien - BU'!A:B,2,FALSE)</f>
        <v>BU1</v>
      </c>
      <c r="J840" s="12">
        <f t="shared" si="91"/>
        <v>345</v>
      </c>
      <c r="K840" s="13">
        <f>Tabelle111[[#This Row],[Datum '[Tag']]]</f>
        <v>44494</v>
      </c>
      <c r="L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40" s="14" t="str">
        <f>IFERROR(VLOOKUP(Tabelle3[[#This Row],[Artikelnr.]],Artikel!A:C,3,FALSE),Tabelle3[[#This Row],[Artikelnr.]])</f>
        <v>-</v>
      </c>
      <c r="N840" s="11" t="str">
        <f>VLOOKUP(D840,'Liste Gründe'!A:D,2,FALSE)</f>
        <v>Linienbezogen</v>
      </c>
      <c r="O840" s="13" t="str">
        <f>IF(ISBLANK(F840),VLOOKUP(Tabelle3[[#This Row],[Grund Ziffer]],'Liste Gründe'!A:D,3,FALSE),F840)</f>
        <v>Reinigung</v>
      </c>
      <c r="P840" s="11" t="str">
        <f>IF(ISBLANK(Tabelle111[[#This Row],[noch genauer]]),"-",Tabelle111[[#This Row],[noch genauer]])</f>
        <v>-</v>
      </c>
      <c r="Q840" s="14">
        <f t="shared" si="92"/>
        <v>43</v>
      </c>
      <c r="R840" s="11" t="str">
        <f t="shared" si="93"/>
        <v>Produkte</v>
      </c>
      <c r="S840" s="11" t="str">
        <f t="shared" si="94"/>
        <v>BUs</v>
      </c>
      <c r="T840" s="11" t="str">
        <f t="shared" si="95"/>
        <v>Symptome</v>
      </c>
      <c r="U840" s="11" t="str">
        <f>IFERROR(VLOOKUP(Tabelle3[[#This Row],[Artikelnr.]],Kennzahlen!S:U,3,FALSE)*Tabelle3[[#This Row],[Menge]],"0")</f>
        <v>0</v>
      </c>
      <c r="V840" s="14" t="str">
        <f>IF(ISBLANK(A840),VLOOKUP(Tabelle3[[#This Row],[Artikelnr.]],'Linien - BU'!R:S,2,FALSE),A840)</f>
        <v>Schmelze</v>
      </c>
      <c r="W840" s="16" t="str">
        <f t="shared" si="96"/>
        <v>-</v>
      </c>
      <c r="X840" s="15">
        <f t="shared" si="97"/>
        <v>10</v>
      </c>
      <c r="Y840" s="51"/>
      <c r="AC840" s="51"/>
      <c r="AF840" s="51"/>
      <c r="AG840" s="51"/>
      <c r="AH840" s="51"/>
    </row>
    <row r="841" spans="1:34" ht="30" customHeight="1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F841"/>
      <c r="G841" s="25"/>
      <c r="H841" s="56" t="str">
        <f>IFERROR(VLOOKUP(Tabelle111[[#This Row],[Artikelnr. (wenn vorhanden)]],Artikel!A:C,3,FALSE),Tabelle111[[#This Row],[Artikelnr. (wenn vorhanden)]])</f>
        <v>-</v>
      </c>
      <c r="I841" s="11" t="str">
        <f>VLOOKUP(V841,'Linien - BU'!A:B,2,FALSE)</f>
        <v>BU1</v>
      </c>
      <c r="J841" s="12">
        <f t="shared" si="91"/>
        <v>60.900000000000006</v>
      </c>
      <c r="K841" s="13">
        <f>Tabelle111[[#This Row],[Datum '[Tag']]]</f>
        <v>44496</v>
      </c>
      <c r="L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41" s="14" t="str">
        <f>IFERROR(VLOOKUP(Tabelle3[[#This Row],[Artikelnr.]],Artikel!A:C,3,FALSE),Tabelle3[[#This Row],[Artikelnr.]])</f>
        <v>-</v>
      </c>
      <c r="N841" s="11" t="str">
        <f>VLOOKUP(D841,'Liste Gründe'!A:D,2,FALSE)</f>
        <v>Linienbezogen</v>
      </c>
      <c r="O841" s="13" t="str">
        <f>IF(ISBLANK(F841),VLOOKUP(Tabelle3[[#This Row],[Grund Ziffer]],'Liste Gründe'!A:D,3,FALSE),F841)</f>
        <v>Reinigung</v>
      </c>
      <c r="P841" s="11" t="str">
        <f>IF(ISBLANK(Tabelle111[[#This Row],[noch genauer]]),"-",Tabelle111[[#This Row],[noch genauer]])</f>
        <v>-</v>
      </c>
      <c r="Q841" s="14">
        <f t="shared" si="92"/>
        <v>43</v>
      </c>
      <c r="R841" s="11" t="str">
        <f t="shared" si="93"/>
        <v>Produkte</v>
      </c>
      <c r="S841" s="11" t="str">
        <f t="shared" si="94"/>
        <v>BUs</v>
      </c>
      <c r="T841" s="11" t="str">
        <f t="shared" si="95"/>
        <v>Symptome</v>
      </c>
      <c r="U841" s="11" t="str">
        <f>IFERROR(VLOOKUP(Tabelle3[[#This Row],[Artikelnr.]],Kennzahlen!S:U,3,FALSE)*Tabelle3[[#This Row],[Menge]],"0")</f>
        <v>0</v>
      </c>
      <c r="V841" s="14">
        <f>IF(ISBLANK(A841),VLOOKUP(Tabelle3[[#This Row],[Artikelnr.]],'Linien - BU'!R:S,2,FALSE),A841)</f>
        <v>3100</v>
      </c>
      <c r="W841" s="16" t="str">
        <f t="shared" si="96"/>
        <v>-</v>
      </c>
      <c r="X841" s="15">
        <f t="shared" si="97"/>
        <v>10</v>
      </c>
      <c r="Y841" s="51"/>
      <c r="AC841" s="51"/>
      <c r="AF841" s="51"/>
      <c r="AG841" s="51"/>
      <c r="AH841" s="51"/>
    </row>
    <row r="842" spans="1:34" ht="30" customHeight="1" x14ac:dyDescent="0.25">
      <c r="A842" s="25" t="s">
        <v>15205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IFERROR(VLOOKUP(Tabelle111[[#This Row],[Artikelnr. (wenn vorhanden)]],Artikel!A:C,3,FALSE),Tabelle111[[#This Row],[Artikelnr. (wenn vorhanden)]])</f>
        <v>ABS Tilster</v>
      </c>
      <c r="I842" s="11" t="str">
        <f>VLOOKUP(V842,'Linien - BU'!A:B,2,FALSE)</f>
        <v>BU3</v>
      </c>
      <c r="J842" s="12">
        <f t="shared" si="91"/>
        <v>120</v>
      </c>
      <c r="K842" s="13">
        <f>Tabelle111[[#This Row],[Datum '[Tag']]]</f>
        <v>44466</v>
      </c>
      <c r="L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42" s="14" t="str">
        <f>IFERROR(VLOOKUP(Tabelle3[[#This Row],[Artikelnr.]],Artikel!A:C,3,FALSE),Tabelle3[[#This Row],[Artikelnr.]])</f>
        <v>ABS Tilster</v>
      </c>
      <c r="N842" s="11" t="str">
        <f>VLOOKUP(D842,'Liste Gründe'!A:D,2,FALSE)</f>
        <v>Rest</v>
      </c>
      <c r="O842" s="13" t="str">
        <f>IF(ISBLANK(F842),VLOOKUP(Tabelle3[[#This Row],[Grund Ziffer]],'Liste Gründe'!A:D,3,FALSE),F842)</f>
        <v>Fremdkörper</v>
      </c>
      <c r="P842" s="11" t="str">
        <f>IF(ISBLANK(Tabelle111[[#This Row],[noch genauer]]),"-",Tabelle111[[#This Row],[noch genauer]])</f>
        <v>Kunststoff</v>
      </c>
      <c r="Q842" s="14">
        <f t="shared" si="92"/>
        <v>39</v>
      </c>
      <c r="R842" s="11" t="str">
        <f t="shared" si="93"/>
        <v>Produkte</v>
      </c>
      <c r="S842" s="11" t="str">
        <f t="shared" si="94"/>
        <v>BUs</v>
      </c>
      <c r="T842" s="11" t="str">
        <f t="shared" si="95"/>
        <v>Symptome</v>
      </c>
      <c r="U842" s="11" t="str">
        <f>IFERROR(VLOOKUP(Tabelle3[[#This Row],[Artikelnr.]],Kennzahlen!S:U,3,FALSE)*Tabelle3[[#This Row],[Menge]],"0")</f>
        <v>0</v>
      </c>
      <c r="V842" s="14" t="str">
        <f>IF(ISBLANK(A842),VLOOKUP(Tabelle3[[#This Row],[Artikelnr.]],'Linien - BU'!R:S,2,FALSE),A842)</f>
        <v>L1</v>
      </c>
      <c r="W842" s="16" t="str">
        <f t="shared" si="96"/>
        <v>ABS Tilster</v>
      </c>
      <c r="X842" s="15">
        <f t="shared" si="97"/>
        <v>22</v>
      </c>
      <c r="Y842" s="51"/>
      <c r="AC842" s="51"/>
      <c r="AF842" s="51"/>
      <c r="AG842" s="51"/>
      <c r="AH842" s="51"/>
    </row>
    <row r="843" spans="1:34" ht="30" customHeight="1" x14ac:dyDescent="0.25">
      <c r="A843" s="25" t="s">
        <v>63</v>
      </c>
      <c r="B843" s="25" t="s">
        <v>15277</v>
      </c>
      <c r="C843" s="25">
        <v>10.8</v>
      </c>
      <c r="D843" s="25">
        <v>40</v>
      </c>
      <c r="E843" s="37">
        <v>44491</v>
      </c>
      <c r="F843"/>
      <c r="G843" s="25"/>
      <c r="H843" s="56" t="str">
        <f>IFERROR(VLOOKUP(Tabelle111[[#This Row],[Artikelnr. (wenn vorhanden)]],Artikel!A:C,3,FALSE),Tabelle111[[#This Row],[Artikelnr. (wenn vorhanden)]])</f>
        <v>Becher</v>
      </c>
      <c r="I843" s="11" t="str">
        <f>VLOOKUP(V843,'Linien - BU'!A:B,2,FALSE)</f>
        <v>BU1</v>
      </c>
      <c r="J843" s="12">
        <f t="shared" si="91"/>
        <v>10.8</v>
      </c>
      <c r="K843" s="13">
        <f>Tabelle111[[#This Row],[Datum '[Tag']]]</f>
        <v>44491</v>
      </c>
      <c r="L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43" s="14" t="str">
        <f>IFERROR(VLOOKUP(Tabelle3[[#This Row],[Artikelnr.]],Artikel!A:C,3,FALSE),Tabelle3[[#This Row],[Artikelnr.]])</f>
        <v>Becher</v>
      </c>
      <c r="N843" s="11" t="str">
        <f>VLOOKUP(D843,'Liste Gründe'!A:D,2,FALSE)</f>
        <v>Rest</v>
      </c>
      <c r="O843" s="13" t="str">
        <f>IF(ISBLANK(F843),VLOOKUP(Tabelle3[[#This Row],[Grund Ziffer]],'Liste Gründe'!A:D,3,FALSE),F843)</f>
        <v>Metall</v>
      </c>
      <c r="P843" s="11" t="str">
        <f>IF(ISBLANK(Tabelle111[[#This Row],[noch genauer]]),"-",Tabelle111[[#This Row],[noch genauer]])</f>
        <v>-</v>
      </c>
      <c r="Q843" s="14">
        <f t="shared" si="92"/>
        <v>42</v>
      </c>
      <c r="R843" s="11" t="str">
        <f t="shared" si="93"/>
        <v>Produkte</v>
      </c>
      <c r="S843" s="11" t="str">
        <f t="shared" si="94"/>
        <v>BUs</v>
      </c>
      <c r="T843" s="11" t="str">
        <f t="shared" si="95"/>
        <v>Symptome</v>
      </c>
      <c r="U843" s="11" t="str">
        <f>IFERROR(VLOOKUP(Tabelle3[[#This Row],[Artikelnr.]],Kennzahlen!S:U,3,FALSE)*Tabelle3[[#This Row],[Menge]],"0")</f>
        <v>0</v>
      </c>
      <c r="V843" s="14" t="str">
        <f>IF(ISBLANK(A843),VLOOKUP(Tabelle3[[#This Row],[Artikelnr.]],'Linien - BU'!R:S,2,FALSE),A843)</f>
        <v>Abfüllung</v>
      </c>
      <c r="W843" s="16" t="str">
        <f t="shared" si="96"/>
        <v>Becher</v>
      </c>
      <c r="X843" s="15">
        <f t="shared" si="97"/>
        <v>40</v>
      </c>
      <c r="Y843" s="51"/>
      <c r="AC843" s="51"/>
      <c r="AF843" s="51"/>
      <c r="AG843" s="51"/>
      <c r="AH843" s="51"/>
    </row>
    <row r="844" spans="1:34" ht="30" customHeight="1" x14ac:dyDescent="0.25">
      <c r="A844" s="25">
        <v>3110</v>
      </c>
      <c r="B844" s="25" t="s">
        <v>15277</v>
      </c>
      <c r="C844" s="25">
        <v>90</v>
      </c>
      <c r="D844" s="25">
        <v>40</v>
      </c>
      <c r="E844" s="37">
        <v>44495</v>
      </c>
      <c r="F844"/>
      <c r="G844" s="25"/>
      <c r="H844" s="56" t="str">
        <f>IFERROR(VLOOKUP(Tabelle111[[#This Row],[Artikelnr. (wenn vorhanden)]],Artikel!A:C,3,FALSE),Tabelle111[[#This Row],[Artikelnr. (wenn vorhanden)]])</f>
        <v>Becher</v>
      </c>
      <c r="I844" s="11" t="str">
        <f>VLOOKUP(V844,'Linien - BU'!A:B,2,FALSE)</f>
        <v>BU1</v>
      </c>
      <c r="J844" s="12">
        <f t="shared" si="91"/>
        <v>90</v>
      </c>
      <c r="K844" s="13">
        <f>Tabelle111[[#This Row],[Datum '[Tag']]]</f>
        <v>44495</v>
      </c>
      <c r="L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44" s="14" t="str">
        <f>IFERROR(VLOOKUP(Tabelle3[[#This Row],[Artikelnr.]],Artikel!A:C,3,FALSE),Tabelle3[[#This Row],[Artikelnr.]])</f>
        <v>Becher</v>
      </c>
      <c r="N844" s="11" t="str">
        <f>VLOOKUP(D844,'Liste Gründe'!A:D,2,FALSE)</f>
        <v>Rest</v>
      </c>
      <c r="O844" s="13" t="str">
        <f>IF(ISBLANK(F844),VLOOKUP(Tabelle3[[#This Row],[Grund Ziffer]],'Liste Gründe'!A:D,3,FALSE),F844)</f>
        <v>Metall</v>
      </c>
      <c r="P844" s="11" t="str">
        <f>IF(ISBLANK(Tabelle111[[#This Row],[noch genauer]]),"-",Tabelle111[[#This Row],[noch genauer]])</f>
        <v>-</v>
      </c>
      <c r="Q844" s="14">
        <f t="shared" si="92"/>
        <v>43</v>
      </c>
      <c r="R844" s="11" t="str">
        <f t="shared" si="93"/>
        <v>Produkte</v>
      </c>
      <c r="S844" s="11" t="str">
        <f t="shared" si="94"/>
        <v>BUs</v>
      </c>
      <c r="T844" s="11" t="str">
        <f t="shared" si="95"/>
        <v>Symptome</v>
      </c>
      <c r="U844" s="11" t="str">
        <f>IFERROR(VLOOKUP(Tabelle3[[#This Row],[Artikelnr.]],Kennzahlen!S:U,3,FALSE)*Tabelle3[[#This Row],[Menge]],"0")</f>
        <v>0</v>
      </c>
      <c r="V844" s="14">
        <f>IF(ISBLANK(A844),VLOOKUP(Tabelle3[[#This Row],[Artikelnr.]],'Linien - BU'!R:S,2,FALSE),A844)</f>
        <v>3110</v>
      </c>
      <c r="W844" s="16" t="str">
        <f t="shared" si="96"/>
        <v>Becher</v>
      </c>
      <c r="X844" s="15">
        <f t="shared" si="97"/>
        <v>40</v>
      </c>
      <c r="Y844" s="51"/>
      <c r="AC844" s="51"/>
      <c r="AF844" s="51"/>
      <c r="AG844" s="51"/>
      <c r="AH844" s="51"/>
    </row>
    <row r="845" spans="1:34" ht="30" customHeight="1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IFERROR(VLOOKUP(Tabelle111[[#This Row],[Artikelnr. (wenn vorhanden)]],Artikel!A:C,3,FALSE),Tabelle111[[#This Row],[Artikelnr. (wenn vorhanden)]])</f>
        <v>Blöcke</v>
      </c>
      <c r="I845" s="11" t="str">
        <f>VLOOKUP(V845,'Linien - BU'!A:B,2,FALSE)</f>
        <v>BU2</v>
      </c>
      <c r="J845" s="12">
        <f t="shared" si="91"/>
        <v>93.5</v>
      </c>
      <c r="K845" s="13">
        <f>Tabelle111[[#This Row],[Datum '[Tag']]]</f>
        <v>44428</v>
      </c>
      <c r="L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5" s="14" t="str">
        <f>IFERROR(VLOOKUP(Tabelle3[[#This Row],[Artikelnr.]],Artikel!A:C,3,FALSE),Tabelle3[[#This Row],[Artikelnr.]])</f>
        <v>Blöcke</v>
      </c>
      <c r="N845" s="11" t="str">
        <f>VLOOKUP(D845,'Liste Gründe'!A:D,2,FALSE)</f>
        <v>Schimmel</v>
      </c>
      <c r="O845" s="13" t="str">
        <f>IF(ISBLANK(F845),VLOOKUP(Tabelle3[[#This Row],[Grund Ziffer]],'Liste Gründe'!A:D,3,FALSE),F845)</f>
        <v>Luftzieher/Folienriss durch Transport</v>
      </c>
      <c r="P845" s="11" t="str">
        <f>IF(ISBLANK(Tabelle111[[#This Row],[noch genauer]]),"-",Tabelle111[[#This Row],[noch genauer]])</f>
        <v>Luftzieher/Folienriss durch Transport</v>
      </c>
      <c r="Q845" s="14">
        <f t="shared" si="92"/>
        <v>33</v>
      </c>
      <c r="R845" s="11" t="str">
        <f t="shared" si="93"/>
        <v>Produkte</v>
      </c>
      <c r="S845" s="11" t="str">
        <f t="shared" si="94"/>
        <v>BUs</v>
      </c>
      <c r="T845" s="11" t="str">
        <f t="shared" si="95"/>
        <v>Symptome</v>
      </c>
      <c r="U845" s="11" t="str">
        <f>IFERROR(VLOOKUP(Tabelle3[[#This Row],[Artikelnr.]],Kennzahlen!S:U,3,FALSE)*Tabelle3[[#This Row],[Menge]],"0")</f>
        <v>0</v>
      </c>
      <c r="V845" s="14" t="str">
        <f>IF(ISBLANK(A845),VLOOKUP(Tabelle3[[#This Row],[Artikelnr.]],'Linien - BU'!R:S,2,FALSE),A845)</f>
        <v>BU2</v>
      </c>
      <c r="W845" s="16" t="str">
        <f t="shared" si="96"/>
        <v>Blöcke</v>
      </c>
      <c r="X845" s="15">
        <f t="shared" si="97"/>
        <v>12</v>
      </c>
      <c r="Y845" s="51"/>
      <c r="AC845" s="51"/>
      <c r="AF845" s="51"/>
      <c r="AG845" s="51"/>
      <c r="AH845" s="51"/>
    </row>
    <row r="846" spans="1:34" ht="30" customHeight="1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IFERROR(VLOOKUP(Tabelle111[[#This Row],[Artikelnr. (wenn vorhanden)]],Artikel!A:C,3,FALSE),Tabelle111[[#This Row],[Artikelnr. (wenn vorhanden)]])</f>
        <v>Blöcke</v>
      </c>
      <c r="I846" s="11" t="str">
        <f>VLOOKUP(V846,'Linien - BU'!A:B,2,FALSE)</f>
        <v>BU2</v>
      </c>
      <c r="J846" s="12">
        <f t="shared" si="91"/>
        <v>188</v>
      </c>
      <c r="K846" s="13">
        <f>Tabelle111[[#This Row],[Datum '[Tag']]]</f>
        <v>44432</v>
      </c>
      <c r="L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6" s="14" t="str">
        <f>IFERROR(VLOOKUP(Tabelle3[[#This Row],[Artikelnr.]],Artikel!A:C,3,FALSE),Tabelle3[[#This Row],[Artikelnr.]])</f>
        <v>Blöcke</v>
      </c>
      <c r="N846" s="11" t="str">
        <f>VLOOKUP(D846,'Liste Gründe'!A:D,2,FALSE)</f>
        <v>Schimmel</v>
      </c>
      <c r="O846" s="13" t="str">
        <f>IF(ISBLANK(F846),VLOOKUP(Tabelle3[[#This Row],[Grund Ziffer]],'Liste Gründe'!A:D,3,FALSE),F846)</f>
        <v>Luftzieher/Folienriss durch Transport</v>
      </c>
      <c r="P846" s="11" t="str">
        <f>IF(ISBLANK(Tabelle111[[#This Row],[noch genauer]]),"-",Tabelle111[[#This Row],[noch genauer]])</f>
        <v>Luftzieher/Folienriss durch Transport</v>
      </c>
      <c r="Q846" s="14">
        <f t="shared" si="92"/>
        <v>34</v>
      </c>
      <c r="R846" s="11" t="str">
        <f t="shared" si="93"/>
        <v>Produkte</v>
      </c>
      <c r="S846" s="11" t="str">
        <f t="shared" si="94"/>
        <v>BUs</v>
      </c>
      <c r="T846" s="11" t="str">
        <f t="shared" si="95"/>
        <v>Symptome</v>
      </c>
      <c r="U846" s="11" t="str">
        <f>IFERROR(VLOOKUP(Tabelle3[[#This Row],[Artikelnr.]],Kennzahlen!S:U,3,FALSE)*Tabelle3[[#This Row],[Menge]],"0")</f>
        <v>0</v>
      </c>
      <c r="V846" s="14" t="str">
        <f>IF(ISBLANK(A846),VLOOKUP(Tabelle3[[#This Row],[Artikelnr.]],'Linien - BU'!R:S,2,FALSE),A846)</f>
        <v>BU2</v>
      </c>
      <c r="W846" s="16" t="str">
        <f t="shared" si="96"/>
        <v>Blöcke</v>
      </c>
      <c r="X846" s="15">
        <f t="shared" si="97"/>
        <v>12</v>
      </c>
      <c r="Y846" s="51"/>
      <c r="AC846" s="51"/>
      <c r="AF846" s="51"/>
      <c r="AG846" s="51"/>
      <c r="AH846" s="51"/>
    </row>
    <row r="847" spans="1:34" ht="30" customHeight="1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IFERROR(VLOOKUP(Tabelle111[[#This Row],[Artikelnr. (wenn vorhanden)]],Artikel!A:C,3,FALSE),Tabelle111[[#This Row],[Artikelnr. (wenn vorhanden)]])</f>
        <v>Blöcke</v>
      </c>
      <c r="I847" s="11" t="str">
        <f>VLOOKUP(V847,'Linien - BU'!A:B,2,FALSE)</f>
        <v>BU2</v>
      </c>
      <c r="J847" s="12">
        <f t="shared" si="91"/>
        <v>30.4</v>
      </c>
      <c r="K847" s="13">
        <f>Tabelle111[[#This Row],[Datum '[Tag']]]</f>
        <v>44440</v>
      </c>
      <c r="L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7" s="14" t="str">
        <f>IFERROR(VLOOKUP(Tabelle3[[#This Row],[Artikelnr.]],Artikel!A:C,3,FALSE),Tabelle3[[#This Row],[Artikelnr.]])</f>
        <v>Blöcke</v>
      </c>
      <c r="N847" s="11" t="str">
        <f>VLOOKUP(D847,'Liste Gründe'!A:D,2,FALSE)</f>
        <v>Schimmel</v>
      </c>
      <c r="O847" s="13" t="str">
        <f>IF(ISBLANK(F847),VLOOKUP(Tabelle3[[#This Row],[Grund Ziffer]],'Liste Gründe'!A:D,3,FALSE),F847)</f>
        <v>Luftzieher/Folienriss durch Transport</v>
      </c>
      <c r="P847" s="11" t="str">
        <f>IF(ISBLANK(Tabelle111[[#This Row],[noch genauer]]),"-",Tabelle111[[#This Row],[noch genauer]])</f>
        <v>Luftzieher/Folienriss durch Transport</v>
      </c>
      <c r="Q847" s="14">
        <f t="shared" si="92"/>
        <v>35</v>
      </c>
      <c r="R847" s="11" t="str">
        <f t="shared" si="93"/>
        <v>Produkte</v>
      </c>
      <c r="S847" s="11" t="str">
        <f t="shared" si="94"/>
        <v>BUs</v>
      </c>
      <c r="T847" s="11" t="str">
        <f t="shared" si="95"/>
        <v>Symptome</v>
      </c>
      <c r="U847" s="11" t="str">
        <f>IFERROR(VLOOKUP(Tabelle3[[#This Row],[Artikelnr.]],Kennzahlen!S:U,3,FALSE)*Tabelle3[[#This Row],[Menge]],"0")</f>
        <v>0</v>
      </c>
      <c r="V847" s="14" t="str">
        <f>IF(ISBLANK(A847),VLOOKUP(Tabelle3[[#This Row],[Artikelnr.]],'Linien - BU'!R:S,2,FALSE),A847)</f>
        <v>BU2</v>
      </c>
      <c r="W847" s="16" t="str">
        <f t="shared" si="96"/>
        <v>Blöcke</v>
      </c>
      <c r="X847" s="15">
        <f t="shared" si="97"/>
        <v>12</v>
      </c>
      <c r="Y847" s="51"/>
      <c r="AC847" s="51"/>
      <c r="AF847" s="51"/>
      <c r="AG847" s="51"/>
      <c r="AH847" s="51"/>
    </row>
    <row r="848" spans="1:34" ht="30" customHeight="1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IFERROR(VLOOKUP(Tabelle111[[#This Row],[Artikelnr. (wenn vorhanden)]],Artikel!A:C,3,FALSE),Tabelle111[[#This Row],[Artikelnr. (wenn vorhanden)]])</f>
        <v>Blöcke</v>
      </c>
      <c r="I848" s="11" t="str">
        <f>VLOOKUP(V848,'Linien - BU'!A:B,2,FALSE)</f>
        <v>BU2</v>
      </c>
      <c r="J848" s="12">
        <f t="shared" si="91"/>
        <v>15</v>
      </c>
      <c r="K848" s="13">
        <f>Tabelle111[[#This Row],[Datum '[Tag']]]</f>
        <v>44441</v>
      </c>
      <c r="L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8" s="14" t="str">
        <f>IFERROR(VLOOKUP(Tabelle3[[#This Row],[Artikelnr.]],Artikel!A:C,3,FALSE),Tabelle3[[#This Row],[Artikelnr.]])</f>
        <v>Blöcke</v>
      </c>
      <c r="N848" s="11" t="str">
        <f>VLOOKUP(D848,'Liste Gründe'!A:D,2,FALSE)</f>
        <v>Schimmel</v>
      </c>
      <c r="O848" s="13" t="str">
        <f>IF(ISBLANK(F848),VLOOKUP(Tabelle3[[#This Row],[Grund Ziffer]],'Liste Gründe'!A:D,3,FALSE),F848)</f>
        <v>Luftzieher/Folienriss durch Transport</v>
      </c>
      <c r="P848" s="11" t="str">
        <f>IF(ISBLANK(Tabelle111[[#This Row],[noch genauer]]),"-",Tabelle111[[#This Row],[noch genauer]])</f>
        <v>Luftzieher/Folienriss durch Transport</v>
      </c>
      <c r="Q848" s="14">
        <f t="shared" si="92"/>
        <v>35</v>
      </c>
      <c r="R848" s="11" t="str">
        <f t="shared" si="93"/>
        <v>Produkte</v>
      </c>
      <c r="S848" s="11" t="str">
        <f t="shared" si="94"/>
        <v>BUs</v>
      </c>
      <c r="T848" s="11" t="str">
        <f t="shared" si="95"/>
        <v>Symptome</v>
      </c>
      <c r="U848" s="11" t="str">
        <f>IFERROR(VLOOKUP(Tabelle3[[#This Row],[Artikelnr.]],Kennzahlen!S:U,3,FALSE)*Tabelle3[[#This Row],[Menge]],"0")</f>
        <v>0</v>
      </c>
      <c r="V848" s="14" t="str">
        <f>IF(ISBLANK(A848),VLOOKUP(Tabelle3[[#This Row],[Artikelnr.]],'Linien - BU'!R:S,2,FALSE),A848)</f>
        <v>BU2</v>
      </c>
      <c r="W848" s="16" t="str">
        <f t="shared" si="96"/>
        <v>Blöcke</v>
      </c>
      <c r="X848" s="15">
        <f t="shared" si="97"/>
        <v>12</v>
      </c>
      <c r="Y848" s="51"/>
      <c r="AC848" s="51"/>
      <c r="AF848" s="51"/>
      <c r="AG848" s="51"/>
      <c r="AH848" s="51"/>
    </row>
    <row r="849" spans="1:34" ht="30" customHeight="1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IFERROR(VLOOKUP(Tabelle111[[#This Row],[Artikelnr. (wenn vorhanden)]],Artikel!A:C,3,FALSE),Tabelle111[[#This Row],[Artikelnr. (wenn vorhanden)]])</f>
        <v>Blöcke</v>
      </c>
      <c r="I849" s="11" t="str">
        <f>VLOOKUP(V849,'Linien - BU'!A:B,2,FALSE)</f>
        <v>BU2</v>
      </c>
      <c r="J849" s="12">
        <f t="shared" si="91"/>
        <v>45</v>
      </c>
      <c r="K849" s="13">
        <f>Tabelle111[[#This Row],[Datum '[Tag']]]</f>
        <v>44441</v>
      </c>
      <c r="L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9" s="14" t="str">
        <f>IFERROR(VLOOKUP(Tabelle3[[#This Row],[Artikelnr.]],Artikel!A:C,3,FALSE),Tabelle3[[#This Row],[Artikelnr.]])</f>
        <v>Blöcke</v>
      </c>
      <c r="N849" s="11" t="str">
        <f>VLOOKUP(D849,'Liste Gründe'!A:D,2,FALSE)</f>
        <v>Schimmel</v>
      </c>
      <c r="O849" s="13" t="str">
        <f>IF(ISBLANK(F849),VLOOKUP(Tabelle3[[#This Row],[Grund Ziffer]],'Liste Gründe'!A:D,3,FALSE),F849)</f>
        <v>Luftzieher/Folienriss durch Transport</v>
      </c>
      <c r="P849" s="11" t="str">
        <f>IF(ISBLANK(Tabelle111[[#This Row],[noch genauer]]),"-",Tabelle111[[#This Row],[noch genauer]])</f>
        <v>Luftzieher/Folienriss durch Transport</v>
      </c>
      <c r="Q849" s="14">
        <f t="shared" si="92"/>
        <v>35</v>
      </c>
      <c r="R849" s="11" t="str">
        <f t="shared" si="93"/>
        <v>Produkte</v>
      </c>
      <c r="S849" s="11" t="str">
        <f t="shared" si="94"/>
        <v>BUs</v>
      </c>
      <c r="T849" s="11" t="str">
        <f t="shared" si="95"/>
        <v>Symptome</v>
      </c>
      <c r="U849" s="11" t="str">
        <f>IFERROR(VLOOKUP(Tabelle3[[#This Row],[Artikelnr.]],Kennzahlen!S:U,3,FALSE)*Tabelle3[[#This Row],[Menge]],"0")</f>
        <v>0</v>
      </c>
      <c r="V849" s="14" t="str">
        <f>IF(ISBLANK(A849),VLOOKUP(Tabelle3[[#This Row],[Artikelnr.]],'Linien - BU'!R:S,2,FALSE),A849)</f>
        <v>BU2</v>
      </c>
      <c r="W849" s="16" t="str">
        <f t="shared" si="96"/>
        <v>Blöcke</v>
      </c>
      <c r="X849" s="15">
        <f t="shared" si="97"/>
        <v>12</v>
      </c>
      <c r="Y849" s="51"/>
      <c r="AC849" s="51"/>
      <c r="AF849" s="51"/>
      <c r="AG849" s="51"/>
      <c r="AH849" s="51"/>
    </row>
    <row r="850" spans="1:34" ht="30" customHeight="1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IFERROR(VLOOKUP(Tabelle111[[#This Row],[Artikelnr. (wenn vorhanden)]],Artikel!A:C,3,FALSE),Tabelle111[[#This Row],[Artikelnr. (wenn vorhanden)]])</f>
        <v>Blöcke</v>
      </c>
      <c r="I850" s="11" t="str">
        <f>VLOOKUP(V850,'Linien - BU'!A:B,2,FALSE)</f>
        <v>BU2</v>
      </c>
      <c r="J850" s="12">
        <f t="shared" si="91"/>
        <v>75</v>
      </c>
      <c r="K850" s="13">
        <f>Tabelle111[[#This Row],[Datum '[Tag']]]</f>
        <v>44442</v>
      </c>
      <c r="L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0" s="14" t="str">
        <f>IFERROR(VLOOKUP(Tabelle3[[#This Row],[Artikelnr.]],Artikel!A:C,3,FALSE),Tabelle3[[#This Row],[Artikelnr.]])</f>
        <v>Blöcke</v>
      </c>
      <c r="N850" s="11" t="str">
        <f>VLOOKUP(D850,'Liste Gründe'!A:D,2,FALSE)</f>
        <v>Schimmel</v>
      </c>
      <c r="O850" s="13" t="str">
        <f>IF(ISBLANK(F850),VLOOKUP(Tabelle3[[#This Row],[Grund Ziffer]],'Liste Gründe'!A:D,3,FALSE),F850)</f>
        <v>Luftzieher/Folienriss durch Transport</v>
      </c>
      <c r="P850" s="11" t="str">
        <f>IF(ISBLANK(Tabelle111[[#This Row],[noch genauer]]),"-",Tabelle111[[#This Row],[noch genauer]])</f>
        <v>Luftzieher/Folienriss durch Transport</v>
      </c>
      <c r="Q850" s="14">
        <f t="shared" si="92"/>
        <v>35</v>
      </c>
      <c r="R850" s="11" t="str">
        <f t="shared" si="93"/>
        <v>Produkte</v>
      </c>
      <c r="S850" s="11" t="str">
        <f t="shared" si="94"/>
        <v>BUs</v>
      </c>
      <c r="T850" s="11" t="str">
        <f t="shared" si="95"/>
        <v>Symptome</v>
      </c>
      <c r="U850" s="11" t="str">
        <f>IFERROR(VLOOKUP(Tabelle3[[#This Row],[Artikelnr.]],Kennzahlen!S:U,3,FALSE)*Tabelle3[[#This Row],[Menge]],"0")</f>
        <v>0</v>
      </c>
      <c r="V850" s="14" t="str">
        <f>IF(ISBLANK(A850),VLOOKUP(Tabelle3[[#This Row],[Artikelnr.]],'Linien - BU'!R:S,2,FALSE),A850)</f>
        <v>BU2</v>
      </c>
      <c r="W850" s="16" t="str">
        <f t="shared" si="96"/>
        <v>Blöcke</v>
      </c>
      <c r="X850" s="15">
        <f t="shared" si="97"/>
        <v>12</v>
      </c>
      <c r="Y850" s="51"/>
      <c r="AC850" s="51"/>
      <c r="AF850" s="51"/>
      <c r="AG850" s="51"/>
      <c r="AH850" s="51"/>
    </row>
    <row r="851" spans="1:34" ht="30" customHeight="1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IFERROR(VLOOKUP(Tabelle111[[#This Row],[Artikelnr. (wenn vorhanden)]],Artikel!A:C,3,FALSE),Tabelle111[[#This Row],[Artikelnr. (wenn vorhanden)]])</f>
        <v>Blöcke</v>
      </c>
      <c r="I851" s="11" t="str">
        <f>VLOOKUP(V851,'Linien - BU'!A:B,2,FALSE)</f>
        <v>BU2</v>
      </c>
      <c r="J851" s="12">
        <f t="shared" si="91"/>
        <v>90</v>
      </c>
      <c r="K851" s="13">
        <f>Tabelle111[[#This Row],[Datum '[Tag']]]</f>
        <v>44442</v>
      </c>
      <c r="L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1" s="14" t="str">
        <f>IFERROR(VLOOKUP(Tabelle3[[#This Row],[Artikelnr.]],Artikel!A:C,3,FALSE),Tabelle3[[#This Row],[Artikelnr.]])</f>
        <v>Blöcke</v>
      </c>
      <c r="N851" s="11" t="str">
        <f>VLOOKUP(D851,'Liste Gründe'!A:D,2,FALSE)</f>
        <v>Schimmel</v>
      </c>
      <c r="O851" s="13" t="str">
        <f>IF(ISBLANK(F851),VLOOKUP(Tabelle3[[#This Row],[Grund Ziffer]],'Liste Gründe'!A:D,3,FALSE),F851)</f>
        <v>Luftzieher/Folienriss durch Transport</v>
      </c>
      <c r="P851" s="11" t="str">
        <f>IF(ISBLANK(Tabelle111[[#This Row],[noch genauer]]),"-",Tabelle111[[#This Row],[noch genauer]])</f>
        <v>Luftzieher/Folienriss durch Transport</v>
      </c>
      <c r="Q851" s="14">
        <f t="shared" si="92"/>
        <v>35</v>
      </c>
      <c r="R851" s="11" t="str">
        <f t="shared" si="93"/>
        <v>Produkte</v>
      </c>
      <c r="S851" s="11" t="str">
        <f t="shared" si="94"/>
        <v>BUs</v>
      </c>
      <c r="T851" s="11" t="str">
        <f t="shared" si="95"/>
        <v>Symptome</v>
      </c>
      <c r="U851" s="11" t="str">
        <f>IFERROR(VLOOKUP(Tabelle3[[#This Row],[Artikelnr.]],Kennzahlen!S:U,3,FALSE)*Tabelle3[[#This Row],[Menge]],"0")</f>
        <v>0</v>
      </c>
      <c r="V851" s="14" t="str">
        <f>IF(ISBLANK(A851),VLOOKUP(Tabelle3[[#This Row],[Artikelnr.]],'Linien - BU'!R:S,2,FALSE),A851)</f>
        <v>bu2</v>
      </c>
      <c r="W851" s="16" t="str">
        <f t="shared" si="96"/>
        <v>Blöcke</v>
      </c>
      <c r="X851" s="15">
        <f t="shared" si="97"/>
        <v>12</v>
      </c>
      <c r="Y851" s="51"/>
      <c r="AC851" s="51"/>
      <c r="AF851" s="51"/>
      <c r="AG851" s="51"/>
      <c r="AH851" s="51"/>
    </row>
    <row r="852" spans="1:34" ht="30" customHeight="1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IFERROR(VLOOKUP(Tabelle111[[#This Row],[Artikelnr. (wenn vorhanden)]],Artikel!A:C,3,FALSE),Tabelle111[[#This Row],[Artikelnr. (wenn vorhanden)]])</f>
        <v>Blöcke</v>
      </c>
      <c r="I852" s="11" t="str">
        <f>VLOOKUP(V852,'Linien - BU'!A:B,2,FALSE)</f>
        <v>BU2</v>
      </c>
      <c r="J852" s="12">
        <f t="shared" si="91"/>
        <v>30</v>
      </c>
      <c r="K852" s="13">
        <f>Tabelle111[[#This Row],[Datum '[Tag']]]</f>
        <v>44449</v>
      </c>
      <c r="L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2" s="14" t="str">
        <f>IFERROR(VLOOKUP(Tabelle3[[#This Row],[Artikelnr.]],Artikel!A:C,3,FALSE),Tabelle3[[#This Row],[Artikelnr.]])</f>
        <v>Blöcke</v>
      </c>
      <c r="N852" s="11" t="str">
        <f>VLOOKUP(D852,'Liste Gründe'!A:D,2,FALSE)</f>
        <v>Schimmel</v>
      </c>
      <c r="O852" s="13" t="str">
        <f>IF(ISBLANK(F852),VLOOKUP(Tabelle3[[#This Row],[Grund Ziffer]],'Liste Gründe'!A:D,3,FALSE),F852)</f>
        <v>Luftzieher/Folienriss durch Transport</v>
      </c>
      <c r="P852" s="11" t="str">
        <f>IF(ISBLANK(Tabelle111[[#This Row],[noch genauer]]),"-",Tabelle111[[#This Row],[noch genauer]])</f>
        <v>Luftzieher/Folienriss durch Transport</v>
      </c>
      <c r="Q852" s="14">
        <f t="shared" si="92"/>
        <v>36</v>
      </c>
      <c r="R852" s="11" t="str">
        <f t="shared" si="93"/>
        <v>Produkte</v>
      </c>
      <c r="S852" s="11" t="str">
        <f t="shared" si="94"/>
        <v>BUs</v>
      </c>
      <c r="T852" s="11" t="str">
        <f t="shared" si="95"/>
        <v>Symptome</v>
      </c>
      <c r="U852" s="11" t="str">
        <f>IFERROR(VLOOKUP(Tabelle3[[#This Row],[Artikelnr.]],Kennzahlen!S:U,3,FALSE)*Tabelle3[[#This Row],[Menge]],"0")</f>
        <v>0</v>
      </c>
      <c r="V852" s="14" t="str">
        <f>IF(ISBLANK(A852),VLOOKUP(Tabelle3[[#This Row],[Artikelnr.]],'Linien - BU'!R:S,2,FALSE),A852)</f>
        <v>BU2</v>
      </c>
      <c r="W852" s="16" t="str">
        <f t="shared" si="96"/>
        <v>Blöcke</v>
      </c>
      <c r="X852" s="15">
        <f t="shared" si="97"/>
        <v>12</v>
      </c>
      <c r="Y852" s="51"/>
      <c r="AC852" s="51"/>
      <c r="AF852" s="51"/>
      <c r="AG852" s="51"/>
      <c r="AH852" s="51"/>
    </row>
    <row r="853" spans="1:34" ht="30" customHeight="1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IFERROR(VLOOKUP(Tabelle111[[#This Row],[Artikelnr. (wenn vorhanden)]],Artikel!A:C,3,FALSE),Tabelle111[[#This Row],[Artikelnr. (wenn vorhanden)]])</f>
        <v>Blöcke</v>
      </c>
      <c r="I853" s="11" t="str">
        <f>VLOOKUP(V853,'Linien - BU'!A:B,2,FALSE)</f>
        <v>BU2</v>
      </c>
      <c r="J853" s="12">
        <f t="shared" si="91"/>
        <v>30</v>
      </c>
      <c r="K853" s="13">
        <f>Tabelle111[[#This Row],[Datum '[Tag']]]</f>
        <v>44452</v>
      </c>
      <c r="L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3" s="14" t="str">
        <f>IFERROR(VLOOKUP(Tabelle3[[#This Row],[Artikelnr.]],Artikel!A:C,3,FALSE),Tabelle3[[#This Row],[Artikelnr.]])</f>
        <v>Blöcke</v>
      </c>
      <c r="N853" s="11" t="str">
        <f>VLOOKUP(D853,'Liste Gründe'!A:D,2,FALSE)</f>
        <v>Schimmel</v>
      </c>
      <c r="O853" s="13" t="str">
        <f>IF(ISBLANK(F853),VLOOKUP(Tabelle3[[#This Row],[Grund Ziffer]],'Liste Gründe'!A:D,3,FALSE),F853)</f>
        <v>Luftzieher/Folienriss durch Transport</v>
      </c>
      <c r="P853" s="11" t="str">
        <f>IF(ISBLANK(Tabelle111[[#This Row],[noch genauer]]),"-",Tabelle111[[#This Row],[noch genauer]])</f>
        <v>Luftzieher/Folienriss durch Transport</v>
      </c>
      <c r="Q853" s="14">
        <f t="shared" si="92"/>
        <v>37</v>
      </c>
      <c r="R853" s="11" t="str">
        <f t="shared" si="93"/>
        <v>Produkte</v>
      </c>
      <c r="S853" s="11" t="str">
        <f t="shared" si="94"/>
        <v>BUs</v>
      </c>
      <c r="T853" s="11" t="str">
        <f t="shared" si="95"/>
        <v>Symptome</v>
      </c>
      <c r="U853" s="11" t="str">
        <f>IFERROR(VLOOKUP(Tabelle3[[#This Row],[Artikelnr.]],Kennzahlen!S:U,3,FALSE)*Tabelle3[[#This Row],[Menge]],"0")</f>
        <v>0</v>
      </c>
      <c r="V853" s="14" t="str">
        <f>IF(ISBLANK(A853),VLOOKUP(Tabelle3[[#This Row],[Artikelnr.]],'Linien - BU'!R:S,2,FALSE),A853)</f>
        <v>BU2</v>
      </c>
      <c r="W853" s="16" t="str">
        <f t="shared" si="96"/>
        <v>Blöcke</v>
      </c>
      <c r="X853" s="15">
        <f t="shared" si="97"/>
        <v>12</v>
      </c>
      <c r="Y853" s="51"/>
      <c r="AC853" s="51"/>
      <c r="AF853" s="51"/>
      <c r="AG853" s="51"/>
      <c r="AH853" s="51"/>
    </row>
    <row r="854" spans="1:34" ht="30" customHeight="1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IFERROR(VLOOKUP(Tabelle111[[#This Row],[Artikelnr. (wenn vorhanden)]],Artikel!A:C,3,FALSE),Tabelle111[[#This Row],[Artikelnr. (wenn vorhanden)]])</f>
        <v>Blöcke</v>
      </c>
      <c r="I854" s="11" t="str">
        <f>VLOOKUP(V854,'Linien - BU'!A:B,2,FALSE)</f>
        <v>BU2</v>
      </c>
      <c r="J854" s="12">
        <f t="shared" si="91"/>
        <v>30</v>
      </c>
      <c r="K854" s="13">
        <f>Tabelle111[[#This Row],[Datum '[Tag']]]</f>
        <v>44454</v>
      </c>
      <c r="L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4" s="14" t="str">
        <f>IFERROR(VLOOKUP(Tabelle3[[#This Row],[Artikelnr.]],Artikel!A:C,3,FALSE),Tabelle3[[#This Row],[Artikelnr.]])</f>
        <v>Blöcke</v>
      </c>
      <c r="N854" s="11" t="str">
        <f>VLOOKUP(D854,'Liste Gründe'!A:D,2,FALSE)</f>
        <v>Schimmel</v>
      </c>
      <c r="O854" s="13" t="str">
        <f>IF(ISBLANK(F854),VLOOKUP(Tabelle3[[#This Row],[Grund Ziffer]],'Liste Gründe'!A:D,3,FALSE),F854)</f>
        <v>Luftzieher/Folienriss durch Transport</v>
      </c>
      <c r="P854" s="11" t="str">
        <f>IF(ISBLANK(Tabelle111[[#This Row],[noch genauer]]),"-",Tabelle111[[#This Row],[noch genauer]])</f>
        <v>Luftzieher/Folienriss durch Transport</v>
      </c>
      <c r="Q854" s="14">
        <f t="shared" si="92"/>
        <v>37</v>
      </c>
      <c r="R854" s="11" t="str">
        <f t="shared" si="93"/>
        <v>Produkte</v>
      </c>
      <c r="S854" s="11" t="str">
        <f t="shared" si="94"/>
        <v>BUs</v>
      </c>
      <c r="T854" s="11" t="str">
        <f t="shared" si="95"/>
        <v>Symptome</v>
      </c>
      <c r="U854" s="11" t="str">
        <f>IFERROR(VLOOKUP(Tabelle3[[#This Row],[Artikelnr.]],Kennzahlen!S:U,3,FALSE)*Tabelle3[[#This Row],[Menge]],"0")</f>
        <v>0</v>
      </c>
      <c r="V854" s="14" t="str">
        <f>IF(ISBLANK(A854),VLOOKUP(Tabelle3[[#This Row],[Artikelnr.]],'Linien - BU'!R:S,2,FALSE),A854)</f>
        <v>Bu2</v>
      </c>
      <c r="W854" s="16" t="str">
        <f t="shared" si="96"/>
        <v>Blöcke</v>
      </c>
      <c r="X854" s="15">
        <f t="shared" si="97"/>
        <v>12</v>
      </c>
      <c r="Y854" s="51"/>
      <c r="AC854" s="51"/>
      <c r="AF854" s="51"/>
      <c r="AG854" s="51"/>
      <c r="AH854" s="51"/>
    </row>
    <row r="855" spans="1:34" ht="30" customHeight="1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IFERROR(VLOOKUP(Tabelle111[[#This Row],[Artikelnr. (wenn vorhanden)]],Artikel!A:C,3,FALSE),Tabelle111[[#This Row],[Artikelnr. (wenn vorhanden)]])</f>
        <v>Blöcke</v>
      </c>
      <c r="I855" s="11" t="str">
        <f>VLOOKUP(V855,'Linien - BU'!A:B,2,FALSE)</f>
        <v>BU2</v>
      </c>
      <c r="J855" s="12">
        <f t="shared" si="91"/>
        <v>126</v>
      </c>
      <c r="K855" s="13">
        <f>Tabelle111[[#This Row],[Datum '[Tag']]]</f>
        <v>44454</v>
      </c>
      <c r="L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5" s="14" t="str">
        <f>IFERROR(VLOOKUP(Tabelle3[[#This Row],[Artikelnr.]],Artikel!A:C,3,FALSE),Tabelle3[[#This Row],[Artikelnr.]])</f>
        <v>Blöcke</v>
      </c>
      <c r="N855" s="11" t="str">
        <f>VLOOKUP(D855,'Liste Gründe'!A:D,2,FALSE)</f>
        <v>Schimmel</v>
      </c>
      <c r="O855" s="13" t="str">
        <f>IF(ISBLANK(F855),VLOOKUP(Tabelle3[[#This Row],[Grund Ziffer]],'Liste Gründe'!A:D,3,FALSE),F855)</f>
        <v>Luftzieher/Folienriss durch Transport</v>
      </c>
      <c r="P855" s="11" t="str">
        <f>IF(ISBLANK(Tabelle111[[#This Row],[noch genauer]]),"-",Tabelle111[[#This Row],[noch genauer]])</f>
        <v>Luftzieher/Folienriss durch Transport</v>
      </c>
      <c r="Q855" s="14">
        <f t="shared" si="92"/>
        <v>37</v>
      </c>
      <c r="R855" s="11" t="str">
        <f t="shared" si="93"/>
        <v>Produkte</v>
      </c>
      <c r="S855" s="11" t="str">
        <f t="shared" si="94"/>
        <v>BUs</v>
      </c>
      <c r="T855" s="11" t="str">
        <f t="shared" si="95"/>
        <v>Symptome</v>
      </c>
      <c r="U855" s="11" t="str">
        <f>IFERROR(VLOOKUP(Tabelle3[[#This Row],[Artikelnr.]],Kennzahlen!S:U,3,FALSE)*Tabelle3[[#This Row],[Menge]],"0")</f>
        <v>0</v>
      </c>
      <c r="V855" s="14" t="str">
        <f>IF(ISBLANK(A855),VLOOKUP(Tabelle3[[#This Row],[Artikelnr.]],'Linien - BU'!R:S,2,FALSE),A855)</f>
        <v>BU2</v>
      </c>
      <c r="W855" s="16" t="str">
        <f t="shared" si="96"/>
        <v>Blöcke</v>
      </c>
      <c r="X855" s="15">
        <f t="shared" si="97"/>
        <v>12</v>
      </c>
      <c r="Y855" s="51"/>
      <c r="AC855" s="51"/>
      <c r="AF855" s="51"/>
      <c r="AG855" s="51"/>
      <c r="AH855" s="51"/>
    </row>
    <row r="856" spans="1:34" ht="30" customHeight="1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IFERROR(VLOOKUP(Tabelle111[[#This Row],[Artikelnr. (wenn vorhanden)]],Artikel!A:C,3,FALSE),Tabelle111[[#This Row],[Artikelnr. (wenn vorhanden)]])</f>
        <v>Blöcke</v>
      </c>
      <c r="I856" s="11" t="str">
        <f>VLOOKUP(V856,'Linien - BU'!A:B,2,FALSE)</f>
        <v>BU2</v>
      </c>
      <c r="J856" s="12">
        <f t="shared" si="91"/>
        <v>45</v>
      </c>
      <c r="K856" s="13">
        <f>Tabelle111[[#This Row],[Datum '[Tag']]]</f>
        <v>44456</v>
      </c>
      <c r="L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6" s="14" t="str">
        <f>IFERROR(VLOOKUP(Tabelle3[[#This Row],[Artikelnr.]],Artikel!A:C,3,FALSE),Tabelle3[[#This Row],[Artikelnr.]])</f>
        <v>Blöcke</v>
      </c>
      <c r="N856" s="11" t="str">
        <f>VLOOKUP(D856,'Liste Gründe'!A:D,2,FALSE)</f>
        <v>Schimmel</v>
      </c>
      <c r="O856" s="13" t="str">
        <f>IF(ISBLANK(F856),VLOOKUP(Tabelle3[[#This Row],[Grund Ziffer]],'Liste Gründe'!A:D,3,FALSE),F856)</f>
        <v>Luftzieher/Folienriss durch Transport</v>
      </c>
      <c r="P856" s="11" t="str">
        <f>IF(ISBLANK(Tabelle111[[#This Row],[noch genauer]]),"-",Tabelle111[[#This Row],[noch genauer]])</f>
        <v>Luftzieher/Folienriss durch Transport</v>
      </c>
      <c r="Q856" s="14">
        <f t="shared" si="92"/>
        <v>37</v>
      </c>
      <c r="R856" s="11" t="str">
        <f t="shared" si="93"/>
        <v>Produkte</v>
      </c>
      <c r="S856" s="11" t="str">
        <f t="shared" si="94"/>
        <v>BUs</v>
      </c>
      <c r="T856" s="11" t="str">
        <f t="shared" si="95"/>
        <v>Symptome</v>
      </c>
      <c r="U856" s="11" t="str">
        <f>IFERROR(VLOOKUP(Tabelle3[[#This Row],[Artikelnr.]],Kennzahlen!S:U,3,FALSE)*Tabelle3[[#This Row],[Menge]],"0")</f>
        <v>0</v>
      </c>
      <c r="V856" s="14" t="str">
        <f>IF(ISBLANK(A856),VLOOKUP(Tabelle3[[#This Row],[Artikelnr.]],'Linien - BU'!R:S,2,FALSE),A856)</f>
        <v>BU2</v>
      </c>
      <c r="W856" s="16" t="str">
        <f t="shared" si="96"/>
        <v>Blöcke</v>
      </c>
      <c r="X856" s="15">
        <f t="shared" si="97"/>
        <v>12</v>
      </c>
      <c r="Y856" s="51"/>
      <c r="AC856" s="51"/>
      <c r="AF856" s="51"/>
      <c r="AG856" s="51"/>
      <c r="AH856" s="51"/>
    </row>
    <row r="857" spans="1:34" ht="30" customHeight="1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IFERROR(VLOOKUP(Tabelle111[[#This Row],[Artikelnr. (wenn vorhanden)]],Artikel!A:C,3,FALSE),Tabelle111[[#This Row],[Artikelnr. (wenn vorhanden)]])</f>
        <v>Blöcke</v>
      </c>
      <c r="I857" s="11" t="str">
        <f>VLOOKUP(V857,'Linien - BU'!A:B,2,FALSE)</f>
        <v>BU2</v>
      </c>
      <c r="J857" s="12">
        <f t="shared" si="91"/>
        <v>75</v>
      </c>
      <c r="K857" s="13">
        <f>Tabelle111[[#This Row],[Datum '[Tag']]]</f>
        <v>44456</v>
      </c>
      <c r="L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7" s="14" t="str">
        <f>IFERROR(VLOOKUP(Tabelle3[[#This Row],[Artikelnr.]],Artikel!A:C,3,FALSE),Tabelle3[[#This Row],[Artikelnr.]])</f>
        <v>Blöcke</v>
      </c>
      <c r="N857" s="11" t="str">
        <f>VLOOKUP(D857,'Liste Gründe'!A:D,2,FALSE)</f>
        <v>Schimmel</v>
      </c>
      <c r="O857" s="13" t="str">
        <f>IF(ISBLANK(F857),VLOOKUP(Tabelle3[[#This Row],[Grund Ziffer]],'Liste Gründe'!A:D,3,FALSE),F857)</f>
        <v>Luftzieher/Folienriss durch Transport</v>
      </c>
      <c r="P857" s="11" t="str">
        <f>IF(ISBLANK(Tabelle111[[#This Row],[noch genauer]]),"-",Tabelle111[[#This Row],[noch genauer]])</f>
        <v>Luftzieher/Folienriss durch Transport</v>
      </c>
      <c r="Q857" s="14">
        <f t="shared" si="92"/>
        <v>37</v>
      </c>
      <c r="R857" s="11" t="str">
        <f t="shared" si="93"/>
        <v>Produkte</v>
      </c>
      <c r="S857" s="11" t="str">
        <f t="shared" si="94"/>
        <v>BUs</v>
      </c>
      <c r="T857" s="11" t="str">
        <f t="shared" si="95"/>
        <v>Symptome</v>
      </c>
      <c r="U857" s="11" t="str">
        <f>IFERROR(VLOOKUP(Tabelle3[[#This Row],[Artikelnr.]],Kennzahlen!S:U,3,FALSE)*Tabelle3[[#This Row],[Menge]],"0")</f>
        <v>0</v>
      </c>
      <c r="V857" s="14" t="str">
        <f>IF(ISBLANK(A857),VLOOKUP(Tabelle3[[#This Row],[Artikelnr.]],'Linien - BU'!R:S,2,FALSE),A857)</f>
        <v>BU2</v>
      </c>
      <c r="W857" s="16" t="str">
        <f t="shared" si="96"/>
        <v>Blöcke</v>
      </c>
      <c r="X857" s="15">
        <f t="shared" si="97"/>
        <v>12</v>
      </c>
      <c r="Y857" s="51"/>
      <c r="AC857" s="51"/>
      <c r="AF857" s="51"/>
      <c r="AG857" s="51"/>
      <c r="AH857" s="51"/>
    </row>
    <row r="858" spans="1:34" ht="30" customHeight="1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IFERROR(VLOOKUP(Tabelle111[[#This Row],[Artikelnr. (wenn vorhanden)]],Artikel!A:C,3,FALSE),Tabelle111[[#This Row],[Artikelnr. (wenn vorhanden)]])</f>
        <v>Blöcke</v>
      </c>
      <c r="I858" s="11" t="str">
        <f>VLOOKUP(V858,'Linien - BU'!A:B,2,FALSE)</f>
        <v>BU2</v>
      </c>
      <c r="J858" s="12">
        <f t="shared" si="91"/>
        <v>150</v>
      </c>
      <c r="K858" s="13">
        <f>Tabelle111[[#This Row],[Datum '[Tag']]]</f>
        <v>44456</v>
      </c>
      <c r="L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8" s="14" t="str">
        <f>IFERROR(VLOOKUP(Tabelle3[[#This Row],[Artikelnr.]],Artikel!A:C,3,FALSE),Tabelle3[[#This Row],[Artikelnr.]])</f>
        <v>Blöcke</v>
      </c>
      <c r="N858" s="11" t="str">
        <f>VLOOKUP(D858,'Liste Gründe'!A:D,2,FALSE)</f>
        <v>Schimmel</v>
      </c>
      <c r="O858" s="13" t="str">
        <f>IF(ISBLANK(F858),VLOOKUP(Tabelle3[[#This Row],[Grund Ziffer]],'Liste Gründe'!A:D,3,FALSE),F858)</f>
        <v>Luftzieher/Folienriss durch Transport</v>
      </c>
      <c r="P858" s="11" t="str">
        <f>IF(ISBLANK(Tabelle111[[#This Row],[noch genauer]]),"-",Tabelle111[[#This Row],[noch genauer]])</f>
        <v>Luftzieher/Folienriss durch Transport</v>
      </c>
      <c r="Q858" s="14">
        <f t="shared" si="92"/>
        <v>37</v>
      </c>
      <c r="R858" s="11" t="str">
        <f t="shared" si="93"/>
        <v>Produkte</v>
      </c>
      <c r="S858" s="11" t="str">
        <f t="shared" si="94"/>
        <v>BUs</v>
      </c>
      <c r="T858" s="11" t="str">
        <f t="shared" si="95"/>
        <v>Symptome</v>
      </c>
      <c r="U858" s="11" t="str">
        <f>IFERROR(VLOOKUP(Tabelle3[[#This Row],[Artikelnr.]],Kennzahlen!S:U,3,FALSE)*Tabelle3[[#This Row],[Menge]],"0")</f>
        <v>0</v>
      </c>
      <c r="V858" s="14" t="str">
        <f>IF(ISBLANK(A858),VLOOKUP(Tabelle3[[#This Row],[Artikelnr.]],'Linien - BU'!R:S,2,FALSE),A858)</f>
        <v>BU2</v>
      </c>
      <c r="W858" s="16" t="str">
        <f t="shared" si="96"/>
        <v>Blöcke</v>
      </c>
      <c r="X858" s="15">
        <f t="shared" si="97"/>
        <v>12</v>
      </c>
      <c r="Y858" s="51"/>
      <c r="AC858" s="51"/>
      <c r="AF858" s="51"/>
      <c r="AG858" s="51"/>
      <c r="AH858" s="51"/>
    </row>
    <row r="859" spans="1:34" ht="30" customHeight="1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IFERROR(VLOOKUP(Tabelle111[[#This Row],[Artikelnr. (wenn vorhanden)]],Artikel!A:C,3,FALSE),Tabelle111[[#This Row],[Artikelnr. (wenn vorhanden)]])</f>
        <v>Blöcke</v>
      </c>
      <c r="I859" s="11" t="str">
        <f>VLOOKUP(V859,'Linien - BU'!A:B,2,FALSE)</f>
        <v>BU2</v>
      </c>
      <c r="J859" s="12">
        <f t="shared" si="91"/>
        <v>45</v>
      </c>
      <c r="K859" s="13">
        <f>Tabelle111[[#This Row],[Datum '[Tag']]]</f>
        <v>44460</v>
      </c>
      <c r="L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9" s="14" t="str">
        <f>IFERROR(VLOOKUP(Tabelle3[[#This Row],[Artikelnr.]],Artikel!A:C,3,FALSE),Tabelle3[[#This Row],[Artikelnr.]])</f>
        <v>Blöcke</v>
      </c>
      <c r="N859" s="11" t="str">
        <f>VLOOKUP(D859,'Liste Gründe'!A:D,2,FALSE)</f>
        <v>Schimmel</v>
      </c>
      <c r="O859" s="13" t="str">
        <f>IF(ISBLANK(F859),VLOOKUP(Tabelle3[[#This Row],[Grund Ziffer]],'Liste Gründe'!A:D,3,FALSE),F859)</f>
        <v>Luftzieher/Folienriss durch Transport</v>
      </c>
      <c r="P859" s="11" t="str">
        <f>IF(ISBLANK(Tabelle111[[#This Row],[noch genauer]]),"-",Tabelle111[[#This Row],[noch genauer]])</f>
        <v>Luftzieher/Folienriss durch Transport</v>
      </c>
      <c r="Q859" s="14">
        <f t="shared" si="92"/>
        <v>38</v>
      </c>
      <c r="R859" s="11" t="str">
        <f t="shared" si="93"/>
        <v>Produkte</v>
      </c>
      <c r="S859" s="11" t="str">
        <f t="shared" si="94"/>
        <v>BUs</v>
      </c>
      <c r="T859" s="11" t="str">
        <f t="shared" si="95"/>
        <v>Symptome</v>
      </c>
      <c r="U859" s="11" t="str">
        <f>IFERROR(VLOOKUP(Tabelle3[[#This Row],[Artikelnr.]],Kennzahlen!S:U,3,FALSE)*Tabelle3[[#This Row],[Menge]],"0")</f>
        <v>0</v>
      </c>
      <c r="V859" s="14" t="str">
        <f>IF(ISBLANK(A859),VLOOKUP(Tabelle3[[#This Row],[Artikelnr.]],'Linien - BU'!R:S,2,FALSE),A859)</f>
        <v>BU2</v>
      </c>
      <c r="W859" s="16" t="str">
        <f t="shared" si="96"/>
        <v>Blöcke</v>
      </c>
      <c r="X859" s="15">
        <f t="shared" si="97"/>
        <v>12</v>
      </c>
      <c r="Y859" s="51"/>
      <c r="AC859" s="51"/>
      <c r="AF859" s="51"/>
      <c r="AG859" s="51"/>
      <c r="AH859" s="51"/>
    </row>
    <row r="860" spans="1:34" ht="30" customHeight="1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IFERROR(VLOOKUP(Tabelle111[[#This Row],[Artikelnr. (wenn vorhanden)]],Artikel!A:C,3,FALSE),Tabelle111[[#This Row],[Artikelnr. (wenn vorhanden)]])</f>
        <v>Blöcke</v>
      </c>
      <c r="I860" s="11" t="str">
        <f>VLOOKUP(V860,'Linien - BU'!A:B,2,FALSE)</f>
        <v>BU2</v>
      </c>
      <c r="J860" s="12">
        <f t="shared" si="91"/>
        <v>30</v>
      </c>
      <c r="K860" s="13">
        <f>Tabelle111[[#This Row],[Datum '[Tag']]]</f>
        <v>44461</v>
      </c>
      <c r="L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0" s="14" t="str">
        <f>IFERROR(VLOOKUP(Tabelle3[[#This Row],[Artikelnr.]],Artikel!A:C,3,FALSE),Tabelle3[[#This Row],[Artikelnr.]])</f>
        <v>Blöcke</v>
      </c>
      <c r="N860" s="11" t="str">
        <f>VLOOKUP(D860,'Liste Gründe'!A:D,2,FALSE)</f>
        <v>Schimmel</v>
      </c>
      <c r="O860" s="13" t="str">
        <f>IF(ISBLANK(F860),VLOOKUP(Tabelle3[[#This Row],[Grund Ziffer]],'Liste Gründe'!A:D,3,FALSE),F860)</f>
        <v>Luftzieher/Folienriss durch Transport</v>
      </c>
      <c r="P860" s="11" t="str">
        <f>IF(ISBLANK(Tabelle111[[#This Row],[noch genauer]]),"-",Tabelle111[[#This Row],[noch genauer]])</f>
        <v>Luftzieher/Folienriss durch Transport</v>
      </c>
      <c r="Q860" s="14">
        <f t="shared" si="92"/>
        <v>38</v>
      </c>
      <c r="R860" s="11" t="str">
        <f t="shared" si="93"/>
        <v>Produkte</v>
      </c>
      <c r="S860" s="11" t="str">
        <f t="shared" si="94"/>
        <v>BUs</v>
      </c>
      <c r="T860" s="11" t="str">
        <f t="shared" si="95"/>
        <v>Symptome</v>
      </c>
      <c r="U860" s="11" t="str">
        <f>IFERROR(VLOOKUP(Tabelle3[[#This Row],[Artikelnr.]],Kennzahlen!S:U,3,FALSE)*Tabelle3[[#This Row],[Menge]],"0")</f>
        <v>0</v>
      </c>
      <c r="V860" s="14" t="str">
        <f>IF(ISBLANK(A860),VLOOKUP(Tabelle3[[#This Row],[Artikelnr.]],'Linien - BU'!R:S,2,FALSE),A860)</f>
        <v>BU2</v>
      </c>
      <c r="W860" s="16" t="str">
        <f t="shared" si="96"/>
        <v>Blöcke</v>
      </c>
      <c r="X860" s="15">
        <f t="shared" si="97"/>
        <v>12</v>
      </c>
      <c r="Y860" s="51"/>
      <c r="AC860" s="51"/>
      <c r="AF860" s="51"/>
      <c r="AG860" s="51"/>
      <c r="AH860" s="51"/>
    </row>
    <row r="861" spans="1:34" ht="30" customHeight="1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IFERROR(VLOOKUP(Tabelle111[[#This Row],[Artikelnr. (wenn vorhanden)]],Artikel!A:C,3,FALSE),Tabelle111[[#This Row],[Artikelnr. (wenn vorhanden)]])</f>
        <v>Blöcke</v>
      </c>
      <c r="I861" s="11" t="str">
        <f>VLOOKUP(V861,'Linien - BU'!A:B,2,FALSE)</f>
        <v>BU2</v>
      </c>
      <c r="J861" s="12">
        <f t="shared" si="91"/>
        <v>60</v>
      </c>
      <c r="K861" s="13">
        <f>Tabelle111[[#This Row],[Datum '[Tag']]]</f>
        <v>44463</v>
      </c>
      <c r="L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1" s="14" t="str">
        <f>IFERROR(VLOOKUP(Tabelle3[[#This Row],[Artikelnr.]],Artikel!A:C,3,FALSE),Tabelle3[[#This Row],[Artikelnr.]])</f>
        <v>Blöcke</v>
      </c>
      <c r="N861" s="11" t="str">
        <f>VLOOKUP(D861,'Liste Gründe'!A:D,2,FALSE)</f>
        <v>Schimmel</v>
      </c>
      <c r="O861" s="13" t="str">
        <f>IF(ISBLANK(F861),VLOOKUP(Tabelle3[[#This Row],[Grund Ziffer]],'Liste Gründe'!A:D,3,FALSE),F861)</f>
        <v>Luftzieher/Folienriss durch Transport</v>
      </c>
      <c r="P861" s="11" t="str">
        <f>IF(ISBLANK(Tabelle111[[#This Row],[noch genauer]]),"-",Tabelle111[[#This Row],[noch genauer]])</f>
        <v>Luftzieher/Folienriss durch Transport</v>
      </c>
      <c r="Q861" s="14">
        <f t="shared" si="92"/>
        <v>38</v>
      </c>
      <c r="R861" s="11" t="str">
        <f t="shared" si="93"/>
        <v>Produkte</v>
      </c>
      <c r="S861" s="11" t="str">
        <f t="shared" si="94"/>
        <v>BUs</v>
      </c>
      <c r="T861" s="11" t="str">
        <f t="shared" si="95"/>
        <v>Symptome</v>
      </c>
      <c r="U861" s="11" t="str">
        <f>IFERROR(VLOOKUP(Tabelle3[[#This Row],[Artikelnr.]],Kennzahlen!S:U,3,FALSE)*Tabelle3[[#This Row],[Menge]],"0")</f>
        <v>0</v>
      </c>
      <c r="V861" s="14" t="str">
        <f>IF(ISBLANK(A861),VLOOKUP(Tabelle3[[#This Row],[Artikelnr.]],'Linien - BU'!R:S,2,FALSE),A861)</f>
        <v>BU2</v>
      </c>
      <c r="W861" s="16" t="str">
        <f t="shared" si="96"/>
        <v>Blöcke</v>
      </c>
      <c r="X861" s="15">
        <f t="shared" si="97"/>
        <v>12</v>
      </c>
      <c r="Y861" s="51"/>
      <c r="AC861" s="51"/>
      <c r="AF861" s="51"/>
      <c r="AG861" s="51"/>
      <c r="AH861" s="51"/>
    </row>
    <row r="862" spans="1:34" ht="30" customHeight="1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IFERROR(VLOOKUP(Tabelle111[[#This Row],[Artikelnr. (wenn vorhanden)]],Artikel!A:C,3,FALSE),Tabelle111[[#This Row],[Artikelnr. (wenn vorhanden)]])</f>
        <v>Blöcke</v>
      </c>
      <c r="I862" s="11" t="str">
        <f>VLOOKUP(V862,'Linien - BU'!A:B,2,FALSE)</f>
        <v>BU2</v>
      </c>
      <c r="J862" s="12">
        <f t="shared" si="91"/>
        <v>75</v>
      </c>
      <c r="K862" s="13">
        <f>Tabelle111[[#This Row],[Datum '[Tag']]]</f>
        <v>44467</v>
      </c>
      <c r="L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2" s="14" t="str">
        <f>IFERROR(VLOOKUP(Tabelle3[[#This Row],[Artikelnr.]],Artikel!A:C,3,FALSE),Tabelle3[[#This Row],[Artikelnr.]])</f>
        <v>Blöcke</v>
      </c>
      <c r="N862" s="11" t="str">
        <f>VLOOKUP(D862,'Liste Gründe'!A:D,2,FALSE)</f>
        <v>Schimmel</v>
      </c>
      <c r="O862" s="13" t="str">
        <f>IF(ISBLANK(F862),VLOOKUP(Tabelle3[[#This Row],[Grund Ziffer]],'Liste Gründe'!A:D,3,FALSE),F862)</f>
        <v>Luftzieher/Folienriss durch Transport</v>
      </c>
      <c r="P862" s="11" t="str">
        <f>IF(ISBLANK(Tabelle111[[#This Row],[noch genauer]]),"-",Tabelle111[[#This Row],[noch genauer]])</f>
        <v>Luftzieher/Folienriss durch Transport</v>
      </c>
      <c r="Q862" s="14">
        <f t="shared" si="92"/>
        <v>39</v>
      </c>
      <c r="R862" s="11" t="str">
        <f t="shared" si="93"/>
        <v>Produkte</v>
      </c>
      <c r="S862" s="11" t="str">
        <f t="shared" si="94"/>
        <v>BUs</v>
      </c>
      <c r="T862" s="11" t="str">
        <f t="shared" si="95"/>
        <v>Symptome</v>
      </c>
      <c r="U862" s="11" t="str">
        <f>IFERROR(VLOOKUP(Tabelle3[[#This Row],[Artikelnr.]],Kennzahlen!S:U,3,FALSE)*Tabelle3[[#This Row],[Menge]],"0")</f>
        <v>0</v>
      </c>
      <c r="V862" s="14" t="str">
        <f>IF(ISBLANK(A862),VLOOKUP(Tabelle3[[#This Row],[Artikelnr.]],'Linien - BU'!R:S,2,FALSE),A862)</f>
        <v>BU2</v>
      </c>
      <c r="W862" s="16" t="str">
        <f t="shared" si="96"/>
        <v>Blöcke</v>
      </c>
      <c r="X862" s="15">
        <f t="shared" si="97"/>
        <v>12</v>
      </c>
      <c r="Y862" s="51"/>
      <c r="AC862" s="51"/>
      <c r="AF862" s="51"/>
      <c r="AG862" s="51"/>
      <c r="AH862" s="51"/>
    </row>
    <row r="863" spans="1:34" ht="30" customHeight="1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IFERROR(VLOOKUP(Tabelle111[[#This Row],[Artikelnr. (wenn vorhanden)]],Artikel!A:C,3,FALSE),Tabelle111[[#This Row],[Artikelnr. (wenn vorhanden)]])</f>
        <v>Blöcke</v>
      </c>
      <c r="I863" s="11" t="str">
        <f>VLOOKUP(V863,'Linien - BU'!A:B,2,FALSE)</f>
        <v>BU2</v>
      </c>
      <c r="J863" s="12">
        <f t="shared" si="91"/>
        <v>15</v>
      </c>
      <c r="K863" s="13">
        <f>Tabelle111[[#This Row],[Datum '[Tag']]]</f>
        <v>44474</v>
      </c>
      <c r="L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3" s="14" t="str">
        <f>IFERROR(VLOOKUP(Tabelle3[[#This Row],[Artikelnr.]],Artikel!A:C,3,FALSE),Tabelle3[[#This Row],[Artikelnr.]])</f>
        <v>Blöcke</v>
      </c>
      <c r="N863" s="11" t="str">
        <f>VLOOKUP(D863,'Liste Gründe'!A:D,2,FALSE)</f>
        <v>Schimmel</v>
      </c>
      <c r="O863" s="13" t="str">
        <f>IF(ISBLANK(F863),VLOOKUP(Tabelle3[[#This Row],[Grund Ziffer]],'Liste Gründe'!A:D,3,FALSE),F863)</f>
        <v>Luftzieher/Folienriss durch Transport</v>
      </c>
      <c r="P863" s="11" t="str">
        <f>IF(ISBLANK(Tabelle111[[#This Row],[noch genauer]]),"-",Tabelle111[[#This Row],[noch genauer]])</f>
        <v>-</v>
      </c>
      <c r="Q863" s="14">
        <f t="shared" si="92"/>
        <v>40</v>
      </c>
      <c r="R863" s="11" t="str">
        <f t="shared" si="93"/>
        <v>Produkte</v>
      </c>
      <c r="S863" s="11" t="str">
        <f t="shared" si="94"/>
        <v>BUs</v>
      </c>
      <c r="T863" s="11" t="str">
        <f t="shared" si="95"/>
        <v>Symptome</v>
      </c>
      <c r="U863" s="11" t="str">
        <f>IFERROR(VLOOKUP(Tabelle3[[#This Row],[Artikelnr.]],Kennzahlen!S:U,3,FALSE)*Tabelle3[[#This Row],[Menge]],"0")</f>
        <v>0</v>
      </c>
      <c r="V863" s="14" t="str">
        <f>IF(ISBLANK(A863),VLOOKUP(Tabelle3[[#This Row],[Artikelnr.]],'Linien - BU'!R:S,2,FALSE),A863)</f>
        <v>Bu2</v>
      </c>
      <c r="W863" s="16" t="str">
        <f t="shared" si="96"/>
        <v>Blöcke</v>
      </c>
      <c r="X863" s="15">
        <f t="shared" si="97"/>
        <v>12</v>
      </c>
      <c r="Y863" s="51"/>
      <c r="AC863" s="51"/>
      <c r="AF863" s="51"/>
      <c r="AG863" s="51"/>
      <c r="AH863" s="51"/>
    </row>
    <row r="864" spans="1:34" ht="30" customHeight="1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IFERROR(VLOOKUP(Tabelle111[[#This Row],[Artikelnr. (wenn vorhanden)]],Artikel!A:C,3,FALSE),Tabelle111[[#This Row],[Artikelnr. (wenn vorhanden)]])</f>
        <v>Blöcke</v>
      </c>
      <c r="I864" s="11" t="str">
        <f>VLOOKUP(V864,'Linien - BU'!A:B,2,FALSE)</f>
        <v>BU2</v>
      </c>
      <c r="J864" s="12">
        <f t="shared" si="91"/>
        <v>15</v>
      </c>
      <c r="K864" s="13">
        <f>Tabelle111[[#This Row],[Datum '[Tag']]]</f>
        <v>44475</v>
      </c>
      <c r="L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4" s="14" t="str">
        <f>IFERROR(VLOOKUP(Tabelle3[[#This Row],[Artikelnr.]],Artikel!A:C,3,FALSE),Tabelle3[[#This Row],[Artikelnr.]])</f>
        <v>Blöcke</v>
      </c>
      <c r="N864" s="11" t="str">
        <f>VLOOKUP(D864,'Liste Gründe'!A:D,2,FALSE)</f>
        <v>Schimmel</v>
      </c>
      <c r="O864" s="13" t="str">
        <f>IF(ISBLANK(F864),VLOOKUP(Tabelle3[[#This Row],[Grund Ziffer]],'Liste Gründe'!A:D,3,FALSE),F864)</f>
        <v>Luftzieher/Folienriss durch Transport</v>
      </c>
      <c r="P864" s="11" t="str">
        <f>IF(ISBLANK(Tabelle111[[#This Row],[noch genauer]]),"-",Tabelle111[[#This Row],[noch genauer]])</f>
        <v>-</v>
      </c>
      <c r="Q864" s="14">
        <f t="shared" si="92"/>
        <v>40</v>
      </c>
      <c r="R864" s="11" t="str">
        <f t="shared" si="93"/>
        <v>Produkte</v>
      </c>
      <c r="S864" s="11" t="str">
        <f t="shared" si="94"/>
        <v>BUs</v>
      </c>
      <c r="T864" s="11" t="str">
        <f t="shared" si="95"/>
        <v>Symptome</v>
      </c>
      <c r="U864" s="11" t="str">
        <f>IFERROR(VLOOKUP(Tabelle3[[#This Row],[Artikelnr.]],Kennzahlen!S:U,3,FALSE)*Tabelle3[[#This Row],[Menge]],"0")</f>
        <v>0</v>
      </c>
      <c r="V864" s="14" t="str">
        <f>IF(ISBLANK(A864),VLOOKUP(Tabelle3[[#This Row],[Artikelnr.]],'Linien - BU'!R:S,2,FALSE),A864)</f>
        <v>BU2</v>
      </c>
      <c r="W864" s="16" t="str">
        <f t="shared" si="96"/>
        <v>Blöcke</v>
      </c>
      <c r="X864" s="15">
        <f t="shared" si="97"/>
        <v>12</v>
      </c>
      <c r="Y864" s="51"/>
      <c r="AC864" s="51"/>
      <c r="AF864" s="51"/>
      <c r="AG864" s="51"/>
      <c r="AH864" s="51"/>
    </row>
    <row r="865" spans="1:34" ht="30" customHeight="1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IFERROR(VLOOKUP(Tabelle111[[#This Row],[Artikelnr. (wenn vorhanden)]],Artikel!A:C,3,FALSE),Tabelle111[[#This Row],[Artikelnr. (wenn vorhanden)]])</f>
        <v>Blöcke</v>
      </c>
      <c r="I865" s="11" t="str">
        <f>VLOOKUP(V865,'Linien - BU'!A:B,2,FALSE)</f>
        <v>BU2</v>
      </c>
      <c r="J865" s="12">
        <f t="shared" si="91"/>
        <v>49.5</v>
      </c>
      <c r="K865" s="13">
        <f>Tabelle111[[#This Row],[Datum '[Tag']]]</f>
        <v>44476</v>
      </c>
      <c r="L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5" s="14" t="str">
        <f>IFERROR(VLOOKUP(Tabelle3[[#This Row],[Artikelnr.]],Artikel!A:C,3,FALSE),Tabelle3[[#This Row],[Artikelnr.]])</f>
        <v>Blöcke</v>
      </c>
      <c r="N865" s="11" t="str">
        <f>VLOOKUP(D865,'Liste Gründe'!A:D,2,FALSE)</f>
        <v>Schimmel</v>
      </c>
      <c r="O865" s="13" t="str">
        <f>IF(ISBLANK(F865),VLOOKUP(Tabelle3[[#This Row],[Grund Ziffer]],'Liste Gründe'!A:D,3,FALSE),F865)</f>
        <v>Luftzieher/Folienriss durch Transport</v>
      </c>
      <c r="P865" s="11" t="str">
        <f>IF(ISBLANK(Tabelle111[[#This Row],[noch genauer]]),"-",Tabelle111[[#This Row],[noch genauer]])</f>
        <v>-</v>
      </c>
      <c r="Q865" s="14">
        <f t="shared" si="92"/>
        <v>40</v>
      </c>
      <c r="R865" s="11" t="str">
        <f t="shared" si="93"/>
        <v>Produkte</v>
      </c>
      <c r="S865" s="11" t="str">
        <f t="shared" si="94"/>
        <v>BUs</v>
      </c>
      <c r="T865" s="11" t="str">
        <f t="shared" si="95"/>
        <v>Symptome</v>
      </c>
      <c r="U865" s="11" t="str">
        <f>IFERROR(VLOOKUP(Tabelle3[[#This Row],[Artikelnr.]],Kennzahlen!S:U,3,FALSE)*Tabelle3[[#This Row],[Menge]],"0")</f>
        <v>0</v>
      </c>
      <c r="V865" s="14" t="str">
        <f>IF(ISBLANK(A865),VLOOKUP(Tabelle3[[#This Row],[Artikelnr.]],'Linien - BU'!R:S,2,FALSE),A865)</f>
        <v>BU2</v>
      </c>
      <c r="W865" s="16" t="str">
        <f t="shared" si="96"/>
        <v>Blöcke</v>
      </c>
      <c r="X865" s="15">
        <f t="shared" si="97"/>
        <v>12</v>
      </c>
      <c r="Y865" s="51"/>
      <c r="AC865" s="51"/>
      <c r="AF865" s="51"/>
      <c r="AG865" s="51"/>
      <c r="AH865" s="51"/>
    </row>
    <row r="866" spans="1:34" ht="30" customHeight="1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IFERROR(VLOOKUP(Tabelle111[[#This Row],[Artikelnr. (wenn vorhanden)]],Artikel!A:C,3,FALSE),Tabelle111[[#This Row],[Artikelnr. (wenn vorhanden)]])</f>
        <v>Blöcke</v>
      </c>
      <c r="I866" s="11" t="str">
        <f>VLOOKUP(V866,'Linien - BU'!A:B,2,FALSE)</f>
        <v>BU2</v>
      </c>
      <c r="J866" s="12">
        <f t="shared" si="91"/>
        <v>60</v>
      </c>
      <c r="K866" s="13">
        <f>Tabelle111[[#This Row],[Datum '[Tag']]]</f>
        <v>44480</v>
      </c>
      <c r="L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6" s="14" t="str">
        <f>IFERROR(VLOOKUP(Tabelle3[[#This Row],[Artikelnr.]],Artikel!A:C,3,FALSE),Tabelle3[[#This Row],[Artikelnr.]])</f>
        <v>Blöcke</v>
      </c>
      <c r="N866" s="11" t="str">
        <f>VLOOKUP(D866,'Liste Gründe'!A:D,2,FALSE)</f>
        <v>Schimmel</v>
      </c>
      <c r="O866" s="13" t="str">
        <f>IF(ISBLANK(F866),VLOOKUP(Tabelle3[[#This Row],[Grund Ziffer]],'Liste Gründe'!A:D,3,FALSE),F866)</f>
        <v>Luftzieher/Folienriss durch Transport</v>
      </c>
      <c r="P866" s="11" t="str">
        <f>IF(ISBLANK(Tabelle111[[#This Row],[noch genauer]]),"-",Tabelle111[[#This Row],[noch genauer]])</f>
        <v>-</v>
      </c>
      <c r="Q866" s="14">
        <f t="shared" si="92"/>
        <v>41</v>
      </c>
      <c r="R866" s="11" t="str">
        <f t="shared" si="93"/>
        <v>Produkte</v>
      </c>
      <c r="S866" s="11" t="str">
        <f t="shared" si="94"/>
        <v>BUs</v>
      </c>
      <c r="T866" s="11" t="str">
        <f t="shared" si="95"/>
        <v>Symptome</v>
      </c>
      <c r="U866" s="11" t="str">
        <f>IFERROR(VLOOKUP(Tabelle3[[#This Row],[Artikelnr.]],Kennzahlen!S:U,3,FALSE)*Tabelle3[[#This Row],[Menge]],"0")</f>
        <v>0</v>
      </c>
      <c r="V866" s="14" t="str">
        <f>IF(ISBLANK(A866),VLOOKUP(Tabelle3[[#This Row],[Artikelnr.]],'Linien - BU'!R:S,2,FALSE),A866)</f>
        <v>BU2</v>
      </c>
      <c r="W866" s="16" t="str">
        <f t="shared" si="96"/>
        <v>Blöcke</v>
      </c>
      <c r="X866" s="15">
        <f t="shared" si="97"/>
        <v>12</v>
      </c>
      <c r="Y866" s="51"/>
      <c r="AC866" s="51"/>
      <c r="AF866" s="51"/>
      <c r="AG866" s="51"/>
      <c r="AH866" s="51"/>
    </row>
    <row r="867" spans="1:34" ht="30" customHeight="1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F867"/>
      <c r="G867" s="25"/>
      <c r="H867" s="25" t="str">
        <f>IFERROR(VLOOKUP(Tabelle111[[#This Row],[Artikelnr. (wenn vorhanden)]],Artikel!A:C,3,FALSE),Tabelle111[[#This Row],[Artikelnr. (wenn vorhanden)]])</f>
        <v>Blöcke</v>
      </c>
      <c r="I867" s="11" t="str">
        <f>VLOOKUP(V867,'Linien - BU'!A:B,2,FALSE)</f>
        <v>BU2</v>
      </c>
      <c r="J867" s="12">
        <f t="shared" si="91"/>
        <v>15</v>
      </c>
      <c r="K867" s="13">
        <f>Tabelle111[[#This Row],[Datum '[Tag']]]</f>
        <v>44480</v>
      </c>
      <c r="L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7" s="14" t="str">
        <f>IFERROR(VLOOKUP(Tabelle3[[#This Row],[Artikelnr.]],Artikel!A:C,3,FALSE),Tabelle3[[#This Row],[Artikelnr.]])</f>
        <v>Blöcke</v>
      </c>
      <c r="N867" s="11" t="str">
        <f>VLOOKUP(D867,'Liste Gründe'!A:D,2,FALSE)</f>
        <v>Linienbezogen</v>
      </c>
      <c r="O867" s="13" t="str">
        <f>IF(ISBLANK(F867),VLOOKUP(Tabelle3[[#This Row],[Grund Ziffer]],'Liste Gründe'!A:D,3,FALSE),F867)</f>
        <v>Maschinenabfall</v>
      </c>
      <c r="P867" s="11" t="str">
        <f>IF(ISBLANK(Tabelle111[[#This Row],[noch genauer]]),"-",Tabelle111[[#This Row],[noch genauer]])</f>
        <v>-</v>
      </c>
      <c r="Q867" s="14">
        <f t="shared" si="92"/>
        <v>41</v>
      </c>
      <c r="R867" s="11" t="str">
        <f t="shared" si="93"/>
        <v>Produkte</v>
      </c>
      <c r="S867" s="11" t="str">
        <f t="shared" si="94"/>
        <v>BUs</v>
      </c>
      <c r="T867" s="11" t="str">
        <f t="shared" si="95"/>
        <v>Symptome</v>
      </c>
      <c r="U867" s="11" t="str">
        <f>IFERROR(VLOOKUP(Tabelle3[[#This Row],[Artikelnr.]],Kennzahlen!S:U,3,FALSE)*Tabelle3[[#This Row],[Menge]],"0")</f>
        <v>0</v>
      </c>
      <c r="V867" s="14" t="str">
        <f>IF(ISBLANK(A867),VLOOKUP(Tabelle3[[#This Row],[Artikelnr.]],'Linien - BU'!R:S,2,FALSE),A867)</f>
        <v>BU2</v>
      </c>
      <c r="W867" s="16" t="str">
        <f t="shared" si="96"/>
        <v>Blöcke</v>
      </c>
      <c r="X867" s="15">
        <f t="shared" si="97"/>
        <v>30</v>
      </c>
      <c r="Y867" s="51"/>
      <c r="AC867" s="51"/>
      <c r="AF867" s="51"/>
      <c r="AG867" s="51"/>
      <c r="AH867" s="51"/>
    </row>
    <row r="868" spans="1:34" ht="30" customHeight="1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IFERROR(VLOOKUP(Tabelle111[[#This Row],[Artikelnr. (wenn vorhanden)]],Artikel!A:C,3,FALSE),Tabelle111[[#This Row],[Artikelnr. (wenn vorhanden)]])</f>
        <v>Blöcke</v>
      </c>
      <c r="I868" s="11" t="str">
        <f>VLOOKUP(V868,'Linien - BU'!A:B,2,FALSE)</f>
        <v>BU2</v>
      </c>
      <c r="J868" s="12">
        <f t="shared" si="91"/>
        <v>15</v>
      </c>
      <c r="K868" s="13">
        <f>Tabelle111[[#This Row],[Datum '[Tag']]]</f>
        <v>44484</v>
      </c>
      <c r="L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8" s="14" t="str">
        <f>IFERROR(VLOOKUP(Tabelle3[[#This Row],[Artikelnr.]],Artikel!A:C,3,FALSE),Tabelle3[[#This Row],[Artikelnr.]])</f>
        <v>Blöcke</v>
      </c>
      <c r="N868" s="11" t="str">
        <f>VLOOKUP(D868,'Liste Gründe'!A:D,2,FALSE)</f>
        <v>Schimmel</v>
      </c>
      <c r="O868" s="13" t="str">
        <f>IF(ISBLANK(F868),VLOOKUP(Tabelle3[[#This Row],[Grund Ziffer]],'Liste Gründe'!A:D,3,FALSE),F868)</f>
        <v>Luftzieher/Folienriss durch Transport</v>
      </c>
      <c r="P868" s="11" t="str">
        <f>IF(ISBLANK(Tabelle111[[#This Row],[noch genauer]]),"-",Tabelle111[[#This Row],[noch genauer]])</f>
        <v>-</v>
      </c>
      <c r="Q868" s="14">
        <f t="shared" si="92"/>
        <v>41</v>
      </c>
      <c r="R868" s="11" t="str">
        <f t="shared" si="93"/>
        <v>Produkte</v>
      </c>
      <c r="S868" s="11" t="str">
        <f t="shared" si="94"/>
        <v>BUs</v>
      </c>
      <c r="T868" s="11" t="str">
        <f t="shared" si="95"/>
        <v>Symptome</v>
      </c>
      <c r="U868" s="11" t="str">
        <f>IFERROR(VLOOKUP(Tabelle3[[#This Row],[Artikelnr.]],Kennzahlen!S:U,3,FALSE)*Tabelle3[[#This Row],[Menge]],"0")</f>
        <v>0</v>
      </c>
      <c r="V868" s="14" t="str">
        <f>IF(ISBLANK(A868),VLOOKUP(Tabelle3[[#This Row],[Artikelnr.]],'Linien - BU'!R:S,2,FALSE),A868)</f>
        <v>Bu2</v>
      </c>
      <c r="W868" s="16" t="str">
        <f t="shared" si="96"/>
        <v>Blöcke</v>
      </c>
      <c r="X868" s="15">
        <f t="shared" si="97"/>
        <v>12</v>
      </c>
      <c r="Y868" s="51"/>
      <c r="AC868" s="51"/>
      <c r="AF868" s="51"/>
      <c r="AG868" s="51"/>
      <c r="AH868" s="51"/>
    </row>
    <row r="869" spans="1:34" ht="30" customHeight="1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IFERROR(VLOOKUP(Tabelle111[[#This Row],[Artikelnr. (wenn vorhanden)]],Artikel!A:C,3,FALSE),Tabelle111[[#This Row],[Artikelnr. (wenn vorhanden)]])</f>
        <v>Blöcke</v>
      </c>
      <c r="I869" s="11" t="str">
        <f>VLOOKUP(V869,'Linien - BU'!A:B,2,FALSE)</f>
        <v>BU2</v>
      </c>
      <c r="J869" s="12">
        <f t="shared" si="91"/>
        <v>75</v>
      </c>
      <c r="K869" s="13">
        <f>Tabelle111[[#This Row],[Datum '[Tag']]]</f>
        <v>44489</v>
      </c>
      <c r="L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9" s="14" t="str">
        <f>IFERROR(VLOOKUP(Tabelle3[[#This Row],[Artikelnr.]],Artikel!A:C,3,FALSE),Tabelle3[[#This Row],[Artikelnr.]])</f>
        <v>Blöcke</v>
      </c>
      <c r="N869" s="11" t="str">
        <f>VLOOKUP(D869,'Liste Gründe'!A:D,2,FALSE)</f>
        <v>Schimmel</v>
      </c>
      <c r="O869" s="13" t="str">
        <f>IF(ISBLANK(F869),VLOOKUP(Tabelle3[[#This Row],[Grund Ziffer]],'Liste Gründe'!A:D,3,FALSE),F869)</f>
        <v>Luftzieher/Folienriss durch Transport</v>
      </c>
      <c r="P869" s="11" t="str">
        <f>IF(ISBLANK(Tabelle111[[#This Row],[noch genauer]]),"-",Tabelle111[[#This Row],[noch genauer]])</f>
        <v>-</v>
      </c>
      <c r="Q869" s="14">
        <f t="shared" si="92"/>
        <v>42</v>
      </c>
      <c r="R869" s="11" t="str">
        <f t="shared" si="93"/>
        <v>Produkte</v>
      </c>
      <c r="S869" s="11" t="str">
        <f t="shared" si="94"/>
        <v>BUs</v>
      </c>
      <c r="T869" s="11" t="str">
        <f t="shared" si="95"/>
        <v>Symptome</v>
      </c>
      <c r="U869" s="11" t="str">
        <f>IFERROR(VLOOKUP(Tabelle3[[#This Row],[Artikelnr.]],Kennzahlen!S:U,3,FALSE)*Tabelle3[[#This Row],[Menge]],"0")</f>
        <v>0</v>
      </c>
      <c r="V869" s="14" t="str">
        <f>IF(ISBLANK(A869),VLOOKUP(Tabelle3[[#This Row],[Artikelnr.]],'Linien - BU'!R:S,2,FALSE),A869)</f>
        <v>BU2</v>
      </c>
      <c r="W869" s="16" t="str">
        <f t="shared" si="96"/>
        <v>Blöcke</v>
      </c>
      <c r="X869" s="15">
        <f t="shared" si="97"/>
        <v>12</v>
      </c>
      <c r="Y869" s="51"/>
      <c r="AC869" s="51"/>
      <c r="AF869" s="51"/>
      <c r="AG869" s="51"/>
      <c r="AH869" s="51"/>
    </row>
    <row r="870" spans="1:34" ht="30" customHeight="1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IFERROR(VLOOKUP(Tabelle111[[#This Row],[Artikelnr. (wenn vorhanden)]],Artikel!A:C,3,FALSE),Tabelle111[[#This Row],[Artikelnr. (wenn vorhanden)]])</f>
        <v>Blöcke</v>
      </c>
      <c r="I870" s="11" t="str">
        <f>VLOOKUP(V870,'Linien - BU'!A:B,2,FALSE)</f>
        <v>BU2</v>
      </c>
      <c r="J870" s="12">
        <f t="shared" si="91"/>
        <v>105</v>
      </c>
      <c r="K870" s="13">
        <f>Tabelle111[[#This Row],[Datum '[Tag']]]</f>
        <v>44491</v>
      </c>
      <c r="L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0" s="14" t="str">
        <f>IFERROR(VLOOKUP(Tabelle3[[#This Row],[Artikelnr.]],Artikel!A:C,3,FALSE),Tabelle3[[#This Row],[Artikelnr.]])</f>
        <v>Blöcke</v>
      </c>
      <c r="N870" s="11" t="str">
        <f>VLOOKUP(D870,'Liste Gründe'!A:D,2,FALSE)</f>
        <v>Schimmel</v>
      </c>
      <c r="O870" s="13" t="str">
        <f>IF(ISBLANK(F870),VLOOKUP(Tabelle3[[#This Row],[Grund Ziffer]],'Liste Gründe'!A:D,3,FALSE),F870)</f>
        <v>Luftzieher/Folienriss durch Transport</v>
      </c>
      <c r="P870" s="11" t="str">
        <f>IF(ISBLANK(Tabelle111[[#This Row],[noch genauer]]),"-",Tabelle111[[#This Row],[noch genauer]])</f>
        <v>-</v>
      </c>
      <c r="Q870" s="14">
        <f t="shared" si="92"/>
        <v>42</v>
      </c>
      <c r="R870" s="11" t="str">
        <f t="shared" si="93"/>
        <v>Produkte</v>
      </c>
      <c r="S870" s="11" t="str">
        <f t="shared" si="94"/>
        <v>BUs</v>
      </c>
      <c r="T870" s="11" t="str">
        <f t="shared" si="95"/>
        <v>Symptome</v>
      </c>
      <c r="U870" s="11" t="str">
        <f>IFERROR(VLOOKUP(Tabelle3[[#This Row],[Artikelnr.]],Kennzahlen!S:U,3,FALSE)*Tabelle3[[#This Row],[Menge]],"0")</f>
        <v>0</v>
      </c>
      <c r="V870" s="14" t="str">
        <f>IF(ISBLANK(A870),VLOOKUP(Tabelle3[[#This Row],[Artikelnr.]],'Linien - BU'!R:S,2,FALSE),A870)</f>
        <v>BU2</v>
      </c>
      <c r="W870" s="16" t="str">
        <f t="shared" si="96"/>
        <v>Blöcke</v>
      </c>
      <c r="X870" s="15">
        <f t="shared" si="97"/>
        <v>12</v>
      </c>
      <c r="Y870" s="51"/>
      <c r="AC870" s="51"/>
      <c r="AF870" s="51"/>
      <c r="AG870" s="51"/>
      <c r="AH870" s="51"/>
    </row>
    <row r="871" spans="1:34" ht="30" customHeight="1" x14ac:dyDescent="0.25">
      <c r="A871" s="25" t="s">
        <v>149</v>
      </c>
      <c r="B871" s="25" t="s">
        <v>15265</v>
      </c>
      <c r="C871" s="25">
        <v>63</v>
      </c>
      <c r="D871" s="25">
        <v>61</v>
      </c>
      <c r="E871" s="37">
        <v>44487</v>
      </c>
      <c r="F871" t="s">
        <v>15268</v>
      </c>
      <c r="G871" s="25"/>
      <c r="H871" s="25" t="str">
        <f>IFERROR(VLOOKUP(Tabelle111[[#This Row],[Artikelnr. (wenn vorhanden)]],Artikel!A:C,3,FALSE),Tabelle111[[#This Row],[Artikelnr. (wenn vorhanden)]])</f>
        <v>Brie</v>
      </c>
      <c r="I871" s="11" t="str">
        <f>VLOOKUP(V871,'Linien - BU'!A:B,2,FALSE)</f>
        <v>Rest</v>
      </c>
      <c r="J871" s="12">
        <f t="shared" si="91"/>
        <v>63</v>
      </c>
      <c r="K871" s="13">
        <f>Tabelle111[[#This Row],[Datum '[Tag']]]</f>
        <v>44487</v>
      </c>
      <c r="L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1" s="14" t="str">
        <f>IFERROR(VLOOKUP(Tabelle3[[#This Row],[Artikelnr.]],Artikel!A:C,3,FALSE),Tabelle3[[#This Row],[Artikelnr.]])</f>
        <v>Brie</v>
      </c>
      <c r="N871" s="11" t="str">
        <f>VLOOKUP(D871,'Liste Gründe'!A:D,2,FALSE)</f>
        <v>keinen Verwendungszweck</v>
      </c>
      <c r="O871" s="13" t="str">
        <f>IF(ISBLANK(F871),VLOOKUP(Tabelle3[[#This Row],[Grund Ziffer]],'Liste Gründe'!A:D,3,FALSE),F871)</f>
        <v>Mäusebefall in Rohware</v>
      </c>
      <c r="P871" s="11" t="str">
        <f>IF(ISBLANK(Tabelle111[[#This Row],[noch genauer]]),"-",Tabelle111[[#This Row],[noch genauer]])</f>
        <v>-</v>
      </c>
      <c r="Q871" s="14">
        <f t="shared" si="92"/>
        <v>42</v>
      </c>
      <c r="R871" s="11" t="str">
        <f t="shared" si="93"/>
        <v>Produkte</v>
      </c>
      <c r="S871" s="11" t="str">
        <f t="shared" si="94"/>
        <v>BUs</v>
      </c>
      <c r="T871" s="11" t="str">
        <f t="shared" si="95"/>
        <v>Symptome</v>
      </c>
      <c r="U871" s="11" t="str">
        <f>IFERROR(VLOOKUP(Tabelle3[[#This Row],[Artikelnr.]],Kennzahlen!S:U,3,FALSE)*Tabelle3[[#This Row],[Menge]],"0")</f>
        <v>0</v>
      </c>
      <c r="V871" s="14" t="str">
        <f>IF(ISBLANK(A871),VLOOKUP(Tabelle3[[#This Row],[Artikelnr.]],'Linien - BU'!R:S,2,FALSE),A871)</f>
        <v>Muster</v>
      </c>
      <c r="W871" s="16" t="str">
        <f t="shared" si="96"/>
        <v>Brie</v>
      </c>
      <c r="X871" s="15">
        <f t="shared" si="97"/>
        <v>61</v>
      </c>
      <c r="Y871" s="51"/>
      <c r="AC871" s="51"/>
      <c r="AF871" s="51"/>
      <c r="AG871" s="51"/>
      <c r="AH871" s="51"/>
    </row>
    <row r="872" spans="1:34" ht="30" customHeight="1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IFERROR(VLOOKUP(Tabelle111[[#This Row],[Artikelnr. (wenn vorhanden)]],Artikel!A:C,3,FALSE),Tabelle111[[#This Row],[Artikelnr. (wenn vorhanden)]])</f>
        <v>Cheddar Cheese 50% Block</v>
      </c>
      <c r="I872" s="11" t="str">
        <f>VLOOKUP(V872,'Linien - BU'!A:B,2,FALSE)</f>
        <v>BU1</v>
      </c>
      <c r="J872" s="12">
        <f t="shared" si="91"/>
        <v>100</v>
      </c>
      <c r="K872" s="13">
        <f>Tabelle111[[#This Row],[Datum '[Tag']]]</f>
        <v>44448</v>
      </c>
      <c r="L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2" s="14" t="str">
        <f>IFERROR(VLOOKUP(Tabelle3[[#This Row],[Artikelnr.]],Artikel!A:C,3,FALSE),Tabelle3[[#This Row],[Artikelnr.]])</f>
        <v>Cheddar Cheese 50% Block</v>
      </c>
      <c r="N872" s="11" t="str">
        <f>VLOOKUP(D872,'Liste Gründe'!A:D,2,FALSE)</f>
        <v>Schimmel</v>
      </c>
      <c r="O872" s="13" t="str">
        <f>IF(ISBLANK(F872),VLOOKUP(Tabelle3[[#This Row],[Grund Ziffer]],'Liste Gründe'!A:D,3,FALSE),F872)</f>
        <v>Luftzieher</v>
      </c>
      <c r="P872" s="11" t="str">
        <f>IF(ISBLANK(Tabelle111[[#This Row],[noch genauer]]),"-",Tabelle111[[#This Row],[noch genauer]])</f>
        <v>Luftzieher</v>
      </c>
      <c r="Q872" s="14">
        <f t="shared" si="92"/>
        <v>36</v>
      </c>
      <c r="R872" s="11" t="str">
        <f t="shared" si="93"/>
        <v>Produkte</v>
      </c>
      <c r="S872" s="11" t="str">
        <f t="shared" si="94"/>
        <v>BUs</v>
      </c>
      <c r="T872" s="11" t="str">
        <f t="shared" si="95"/>
        <v>Symptome</v>
      </c>
      <c r="U872" s="11" t="str">
        <f>IFERROR(VLOOKUP(Tabelle3[[#This Row],[Artikelnr.]],Kennzahlen!S:U,3,FALSE)*Tabelle3[[#This Row],[Menge]],"0")</f>
        <v>0</v>
      </c>
      <c r="V872" s="14" t="str">
        <f>IF(ISBLANK(A872),VLOOKUP(Tabelle3[[#This Row],[Artikelnr.]],'Linien - BU'!R:S,2,FALSE),A872)</f>
        <v>RWV</v>
      </c>
      <c r="W872" s="16" t="str">
        <f t="shared" si="96"/>
        <v>Cheddar Cheese 50% Block</v>
      </c>
      <c r="X872" s="15">
        <f t="shared" si="97"/>
        <v>12</v>
      </c>
      <c r="Y872" s="51"/>
      <c r="AC872" s="51"/>
      <c r="AF872" s="51"/>
      <c r="AG872" s="51"/>
      <c r="AH872" s="51"/>
    </row>
    <row r="873" spans="1:34" ht="30" customHeight="1" x14ac:dyDescent="0.25">
      <c r="A873" s="25" t="s">
        <v>15213</v>
      </c>
      <c r="B873" s="25" t="s">
        <v>15239</v>
      </c>
      <c r="C873" s="25">
        <v>15</v>
      </c>
      <c r="D873" s="25">
        <v>84</v>
      </c>
      <c r="E873" s="37">
        <v>44482</v>
      </c>
      <c r="F873"/>
      <c r="G873" s="25" t="s">
        <v>115</v>
      </c>
      <c r="H873" s="25" t="str">
        <f>IFERROR(VLOOKUP(Tabelle111[[#This Row],[Artikelnr. (wenn vorhanden)]],Artikel!A:C,3,FALSE),Tabelle111[[#This Row],[Artikelnr. (wenn vorhanden)]])</f>
        <v>Cheddar Deirygold</v>
      </c>
      <c r="I873" s="11" t="str">
        <f>VLOOKUP(V873,'Linien - BU'!A:B,2,FALSE)</f>
        <v>Rest</v>
      </c>
      <c r="J873" s="12">
        <f t="shared" si="91"/>
        <v>15</v>
      </c>
      <c r="K873" s="13">
        <f>Tabelle111[[#This Row],[Datum '[Tag']]]</f>
        <v>44482</v>
      </c>
      <c r="L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3" s="14" t="str">
        <f>IFERROR(VLOOKUP(Tabelle3[[#This Row],[Artikelnr.]],Artikel!A:C,3,FALSE),Tabelle3[[#This Row],[Artikelnr.]])</f>
        <v>Cheddar Deirygold</v>
      </c>
      <c r="N873" s="11" t="str">
        <f>VLOOKUP(D873,'Liste Gründe'!A:D,2,FALSE)</f>
        <v>Rest</v>
      </c>
      <c r="O873" s="13" t="str">
        <f>IF(ISBLANK(F873),VLOOKUP(Tabelle3[[#This Row],[Grund Ziffer]],'Liste Gründe'!A:D,3,FALSE),F873)</f>
        <v>Reklamtion erhalten</v>
      </c>
      <c r="P873" s="11" t="str">
        <f>IF(ISBLANK(Tabelle111[[#This Row],[noch genauer]]),"-",Tabelle111[[#This Row],[noch genauer]])</f>
        <v>Reklamation erhalten</v>
      </c>
      <c r="Q873" s="14">
        <f t="shared" si="92"/>
        <v>41</v>
      </c>
      <c r="R873" s="11" t="str">
        <f t="shared" si="93"/>
        <v>Produkte</v>
      </c>
      <c r="S873" s="11" t="str">
        <f t="shared" si="94"/>
        <v>BUs</v>
      </c>
      <c r="T873" s="11" t="str">
        <f t="shared" si="95"/>
        <v>Symptome</v>
      </c>
      <c r="U873" s="11" t="str">
        <f>IFERROR(VLOOKUP(Tabelle3[[#This Row],[Artikelnr.]],Kennzahlen!S:U,3,FALSE)*Tabelle3[[#This Row],[Menge]],"0")</f>
        <v>0</v>
      </c>
      <c r="V873" s="14" t="str">
        <f>IF(ISBLANK(A873),VLOOKUP(Tabelle3[[#This Row],[Artikelnr.]],'Linien - BU'!R:S,2,FALSE),A873)</f>
        <v>Einkauf</v>
      </c>
      <c r="W873" s="16" t="str">
        <f t="shared" si="96"/>
        <v>Cheddar Deirygold</v>
      </c>
      <c r="X873" s="15">
        <f t="shared" si="97"/>
        <v>84</v>
      </c>
      <c r="Y873" s="51"/>
      <c r="AC873" s="51"/>
      <c r="AF873" s="51"/>
      <c r="AG873" s="51"/>
      <c r="AH873" s="51"/>
    </row>
    <row r="874" spans="1:34" ht="30" customHeight="1" x14ac:dyDescent="0.25">
      <c r="A874" s="25" t="s">
        <v>15213</v>
      </c>
      <c r="B874" s="25" t="s">
        <v>15240</v>
      </c>
      <c r="C874" s="25">
        <v>193</v>
      </c>
      <c r="D874" s="25">
        <v>84</v>
      </c>
      <c r="E874" s="37">
        <v>44482</v>
      </c>
      <c r="F874"/>
      <c r="G874" s="25"/>
      <c r="H874" s="25" t="str">
        <f>IFERROR(VLOOKUP(Tabelle111[[#This Row],[Artikelnr. (wenn vorhanden)]],Artikel!A:C,3,FALSE),Tabelle111[[#This Row],[Artikelnr. (wenn vorhanden)]])</f>
        <v>Cheddar jung Eximo</v>
      </c>
      <c r="I874" s="11" t="str">
        <f>VLOOKUP(V874,'Linien - BU'!A:B,2,FALSE)</f>
        <v>Rest</v>
      </c>
      <c r="J874" s="12">
        <f t="shared" si="91"/>
        <v>193</v>
      </c>
      <c r="K874" s="13">
        <f>Tabelle111[[#This Row],[Datum '[Tag']]]</f>
        <v>44482</v>
      </c>
      <c r="L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4" s="14" t="str">
        <f>IFERROR(VLOOKUP(Tabelle3[[#This Row],[Artikelnr.]],Artikel!A:C,3,FALSE),Tabelle3[[#This Row],[Artikelnr.]])</f>
        <v>Cheddar jung Eximo</v>
      </c>
      <c r="N874" s="11" t="str">
        <f>VLOOKUP(D874,'Liste Gründe'!A:D,2,FALSE)</f>
        <v>Rest</v>
      </c>
      <c r="O874" s="13" t="str">
        <f>IF(ISBLANK(F874),VLOOKUP(Tabelle3[[#This Row],[Grund Ziffer]],'Liste Gründe'!A:D,3,FALSE),F874)</f>
        <v>Reklamtion erhalten</v>
      </c>
      <c r="P874" s="11" t="str">
        <f>IF(ISBLANK(Tabelle111[[#This Row],[noch genauer]]),"-",Tabelle111[[#This Row],[noch genauer]])</f>
        <v>-</v>
      </c>
      <c r="Q874" s="14">
        <f t="shared" si="92"/>
        <v>41</v>
      </c>
      <c r="R874" s="11" t="str">
        <f t="shared" si="93"/>
        <v>Produkte</v>
      </c>
      <c r="S874" s="11" t="str">
        <f t="shared" si="94"/>
        <v>BUs</v>
      </c>
      <c r="T874" s="11" t="str">
        <f t="shared" si="95"/>
        <v>Symptome</v>
      </c>
      <c r="U874" s="11" t="str">
        <f>IFERROR(VLOOKUP(Tabelle3[[#This Row],[Artikelnr.]],Kennzahlen!S:U,3,FALSE)*Tabelle3[[#This Row],[Menge]],"0")</f>
        <v>0</v>
      </c>
      <c r="V874" s="14" t="str">
        <f>IF(ISBLANK(A874),VLOOKUP(Tabelle3[[#This Row],[Artikelnr.]],'Linien - BU'!R:S,2,FALSE),A874)</f>
        <v>Einkauf</v>
      </c>
      <c r="W874" s="16" t="str">
        <f t="shared" si="96"/>
        <v>Cheddar jung Eximo</v>
      </c>
      <c r="X874" s="15">
        <f t="shared" si="97"/>
        <v>84</v>
      </c>
      <c r="Y874" s="51"/>
      <c r="AC874" s="51"/>
      <c r="AF874" s="51"/>
      <c r="AG874" s="51"/>
      <c r="AH874" s="51"/>
    </row>
    <row r="875" spans="1:34" ht="30" customHeight="1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IFERROR(VLOOKUP(Tabelle111[[#This Row],[Artikelnr. (wenn vorhanden)]],Artikel!A:C,3,FALSE),Tabelle111[[#This Row],[Artikelnr. (wenn vorhanden)]])</f>
        <v>Cheddar Matured</v>
      </c>
      <c r="I875" s="11" t="str">
        <f>VLOOKUP(V875,'Linien - BU'!A:B,2,FALSE)</f>
        <v>BU1</v>
      </c>
      <c r="J875" s="12">
        <f t="shared" si="91"/>
        <v>18</v>
      </c>
      <c r="K875" s="13">
        <f>Tabelle111[[#This Row],[Datum '[Tag']]]</f>
        <v>44469</v>
      </c>
      <c r="L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5" s="14" t="str">
        <f>IFERROR(VLOOKUP(Tabelle3[[#This Row],[Artikelnr.]],Artikel!A:C,3,FALSE),Tabelle3[[#This Row],[Artikelnr.]])</f>
        <v>Cheddar Matured</v>
      </c>
      <c r="N875" s="11" t="str">
        <f>VLOOKUP(D875,'Liste Gründe'!A:D,2,FALSE)</f>
        <v>Schimmel</v>
      </c>
      <c r="O875" s="13" t="str">
        <f>IF(ISBLANK(F875),VLOOKUP(Tabelle3[[#This Row],[Grund Ziffer]],'Liste Gründe'!A:D,3,FALSE),F875)</f>
        <v>-</v>
      </c>
      <c r="P875" s="11" t="str">
        <f>IF(ISBLANK(Tabelle111[[#This Row],[noch genauer]]),"-",Tabelle111[[#This Row],[noch genauer]])</f>
        <v>-</v>
      </c>
      <c r="Q875" s="14">
        <f t="shared" si="92"/>
        <v>39</v>
      </c>
      <c r="R875" s="11" t="str">
        <f t="shared" si="93"/>
        <v>Produkte</v>
      </c>
      <c r="S875" s="11" t="str">
        <f t="shared" si="94"/>
        <v>BUs</v>
      </c>
      <c r="T875" s="11" t="str">
        <f t="shared" si="95"/>
        <v>Symptome</v>
      </c>
      <c r="U875" s="11" t="str">
        <f>IFERROR(VLOOKUP(Tabelle3[[#This Row],[Artikelnr.]],Kennzahlen!S:U,3,FALSE)*Tabelle3[[#This Row],[Menge]],"0")</f>
        <v>0</v>
      </c>
      <c r="V875" s="14" t="str">
        <f>IF(ISBLANK(A875),VLOOKUP(Tabelle3[[#This Row],[Artikelnr.]],'Linien - BU'!R:S,2,FALSE),A875)</f>
        <v>RWV</v>
      </c>
      <c r="W875" s="16" t="str">
        <f t="shared" si="96"/>
        <v>Cheddar Matured</v>
      </c>
      <c r="X875" s="15">
        <f t="shared" si="97"/>
        <v>12</v>
      </c>
      <c r="Y875" s="51"/>
      <c r="AC875" s="51"/>
      <c r="AF875" s="51"/>
      <c r="AG875" s="51"/>
      <c r="AH875" s="51"/>
    </row>
    <row r="876" spans="1:34" ht="30" customHeight="1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IFERROR(VLOOKUP(Tabelle111[[#This Row],[Artikelnr. (wenn vorhanden)]],Artikel!A:C,3,FALSE),Tabelle111[[#This Row],[Artikelnr. (wenn vorhanden)]])</f>
        <v>Cheddar Matured</v>
      </c>
      <c r="I876" s="11" t="str">
        <f>VLOOKUP(V876,'Linien - BU'!A:B,2,FALSE)</f>
        <v>BU1</v>
      </c>
      <c r="J876" s="12">
        <f t="shared" si="91"/>
        <v>304</v>
      </c>
      <c r="K876" s="13">
        <f>Tabelle111[[#This Row],[Datum '[Tag']]]</f>
        <v>44469</v>
      </c>
      <c r="L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6" s="14" t="str">
        <f>IFERROR(VLOOKUP(Tabelle3[[#This Row],[Artikelnr.]],Artikel!A:C,3,FALSE),Tabelle3[[#This Row],[Artikelnr.]])</f>
        <v>Cheddar Matured</v>
      </c>
      <c r="N876" s="11" t="str">
        <f>VLOOKUP(D876,'Liste Gründe'!A:D,2,FALSE)</f>
        <v>Schimmel</v>
      </c>
      <c r="O876" s="13" t="str">
        <f>IF(ISBLANK(F876),VLOOKUP(Tabelle3[[#This Row],[Grund Ziffer]],'Liste Gründe'!A:D,3,FALSE),F876)</f>
        <v>-</v>
      </c>
      <c r="P876" s="11" t="str">
        <f>IF(ISBLANK(Tabelle111[[#This Row],[noch genauer]]),"-",Tabelle111[[#This Row],[noch genauer]])</f>
        <v>-</v>
      </c>
      <c r="Q876" s="14">
        <f t="shared" si="92"/>
        <v>39</v>
      </c>
      <c r="R876" s="11" t="str">
        <f t="shared" si="93"/>
        <v>Produkte</v>
      </c>
      <c r="S876" s="11" t="str">
        <f t="shared" si="94"/>
        <v>BUs</v>
      </c>
      <c r="T876" s="11" t="str">
        <f t="shared" si="95"/>
        <v>Symptome</v>
      </c>
      <c r="U876" s="11" t="str">
        <f>IFERROR(VLOOKUP(Tabelle3[[#This Row],[Artikelnr.]],Kennzahlen!S:U,3,FALSE)*Tabelle3[[#This Row],[Menge]],"0")</f>
        <v>0</v>
      </c>
      <c r="V876" s="14" t="str">
        <f>IF(ISBLANK(A876),VLOOKUP(Tabelle3[[#This Row],[Artikelnr.]],'Linien - BU'!R:S,2,FALSE),A876)</f>
        <v>RWV</v>
      </c>
      <c r="W876" s="16" t="str">
        <f t="shared" si="96"/>
        <v>Cheddar Matured</v>
      </c>
      <c r="X876" s="15">
        <f t="shared" si="97"/>
        <v>12</v>
      </c>
      <c r="Y876" s="51"/>
      <c r="AC876" s="51"/>
      <c r="AF876" s="51"/>
      <c r="AG876" s="51"/>
      <c r="AH876" s="51"/>
    </row>
    <row r="877" spans="1:34" ht="30" customHeight="1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IFERROR(VLOOKUP(Tabelle111[[#This Row],[Artikelnr. (wenn vorhanden)]],Artikel!A:C,3,FALSE),Tabelle111[[#This Row],[Artikelnr. (wenn vorhanden)]])</f>
        <v>Creme Noblesse</v>
      </c>
      <c r="I877" s="11" t="str">
        <f>VLOOKUP(V877,'Linien - BU'!A:B,2,FALSE)</f>
        <v>BU1</v>
      </c>
      <c r="J877" s="12">
        <f t="shared" si="91"/>
        <v>56</v>
      </c>
      <c r="K877" s="13">
        <f>Tabelle111[[#This Row],[Datum '[Tag']]]</f>
        <v>44474</v>
      </c>
      <c r="L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877" s="14" t="str">
        <f>IFERROR(VLOOKUP(Tabelle3[[#This Row],[Artikelnr.]],Artikel!A:C,3,FALSE),Tabelle3[[#This Row],[Artikelnr.]])</f>
        <v>Creme Noblesse</v>
      </c>
      <c r="N877" s="11" t="str">
        <f>VLOOKUP(D877,'Liste Gründe'!A:D,2,FALSE)</f>
        <v>Rest</v>
      </c>
      <c r="O877" s="13" t="str">
        <f>IF(ISBLANK(F877),VLOOKUP(Tabelle3[[#This Row],[Grund Ziffer]],'Liste Gründe'!A:D,3,FALSE),F877)</f>
        <v>Metall</v>
      </c>
      <c r="P877" s="11" t="str">
        <f>IF(ISBLANK(Tabelle111[[#This Row],[noch genauer]]),"-",Tabelle111[[#This Row],[noch genauer]])</f>
        <v>-</v>
      </c>
      <c r="Q877" s="14">
        <f t="shared" si="92"/>
        <v>40</v>
      </c>
      <c r="R877" s="11" t="str">
        <f t="shared" si="93"/>
        <v>Produkte</v>
      </c>
      <c r="S877" s="11" t="str">
        <f t="shared" si="94"/>
        <v>BUs</v>
      </c>
      <c r="T877" s="11" t="str">
        <f t="shared" si="95"/>
        <v>Symptome</v>
      </c>
      <c r="U877" s="11" t="str">
        <f>IFERROR(VLOOKUP(Tabelle3[[#This Row],[Artikelnr.]],Kennzahlen!S:U,3,FALSE)*Tabelle3[[#This Row],[Menge]],"0")</f>
        <v>0</v>
      </c>
      <c r="V877" s="14" t="str">
        <f>IF(ISBLANK(A877),VLOOKUP(Tabelle3[[#This Row],[Artikelnr.]],'Linien - BU'!R:S,2,FALSE),A877)</f>
        <v>Abfüllung</v>
      </c>
      <c r="W877" s="16" t="str">
        <f t="shared" si="96"/>
        <v>Creme Noblesse</v>
      </c>
      <c r="X877" s="15">
        <f t="shared" si="97"/>
        <v>40</v>
      </c>
      <c r="Y877" s="51"/>
      <c r="AC877" s="51"/>
      <c r="AF877" s="51"/>
      <c r="AG877" s="51"/>
      <c r="AH877" s="51"/>
    </row>
    <row r="878" spans="1:34" ht="30" customHeight="1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F878"/>
      <c r="G878" s="25"/>
      <c r="H878" s="25" t="str">
        <f>IFERROR(VLOOKUP(Tabelle111[[#This Row],[Artikelnr. (wenn vorhanden)]],Artikel!A:C,3,FALSE),Tabelle111[[#This Row],[Artikelnr. (wenn vorhanden)]])</f>
        <v>Creme Noblesse</v>
      </c>
      <c r="I878" s="11" t="str">
        <f>VLOOKUP(V878,'Linien - BU'!A:B,2,FALSE)</f>
        <v>BU1</v>
      </c>
      <c r="J878" s="12">
        <f t="shared" si="91"/>
        <v>75.599999999999994</v>
      </c>
      <c r="K878" s="13">
        <f>Tabelle111[[#This Row],[Datum '[Tag']]]</f>
        <v>44487</v>
      </c>
      <c r="L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878" s="14" t="str">
        <f>IFERROR(VLOOKUP(Tabelle3[[#This Row],[Artikelnr.]],Artikel!A:C,3,FALSE),Tabelle3[[#This Row],[Artikelnr.]])</f>
        <v>Creme Noblesse</v>
      </c>
      <c r="N878" s="11" t="str">
        <f>VLOOKUP(D878,'Liste Gründe'!A:D,2,FALSE)</f>
        <v>Rest</v>
      </c>
      <c r="O878" s="13" t="str">
        <f>IF(ISBLANK(F878),VLOOKUP(Tabelle3[[#This Row],[Grund Ziffer]],'Liste Gründe'!A:D,3,FALSE),F878)</f>
        <v>Metall</v>
      </c>
      <c r="P878" s="11" t="str">
        <f>IF(ISBLANK(Tabelle111[[#This Row],[noch genauer]]),"-",Tabelle111[[#This Row],[noch genauer]])</f>
        <v>-</v>
      </c>
      <c r="Q878" s="14">
        <f t="shared" si="92"/>
        <v>42</v>
      </c>
      <c r="R878" s="11" t="str">
        <f t="shared" si="93"/>
        <v>Produkte</v>
      </c>
      <c r="S878" s="11" t="str">
        <f t="shared" si="94"/>
        <v>BUs</v>
      </c>
      <c r="T878" s="11" t="str">
        <f t="shared" si="95"/>
        <v>Symptome</v>
      </c>
      <c r="U878" s="11" t="str">
        <f>IFERROR(VLOOKUP(Tabelle3[[#This Row],[Artikelnr.]],Kennzahlen!S:U,3,FALSE)*Tabelle3[[#This Row],[Menge]],"0")</f>
        <v>0</v>
      </c>
      <c r="V878" s="14" t="str">
        <f>IF(ISBLANK(A878),VLOOKUP(Tabelle3[[#This Row],[Artikelnr.]],'Linien - BU'!R:S,2,FALSE),A878)</f>
        <v>Schmelze</v>
      </c>
      <c r="W878" s="16" t="str">
        <f t="shared" si="96"/>
        <v>Creme Noblesse</v>
      </c>
      <c r="X878" s="15">
        <f t="shared" si="97"/>
        <v>40</v>
      </c>
      <c r="Y878" s="51"/>
      <c r="AC878" s="51"/>
      <c r="AF878" s="51"/>
      <c r="AG878" s="51"/>
      <c r="AH878" s="51"/>
    </row>
    <row r="879" spans="1:34" ht="30" customHeight="1" x14ac:dyDescent="0.25">
      <c r="A879" s="25" t="s">
        <v>15243</v>
      </c>
      <c r="B879" s="25" t="s">
        <v>15369</v>
      </c>
      <c r="C879" s="25">
        <v>38</v>
      </c>
      <c r="D879" s="25">
        <v>12</v>
      </c>
      <c r="E879" s="37">
        <v>44495</v>
      </c>
      <c r="F879"/>
      <c r="G879" s="25"/>
      <c r="H879" s="56" t="str">
        <f>IFERROR(VLOOKUP(Tabelle111[[#This Row],[Artikelnr. (wenn vorhanden)]],Artikel!A:C,3,FALSE),Tabelle111[[#This Row],[Artikelnr. (wenn vorhanden)]])</f>
        <v>Div Zipfe, ES</v>
      </c>
      <c r="I879" s="11" t="str">
        <f>VLOOKUP(V879,'Linien - BU'!A:B,2,FALSE)</f>
        <v>BU3</v>
      </c>
      <c r="J879" s="12">
        <f t="shared" si="91"/>
        <v>38</v>
      </c>
      <c r="K879" s="13">
        <f>Tabelle111[[#This Row],[Datum '[Tag']]]</f>
        <v>44495</v>
      </c>
      <c r="L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79" s="14" t="str">
        <f>IFERROR(VLOOKUP(Tabelle3[[#This Row],[Artikelnr.]],Artikel!A:C,3,FALSE),Tabelle3[[#This Row],[Artikelnr.]])</f>
        <v>Div Zipfe, ES</v>
      </c>
      <c r="N879" s="11" t="str">
        <f>VLOOKUP(D879,'Liste Gründe'!A:D,2,FALSE)</f>
        <v>Schimmel</v>
      </c>
      <c r="O879" s="13" t="str">
        <f>IF(ISBLANK(F879),VLOOKUP(Tabelle3[[#This Row],[Grund Ziffer]],'Liste Gründe'!A:D,3,FALSE),F879)</f>
        <v>Schimmel</v>
      </c>
      <c r="P879" s="11" t="str">
        <f>IF(ISBLANK(Tabelle111[[#This Row],[noch genauer]]),"-",Tabelle111[[#This Row],[noch genauer]])</f>
        <v>-</v>
      </c>
      <c r="Q879" s="14">
        <f t="shared" si="92"/>
        <v>43</v>
      </c>
      <c r="R879" s="11" t="str">
        <f t="shared" si="93"/>
        <v>Produkte</v>
      </c>
      <c r="S879" s="11" t="str">
        <f t="shared" si="94"/>
        <v>BUs</v>
      </c>
      <c r="T879" s="11" t="str">
        <f t="shared" si="95"/>
        <v>Symptome</v>
      </c>
      <c r="U879" s="11" t="str">
        <f>IFERROR(VLOOKUP(Tabelle3[[#This Row],[Artikelnr.]],Kennzahlen!S:U,3,FALSE)*Tabelle3[[#This Row],[Menge]],"0")</f>
        <v>0</v>
      </c>
      <c r="V879" s="14" t="str">
        <f>IF(ISBLANK(A879),VLOOKUP(Tabelle3[[#This Row],[Artikelnr.]],'Linien - BU'!R:S,2,FALSE),A879)</f>
        <v>bu3</v>
      </c>
      <c r="W879" s="16" t="str">
        <f t="shared" si="96"/>
        <v>Div Zipfe, ES</v>
      </c>
      <c r="X879" s="15">
        <f t="shared" si="97"/>
        <v>12</v>
      </c>
      <c r="Y879" s="51"/>
      <c r="AC879" s="51"/>
      <c r="AF879" s="51"/>
      <c r="AG879" s="51"/>
      <c r="AH879" s="51"/>
    </row>
    <row r="880" spans="1:34" ht="30" customHeight="1" x14ac:dyDescent="0.25">
      <c r="A880" s="25" t="s">
        <v>349</v>
      </c>
      <c r="B880" s="25" t="s">
        <v>15278</v>
      </c>
      <c r="C880" s="25">
        <v>28</v>
      </c>
      <c r="D880" s="25">
        <v>30</v>
      </c>
      <c r="E880" s="37">
        <v>44439</v>
      </c>
      <c r="F880"/>
      <c r="G880" s="55"/>
      <c r="H880" s="25" t="str">
        <f>IFERROR(VLOOKUP(Tabelle111[[#This Row],[Artikelnr. (wenn vorhanden)]],Artikel!A:C,3,FALSE),Tabelle111[[#This Row],[Artikelnr. (wenn vorhanden)]])</f>
        <v>Div. Zipfel, Endstücke</v>
      </c>
      <c r="I880" s="11" t="str">
        <f>VLOOKUP(V880,'Linien - BU'!A:B,2,FALSE)</f>
        <v>BU3</v>
      </c>
      <c r="J880" s="12">
        <f t="shared" si="91"/>
        <v>28</v>
      </c>
      <c r="K880" s="13">
        <f>Tabelle111[[#This Row],[Datum '[Tag']]]</f>
        <v>44439</v>
      </c>
      <c r="L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0" s="14" t="str">
        <f>IFERROR(VLOOKUP(Tabelle3[[#This Row],[Artikelnr.]],Artikel!A:C,3,FALSE),Tabelle3[[#This Row],[Artikelnr.]])</f>
        <v>Div. Zipfel, Endstücke</v>
      </c>
      <c r="N880" s="11" t="str">
        <f>VLOOKUP(D880,'Liste Gründe'!A:D,2,FALSE)</f>
        <v>Linienbezogen</v>
      </c>
      <c r="O880" s="13" t="str">
        <f>IF(ISBLANK(F880),VLOOKUP(Tabelle3[[#This Row],[Grund Ziffer]],'Liste Gründe'!A:D,3,FALSE),F880)</f>
        <v>Maschinenabfall</v>
      </c>
      <c r="P880" s="11" t="str">
        <f>IF(ISBLANK(Tabelle111[[#This Row],[noch genauer]]),"-",Tabelle111[[#This Row],[noch genauer]])</f>
        <v>-</v>
      </c>
      <c r="Q880" s="14">
        <f t="shared" si="92"/>
        <v>35</v>
      </c>
      <c r="R880" s="11" t="str">
        <f t="shared" si="93"/>
        <v>Produkte</v>
      </c>
      <c r="S880" s="11" t="str">
        <f t="shared" si="94"/>
        <v>BUs</v>
      </c>
      <c r="T880" s="11" t="str">
        <f t="shared" si="95"/>
        <v>Symptome</v>
      </c>
      <c r="U880" s="11" t="str">
        <f>IFERROR(VLOOKUP(Tabelle3[[#This Row],[Artikelnr.]],Kennzahlen!S:U,3,FALSE)*Tabelle3[[#This Row],[Menge]],"0")</f>
        <v>0</v>
      </c>
      <c r="V880" s="14" t="str">
        <f>IF(ISBLANK(A880),VLOOKUP(Tabelle3[[#This Row],[Artikelnr.]],'Linien - BU'!R:S,2,FALSE),A880)</f>
        <v>L16</v>
      </c>
      <c r="W880" s="16" t="str">
        <f t="shared" si="96"/>
        <v>Div. Zipfel, Endstücke</v>
      </c>
      <c r="X880" s="15">
        <f t="shared" si="97"/>
        <v>30</v>
      </c>
      <c r="Y880" s="51"/>
      <c r="AC880" s="51"/>
      <c r="AF880" s="51"/>
      <c r="AG880" s="51"/>
      <c r="AH880" s="51"/>
    </row>
    <row r="881" spans="1:34" ht="30" customHeight="1" x14ac:dyDescent="0.25">
      <c r="A881" s="25" t="s">
        <v>349</v>
      </c>
      <c r="B881" s="25" t="s">
        <v>15278</v>
      </c>
      <c r="C881" s="25">
        <v>1.6</v>
      </c>
      <c r="D881" s="25">
        <v>30</v>
      </c>
      <c r="E881" s="37">
        <v>44454</v>
      </c>
      <c r="F881"/>
      <c r="G881" s="55"/>
      <c r="H881" s="25" t="str">
        <f>IFERROR(VLOOKUP(Tabelle111[[#This Row],[Artikelnr. (wenn vorhanden)]],Artikel!A:C,3,FALSE),Tabelle111[[#This Row],[Artikelnr. (wenn vorhanden)]])</f>
        <v>Div. Zipfel, Endstücke</v>
      </c>
      <c r="I881" s="11" t="str">
        <f>VLOOKUP(V881,'Linien - BU'!A:B,2,FALSE)</f>
        <v>BU3</v>
      </c>
      <c r="J881" s="12">
        <f t="shared" si="91"/>
        <v>1.6</v>
      </c>
      <c r="K881" s="13">
        <f>Tabelle111[[#This Row],[Datum '[Tag']]]</f>
        <v>44454</v>
      </c>
      <c r="L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1" s="14" t="str">
        <f>IFERROR(VLOOKUP(Tabelle3[[#This Row],[Artikelnr.]],Artikel!A:C,3,FALSE),Tabelle3[[#This Row],[Artikelnr.]])</f>
        <v>Div. Zipfel, Endstücke</v>
      </c>
      <c r="N881" s="11" t="str">
        <f>VLOOKUP(D881,'Liste Gründe'!A:D,2,FALSE)</f>
        <v>Linienbezogen</v>
      </c>
      <c r="O881" s="13" t="str">
        <f>IF(ISBLANK(F881),VLOOKUP(Tabelle3[[#This Row],[Grund Ziffer]],'Liste Gründe'!A:D,3,FALSE),F881)</f>
        <v>Maschinenabfall</v>
      </c>
      <c r="P881" s="11" t="str">
        <f>IF(ISBLANK(Tabelle111[[#This Row],[noch genauer]]),"-",Tabelle111[[#This Row],[noch genauer]])</f>
        <v>-</v>
      </c>
      <c r="Q881" s="14">
        <f t="shared" si="92"/>
        <v>37</v>
      </c>
      <c r="R881" s="11" t="str">
        <f t="shared" si="93"/>
        <v>Produkte</v>
      </c>
      <c r="S881" s="11" t="str">
        <f t="shared" si="94"/>
        <v>BUs</v>
      </c>
      <c r="T881" s="11" t="str">
        <f t="shared" si="95"/>
        <v>Symptome</v>
      </c>
      <c r="U881" s="11" t="str">
        <f>IFERROR(VLOOKUP(Tabelle3[[#This Row],[Artikelnr.]],Kennzahlen!S:U,3,FALSE)*Tabelle3[[#This Row],[Menge]],"0")</f>
        <v>0</v>
      </c>
      <c r="V881" s="14" t="str">
        <f>IF(ISBLANK(A881),VLOOKUP(Tabelle3[[#This Row],[Artikelnr.]],'Linien - BU'!R:S,2,FALSE),A881)</f>
        <v>L16</v>
      </c>
      <c r="W881" s="16" t="str">
        <f t="shared" si="96"/>
        <v>Div. Zipfel, Endstücke</v>
      </c>
      <c r="X881" s="15">
        <f t="shared" si="97"/>
        <v>30</v>
      </c>
      <c r="Y881" s="51"/>
      <c r="AC881" s="51"/>
      <c r="AF881" s="51"/>
      <c r="AG881" s="51"/>
      <c r="AH881" s="51"/>
    </row>
    <row r="882" spans="1:34" ht="30" customHeight="1" x14ac:dyDescent="0.25">
      <c r="A882" s="25" t="s">
        <v>348</v>
      </c>
      <c r="B882" s="25" t="s">
        <v>15278</v>
      </c>
      <c r="C882" s="25">
        <v>42</v>
      </c>
      <c r="D882" s="25">
        <v>30</v>
      </c>
      <c r="E882" s="37">
        <v>44456</v>
      </c>
      <c r="F882"/>
      <c r="G882" s="55"/>
      <c r="H882" s="25" t="str">
        <f>IFERROR(VLOOKUP(Tabelle111[[#This Row],[Artikelnr. (wenn vorhanden)]],Artikel!A:C,3,FALSE),Tabelle111[[#This Row],[Artikelnr. (wenn vorhanden)]])</f>
        <v>Div. Zipfel, Endstücke</v>
      </c>
      <c r="I882" s="11" t="str">
        <f>VLOOKUP(V882,'Linien - BU'!A:B,2,FALSE)</f>
        <v>BU3</v>
      </c>
      <c r="J882" s="12">
        <f t="shared" si="91"/>
        <v>42</v>
      </c>
      <c r="K882" s="13">
        <f>Tabelle111[[#This Row],[Datum '[Tag']]]</f>
        <v>44456</v>
      </c>
      <c r="L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2" s="14" t="str">
        <f>IFERROR(VLOOKUP(Tabelle3[[#This Row],[Artikelnr.]],Artikel!A:C,3,FALSE),Tabelle3[[#This Row],[Artikelnr.]])</f>
        <v>Div. Zipfel, Endstücke</v>
      </c>
      <c r="N882" s="11" t="str">
        <f>VLOOKUP(D882,'Liste Gründe'!A:D,2,FALSE)</f>
        <v>Linienbezogen</v>
      </c>
      <c r="O882" s="13" t="str">
        <f>IF(ISBLANK(F882),VLOOKUP(Tabelle3[[#This Row],[Grund Ziffer]],'Liste Gründe'!A:D,3,FALSE),F882)</f>
        <v>Maschinenabfall</v>
      </c>
      <c r="P882" s="11" t="str">
        <f>IF(ISBLANK(Tabelle111[[#This Row],[noch genauer]]),"-",Tabelle111[[#This Row],[noch genauer]])</f>
        <v>-</v>
      </c>
      <c r="Q882" s="14">
        <f t="shared" si="92"/>
        <v>37</v>
      </c>
      <c r="R882" s="11" t="str">
        <f t="shared" si="93"/>
        <v>Produkte</v>
      </c>
      <c r="S882" s="11" t="str">
        <f t="shared" si="94"/>
        <v>BUs</v>
      </c>
      <c r="T882" s="11" t="str">
        <f t="shared" si="95"/>
        <v>Symptome</v>
      </c>
      <c r="U882" s="11" t="str">
        <f>IFERROR(VLOOKUP(Tabelle3[[#This Row],[Artikelnr.]],Kennzahlen!S:U,3,FALSE)*Tabelle3[[#This Row],[Menge]],"0")</f>
        <v>0</v>
      </c>
      <c r="V882" s="14" t="str">
        <f>IF(ISBLANK(A882),VLOOKUP(Tabelle3[[#This Row],[Artikelnr.]],'Linien - BU'!R:S,2,FALSE),A882)</f>
        <v>L9</v>
      </c>
      <c r="W882" s="16" t="str">
        <f t="shared" si="96"/>
        <v>Div. Zipfel, Endstücke</v>
      </c>
      <c r="X882" s="15">
        <f t="shared" si="97"/>
        <v>30</v>
      </c>
      <c r="Y882" s="51"/>
      <c r="AC882" s="51"/>
      <c r="AF882" s="51"/>
      <c r="AG882" s="51"/>
      <c r="AH882" s="51"/>
    </row>
    <row r="883" spans="1:34" ht="30" customHeight="1" x14ac:dyDescent="0.25">
      <c r="A883" s="25" t="s">
        <v>15153</v>
      </c>
      <c r="B883" s="25" t="s">
        <v>15278</v>
      </c>
      <c r="C883" s="25">
        <v>15.2</v>
      </c>
      <c r="D883" s="25">
        <v>12</v>
      </c>
      <c r="E883" s="37">
        <v>44427</v>
      </c>
      <c r="F883" t="s">
        <v>15150</v>
      </c>
      <c r="G883" s="55" t="s">
        <v>87</v>
      </c>
      <c r="H883" s="25" t="str">
        <f>IFERROR(VLOOKUP(Tabelle111[[#This Row],[Artikelnr. (wenn vorhanden)]],Artikel!A:C,3,FALSE),Tabelle111[[#This Row],[Artikelnr. (wenn vorhanden)]])</f>
        <v>Div. Zipfel, Endstücke</v>
      </c>
      <c r="I883" s="11" t="str">
        <f>VLOOKUP(V883,'Linien - BU'!A:B,2,FALSE)</f>
        <v>Verkauf</v>
      </c>
      <c r="J883" s="12">
        <f t="shared" si="91"/>
        <v>15.2</v>
      </c>
      <c r="K883" s="13">
        <f>Tabelle111[[#This Row],[Datum '[Tag']]]</f>
        <v>44427</v>
      </c>
      <c r="L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3" s="14" t="str">
        <f>IFERROR(VLOOKUP(Tabelle3[[#This Row],[Artikelnr.]],Artikel!A:C,3,FALSE),Tabelle3[[#This Row],[Artikelnr.]])</f>
        <v>Div. Zipfel, Endstücke</v>
      </c>
      <c r="N883" s="11" t="str">
        <f>VLOOKUP(D883,'Liste Gründe'!A:D,2,FALSE)</f>
        <v>Schimmel</v>
      </c>
      <c r="O883" s="13" t="str">
        <f>IF(ISBLANK(F883),VLOOKUP(Tabelle3[[#This Row],[Grund Ziffer]],'Liste Gründe'!A:D,3,FALSE),F883)</f>
        <v>keinen Abnehmer/kein Schälpersonal</v>
      </c>
      <c r="P883" s="11" t="str">
        <f>IF(ISBLANK(Tabelle111[[#This Row],[noch genauer]]),"-",Tabelle111[[#This Row],[noch genauer]])</f>
        <v>keinen Abnehmer/Schälen</v>
      </c>
      <c r="Q883" s="14">
        <f t="shared" si="92"/>
        <v>33</v>
      </c>
      <c r="R883" s="11" t="str">
        <f t="shared" si="93"/>
        <v>Produkte</v>
      </c>
      <c r="S883" s="11" t="str">
        <f t="shared" si="94"/>
        <v>BUs</v>
      </c>
      <c r="T883" s="11" t="str">
        <f t="shared" si="95"/>
        <v>Symptome</v>
      </c>
      <c r="U883" s="11" t="str">
        <f>IFERROR(VLOOKUP(Tabelle3[[#This Row],[Artikelnr.]],Kennzahlen!S:U,3,FALSE)*Tabelle3[[#This Row],[Menge]],"0")</f>
        <v>0</v>
      </c>
      <c r="V883" s="14" t="str">
        <f>IF(ISBLANK(A883),VLOOKUP(Tabelle3[[#This Row],[Artikelnr.]],'Linien - BU'!R:S,2,FALSE),A883)</f>
        <v>Verkauf</v>
      </c>
      <c r="W883" s="16" t="str">
        <f t="shared" si="96"/>
        <v>Div. Zipfel, Endstücke</v>
      </c>
      <c r="X883" s="15">
        <f t="shared" si="97"/>
        <v>12</v>
      </c>
      <c r="Y883" s="51"/>
      <c r="AC883" s="51"/>
      <c r="AF883" s="51"/>
      <c r="AG883" s="51"/>
      <c r="AH883" s="51"/>
    </row>
    <row r="884" spans="1:34" ht="30" customHeight="1" x14ac:dyDescent="0.25">
      <c r="A884" s="25" t="s">
        <v>15153</v>
      </c>
      <c r="B884" s="25" t="s">
        <v>15278</v>
      </c>
      <c r="C884" s="25">
        <v>101</v>
      </c>
      <c r="D884" s="25">
        <v>12</v>
      </c>
      <c r="E884" s="37">
        <v>44428</v>
      </c>
      <c r="F884" t="s">
        <v>15150</v>
      </c>
      <c r="G884" s="55" t="s">
        <v>87</v>
      </c>
      <c r="H884" s="25" t="str">
        <f>IFERROR(VLOOKUP(Tabelle111[[#This Row],[Artikelnr. (wenn vorhanden)]],Artikel!A:C,3,FALSE),Tabelle111[[#This Row],[Artikelnr. (wenn vorhanden)]])</f>
        <v>Div. Zipfel, Endstücke</v>
      </c>
      <c r="I884" s="11" t="str">
        <f>VLOOKUP(V884,'Linien - BU'!A:B,2,FALSE)</f>
        <v>Verkauf</v>
      </c>
      <c r="J884" s="12">
        <f t="shared" si="91"/>
        <v>101</v>
      </c>
      <c r="K884" s="13">
        <f>Tabelle111[[#This Row],[Datum '[Tag']]]</f>
        <v>44428</v>
      </c>
      <c r="L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4" s="14" t="str">
        <f>IFERROR(VLOOKUP(Tabelle3[[#This Row],[Artikelnr.]],Artikel!A:C,3,FALSE),Tabelle3[[#This Row],[Artikelnr.]])</f>
        <v>Div. Zipfel, Endstücke</v>
      </c>
      <c r="N884" s="11" t="str">
        <f>VLOOKUP(D884,'Liste Gründe'!A:D,2,FALSE)</f>
        <v>Schimmel</v>
      </c>
      <c r="O884" s="13" t="str">
        <f>IF(ISBLANK(F884),VLOOKUP(Tabelle3[[#This Row],[Grund Ziffer]],'Liste Gründe'!A:D,3,FALSE),F884)</f>
        <v>keinen Abnehmer/kein Schälpersonal</v>
      </c>
      <c r="P884" s="11" t="str">
        <f>IF(ISBLANK(Tabelle111[[#This Row],[noch genauer]]),"-",Tabelle111[[#This Row],[noch genauer]])</f>
        <v>keinen Abnehmer/Schälen</v>
      </c>
      <c r="Q884" s="14">
        <f t="shared" si="92"/>
        <v>33</v>
      </c>
      <c r="R884" s="11" t="str">
        <f t="shared" si="93"/>
        <v>Produkte</v>
      </c>
      <c r="S884" s="11" t="str">
        <f t="shared" si="94"/>
        <v>BUs</v>
      </c>
      <c r="T884" s="11" t="str">
        <f t="shared" si="95"/>
        <v>Symptome</v>
      </c>
      <c r="U884" s="11" t="str">
        <f>IFERROR(VLOOKUP(Tabelle3[[#This Row],[Artikelnr.]],Kennzahlen!S:U,3,FALSE)*Tabelle3[[#This Row],[Menge]],"0")</f>
        <v>0</v>
      </c>
      <c r="V884" s="14" t="str">
        <f>IF(ISBLANK(A884),VLOOKUP(Tabelle3[[#This Row],[Artikelnr.]],'Linien - BU'!R:S,2,FALSE),A884)</f>
        <v>Verkauf</v>
      </c>
      <c r="W884" s="16" t="str">
        <f t="shared" si="96"/>
        <v>Div. Zipfel, Endstücke</v>
      </c>
      <c r="X884" s="15">
        <f t="shared" si="97"/>
        <v>12</v>
      </c>
      <c r="Y884" s="51"/>
      <c r="AC884" s="51"/>
      <c r="AF884" s="51"/>
      <c r="AG884" s="51"/>
      <c r="AH884" s="51"/>
    </row>
    <row r="885" spans="1:34" ht="30" customHeight="1" x14ac:dyDescent="0.25">
      <c r="A885" s="25" t="s">
        <v>15153</v>
      </c>
      <c r="B885" s="25" t="s">
        <v>15278</v>
      </c>
      <c r="C885" s="25">
        <v>11.5</v>
      </c>
      <c r="D885" s="25">
        <v>12</v>
      </c>
      <c r="E885" s="37">
        <v>44428</v>
      </c>
      <c r="F885" t="s">
        <v>15150</v>
      </c>
      <c r="G885" s="55" t="s">
        <v>87</v>
      </c>
      <c r="H885" s="25" t="str">
        <f>IFERROR(VLOOKUP(Tabelle111[[#This Row],[Artikelnr. (wenn vorhanden)]],Artikel!A:C,3,FALSE),Tabelle111[[#This Row],[Artikelnr. (wenn vorhanden)]])</f>
        <v>Div. Zipfel, Endstücke</v>
      </c>
      <c r="I885" s="11" t="str">
        <f>VLOOKUP(V885,'Linien - BU'!A:B,2,FALSE)</f>
        <v>Verkauf</v>
      </c>
      <c r="J885" s="12">
        <f t="shared" si="91"/>
        <v>11.5</v>
      </c>
      <c r="K885" s="13">
        <f>Tabelle111[[#This Row],[Datum '[Tag']]]</f>
        <v>44428</v>
      </c>
      <c r="L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5" s="14" t="str">
        <f>IFERROR(VLOOKUP(Tabelle3[[#This Row],[Artikelnr.]],Artikel!A:C,3,FALSE),Tabelle3[[#This Row],[Artikelnr.]])</f>
        <v>Div. Zipfel, Endstücke</v>
      </c>
      <c r="N885" s="11" t="str">
        <f>VLOOKUP(D885,'Liste Gründe'!A:D,2,FALSE)</f>
        <v>Schimmel</v>
      </c>
      <c r="O885" s="13" t="str">
        <f>IF(ISBLANK(F885),VLOOKUP(Tabelle3[[#This Row],[Grund Ziffer]],'Liste Gründe'!A:D,3,FALSE),F885)</f>
        <v>keinen Abnehmer/kein Schälpersonal</v>
      </c>
      <c r="P885" s="11" t="str">
        <f>IF(ISBLANK(Tabelle111[[#This Row],[noch genauer]]),"-",Tabelle111[[#This Row],[noch genauer]])</f>
        <v>keinen Abnehmer/Schälen</v>
      </c>
      <c r="Q885" s="14">
        <f t="shared" si="92"/>
        <v>33</v>
      </c>
      <c r="R885" s="11" t="str">
        <f t="shared" si="93"/>
        <v>Produkte</v>
      </c>
      <c r="S885" s="11" t="str">
        <f t="shared" si="94"/>
        <v>BUs</v>
      </c>
      <c r="T885" s="11" t="str">
        <f t="shared" si="95"/>
        <v>Symptome</v>
      </c>
      <c r="U885" s="11" t="str">
        <f>IFERROR(VLOOKUP(Tabelle3[[#This Row],[Artikelnr.]],Kennzahlen!S:U,3,FALSE)*Tabelle3[[#This Row],[Menge]],"0")</f>
        <v>0</v>
      </c>
      <c r="V885" s="14" t="str">
        <f>IF(ISBLANK(A885),VLOOKUP(Tabelle3[[#This Row],[Artikelnr.]],'Linien - BU'!R:S,2,FALSE),A885)</f>
        <v>Verkauf</v>
      </c>
      <c r="W885" s="16" t="str">
        <f t="shared" si="96"/>
        <v>Div. Zipfel, Endstücke</v>
      </c>
      <c r="X885" s="15">
        <f t="shared" si="97"/>
        <v>12</v>
      </c>
      <c r="Y885" s="51"/>
      <c r="AC885" s="51"/>
      <c r="AF885" s="51"/>
      <c r="AG885" s="51"/>
      <c r="AH885" s="51"/>
    </row>
    <row r="886" spans="1:34" ht="30" customHeight="1" x14ac:dyDescent="0.25">
      <c r="A886" s="25" t="s">
        <v>15153</v>
      </c>
      <c r="B886" s="25" t="s">
        <v>15278</v>
      </c>
      <c r="C886" s="25">
        <v>97</v>
      </c>
      <c r="D886" s="25">
        <v>12</v>
      </c>
      <c r="E886" s="37">
        <v>44428</v>
      </c>
      <c r="F886" t="s">
        <v>15150</v>
      </c>
      <c r="G886" s="55" t="s">
        <v>87</v>
      </c>
      <c r="H886" s="25" t="str">
        <f>IFERROR(VLOOKUP(Tabelle111[[#This Row],[Artikelnr. (wenn vorhanden)]],Artikel!A:C,3,FALSE),Tabelle111[[#This Row],[Artikelnr. (wenn vorhanden)]])</f>
        <v>Div. Zipfel, Endstücke</v>
      </c>
      <c r="I886" s="11" t="str">
        <f>VLOOKUP(V886,'Linien - BU'!A:B,2,FALSE)</f>
        <v>Verkauf</v>
      </c>
      <c r="J886" s="12">
        <f t="shared" si="91"/>
        <v>97</v>
      </c>
      <c r="K886" s="13">
        <f>Tabelle111[[#This Row],[Datum '[Tag']]]</f>
        <v>44428</v>
      </c>
      <c r="L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6" s="14" t="str">
        <f>IFERROR(VLOOKUP(Tabelle3[[#This Row],[Artikelnr.]],Artikel!A:C,3,FALSE),Tabelle3[[#This Row],[Artikelnr.]])</f>
        <v>Div. Zipfel, Endstücke</v>
      </c>
      <c r="N886" s="11" t="str">
        <f>VLOOKUP(D886,'Liste Gründe'!A:D,2,FALSE)</f>
        <v>Schimmel</v>
      </c>
      <c r="O886" s="13" t="str">
        <f>IF(ISBLANK(F886),VLOOKUP(Tabelle3[[#This Row],[Grund Ziffer]],'Liste Gründe'!A:D,3,FALSE),F886)</f>
        <v>keinen Abnehmer/kein Schälpersonal</v>
      </c>
      <c r="P886" s="11" t="str">
        <f>IF(ISBLANK(Tabelle111[[#This Row],[noch genauer]]),"-",Tabelle111[[#This Row],[noch genauer]])</f>
        <v>keinen Abnehmer/Schälen</v>
      </c>
      <c r="Q886" s="14">
        <f t="shared" si="92"/>
        <v>33</v>
      </c>
      <c r="R886" s="11" t="str">
        <f t="shared" si="93"/>
        <v>Produkte</v>
      </c>
      <c r="S886" s="11" t="str">
        <f t="shared" si="94"/>
        <v>BUs</v>
      </c>
      <c r="T886" s="11" t="str">
        <f t="shared" si="95"/>
        <v>Symptome</v>
      </c>
      <c r="U886" s="11" t="str">
        <f>IFERROR(VLOOKUP(Tabelle3[[#This Row],[Artikelnr.]],Kennzahlen!S:U,3,FALSE)*Tabelle3[[#This Row],[Menge]],"0")</f>
        <v>0</v>
      </c>
      <c r="V886" s="14" t="str">
        <f>IF(ISBLANK(A886),VLOOKUP(Tabelle3[[#This Row],[Artikelnr.]],'Linien - BU'!R:S,2,FALSE),A886)</f>
        <v>Verkauf</v>
      </c>
      <c r="W886" s="16" t="str">
        <f t="shared" si="96"/>
        <v>Div. Zipfel, Endstücke</v>
      </c>
      <c r="X886" s="15">
        <f t="shared" si="97"/>
        <v>12</v>
      </c>
      <c r="Y886" s="51"/>
      <c r="AC886" s="51"/>
      <c r="AF886" s="51"/>
      <c r="AG886" s="51"/>
      <c r="AH886" s="51"/>
    </row>
    <row r="887" spans="1:34" ht="30" customHeight="1" x14ac:dyDescent="0.25">
      <c r="A887" s="25" t="s">
        <v>74</v>
      </c>
      <c r="B887" s="25" t="s">
        <v>15278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IFERROR(VLOOKUP(Tabelle111[[#This Row],[Artikelnr. (wenn vorhanden)]],Artikel!A:C,3,FALSE),Tabelle111[[#This Row],[Artikelnr. (wenn vorhanden)]])</f>
        <v>Div. Zipfel, Endstücke</v>
      </c>
      <c r="I887" s="11" t="str">
        <f>VLOOKUP(V887,'Linien - BU'!A:B,2,FALSE)</f>
        <v>BU1</v>
      </c>
      <c r="J887" s="12">
        <f t="shared" si="91"/>
        <v>5</v>
      </c>
      <c r="K887" s="13">
        <f>Tabelle111[[#This Row],[Datum '[Tag']]]</f>
        <v>44428</v>
      </c>
      <c r="L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7" s="14" t="str">
        <f>IFERROR(VLOOKUP(Tabelle3[[#This Row],[Artikelnr.]],Artikel!A:C,3,FALSE),Tabelle3[[#This Row],[Artikelnr.]])</f>
        <v>Div. Zipfel, Endstücke</v>
      </c>
      <c r="N887" s="11" t="str">
        <f>VLOOKUP(D887,'Liste Gründe'!A:D,2,FALSE)</f>
        <v>Rest</v>
      </c>
      <c r="O887" s="13" t="str">
        <f>IF(ISBLANK(F887),VLOOKUP(Tabelle3[[#This Row],[Grund Ziffer]],'Liste Gründe'!A:D,3,FALSE),F887)</f>
        <v>geschälte Rinde</v>
      </c>
      <c r="P887" s="11" t="str">
        <f>IF(ISBLANK(Tabelle111[[#This Row],[noch genauer]]),"-",Tabelle111[[#This Row],[noch genauer]])</f>
        <v>keine Verwendung möglich</v>
      </c>
      <c r="Q887" s="14">
        <f t="shared" si="92"/>
        <v>33</v>
      </c>
      <c r="R887" s="11" t="str">
        <f t="shared" si="93"/>
        <v>Produkte</v>
      </c>
      <c r="S887" s="11" t="str">
        <f t="shared" si="94"/>
        <v>BUs</v>
      </c>
      <c r="T887" s="11" t="str">
        <f t="shared" si="95"/>
        <v>Symptome</v>
      </c>
      <c r="U887" s="11" t="str">
        <f>IFERROR(VLOOKUP(Tabelle3[[#This Row],[Artikelnr.]],Kennzahlen!S:U,3,FALSE)*Tabelle3[[#This Row],[Menge]],"0")</f>
        <v>0</v>
      </c>
      <c r="V887" s="14" t="str">
        <f>IF(ISBLANK(A887),VLOOKUP(Tabelle3[[#This Row],[Artikelnr.]],'Linien - BU'!R:S,2,FALSE),A887)</f>
        <v>RWV</v>
      </c>
      <c r="W887" s="16" t="str">
        <f t="shared" si="96"/>
        <v>Div. Zipfel, Endstücke</v>
      </c>
      <c r="X887" s="15">
        <f t="shared" si="97"/>
        <v>22</v>
      </c>
      <c r="Y887" s="51"/>
      <c r="AC887" s="51"/>
      <c r="AF887" s="51"/>
      <c r="AG887" s="51"/>
      <c r="AH887" s="51"/>
    </row>
    <row r="888" spans="1:34" ht="30" customHeight="1" x14ac:dyDescent="0.25">
      <c r="A888" s="25" t="s">
        <v>74</v>
      </c>
      <c r="B888" s="25" t="s">
        <v>15278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IFERROR(VLOOKUP(Tabelle111[[#This Row],[Artikelnr. (wenn vorhanden)]],Artikel!A:C,3,FALSE),Tabelle111[[#This Row],[Artikelnr. (wenn vorhanden)]])</f>
        <v>Div. Zipfel, Endstücke</v>
      </c>
      <c r="I888" s="11" t="str">
        <f>VLOOKUP(V888,'Linien - BU'!A:B,2,FALSE)</f>
        <v>BU1</v>
      </c>
      <c r="J888" s="12">
        <f t="shared" si="91"/>
        <v>20</v>
      </c>
      <c r="K888" s="13">
        <f>Tabelle111[[#This Row],[Datum '[Tag']]]</f>
        <v>44428</v>
      </c>
      <c r="L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8" s="14" t="str">
        <f>IFERROR(VLOOKUP(Tabelle3[[#This Row],[Artikelnr.]],Artikel!A:C,3,FALSE),Tabelle3[[#This Row],[Artikelnr.]])</f>
        <v>Div. Zipfel, Endstücke</v>
      </c>
      <c r="N888" s="11" t="str">
        <f>VLOOKUP(D888,'Liste Gründe'!A:D,2,FALSE)</f>
        <v>Rest</v>
      </c>
      <c r="O888" s="13" t="str">
        <f>IF(ISBLANK(F888),VLOOKUP(Tabelle3[[#This Row],[Grund Ziffer]],'Liste Gründe'!A:D,3,FALSE),F888)</f>
        <v>geschälte Rinde</v>
      </c>
      <c r="P888" s="11" t="str">
        <f>IF(ISBLANK(Tabelle111[[#This Row],[noch genauer]]),"-",Tabelle111[[#This Row],[noch genauer]])</f>
        <v>keine Verwendung möglich</v>
      </c>
      <c r="Q888" s="14">
        <f t="shared" si="92"/>
        <v>33</v>
      </c>
      <c r="R888" s="11" t="str">
        <f t="shared" si="93"/>
        <v>Produkte</v>
      </c>
      <c r="S888" s="11" t="str">
        <f t="shared" si="94"/>
        <v>BUs</v>
      </c>
      <c r="T888" s="11" t="str">
        <f t="shared" si="95"/>
        <v>Symptome</v>
      </c>
      <c r="U888" s="11" t="str">
        <f>IFERROR(VLOOKUP(Tabelle3[[#This Row],[Artikelnr.]],Kennzahlen!S:U,3,FALSE)*Tabelle3[[#This Row],[Menge]],"0")</f>
        <v>0</v>
      </c>
      <c r="V888" s="14" t="str">
        <f>IF(ISBLANK(A888),VLOOKUP(Tabelle3[[#This Row],[Artikelnr.]],'Linien - BU'!R:S,2,FALSE),A888)</f>
        <v>RWV</v>
      </c>
      <c r="W888" s="16" t="str">
        <f t="shared" si="96"/>
        <v>Div. Zipfel, Endstücke</v>
      </c>
      <c r="X888" s="15">
        <f t="shared" si="97"/>
        <v>22</v>
      </c>
      <c r="Y888" s="51"/>
      <c r="AC888" s="51"/>
      <c r="AF888" s="51"/>
      <c r="AG888" s="51"/>
      <c r="AH888" s="51"/>
    </row>
    <row r="889" spans="1:34" ht="30" customHeight="1" x14ac:dyDescent="0.25">
      <c r="A889" s="25" t="s">
        <v>56</v>
      </c>
      <c r="B889" s="25" t="s">
        <v>15278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IFERROR(VLOOKUP(Tabelle111[[#This Row],[Artikelnr. (wenn vorhanden)]],Artikel!A:C,3,FALSE),Tabelle111[[#This Row],[Artikelnr. (wenn vorhanden)]])</f>
        <v>Div. Zipfel, Endstücke</v>
      </c>
      <c r="I889" s="11" t="str">
        <f>VLOOKUP(V889,'Linien - BU'!A:B,2,FALSE)</f>
        <v>BU3</v>
      </c>
      <c r="J889" s="12">
        <f t="shared" si="91"/>
        <v>25</v>
      </c>
      <c r="K889" s="13">
        <f>Tabelle111[[#This Row],[Datum '[Tag']]]</f>
        <v>44428</v>
      </c>
      <c r="L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9" s="14" t="str">
        <f>IFERROR(VLOOKUP(Tabelle3[[#This Row],[Artikelnr.]],Artikel!A:C,3,FALSE),Tabelle3[[#This Row],[Artikelnr.]])</f>
        <v>Div. Zipfel, Endstücke</v>
      </c>
      <c r="N889" s="11" t="str">
        <f>VLOOKUP(D889,'Liste Gründe'!A:D,2,FALSE)</f>
        <v>Rest</v>
      </c>
      <c r="O889" s="13" t="str">
        <f>IF(ISBLANK(F889),VLOOKUP(Tabelle3[[#This Row],[Grund Ziffer]],'Liste Gründe'!A:D,3,FALSE),F889)</f>
        <v>Fremdkörper</v>
      </c>
      <c r="P889" s="11" t="str">
        <f>IF(ISBLANK(Tabelle111[[#This Row],[noch genauer]]),"-",Tabelle111[[#This Row],[noch genauer]])</f>
        <v>Schmutz</v>
      </c>
      <c r="Q889" s="14">
        <f t="shared" si="92"/>
        <v>33</v>
      </c>
      <c r="R889" s="11" t="str">
        <f t="shared" si="93"/>
        <v>Produkte</v>
      </c>
      <c r="S889" s="11" t="str">
        <f t="shared" si="94"/>
        <v>BUs</v>
      </c>
      <c r="T889" s="11" t="str">
        <f t="shared" si="95"/>
        <v>Symptome</v>
      </c>
      <c r="U889" s="11" t="str">
        <f>IFERROR(VLOOKUP(Tabelle3[[#This Row],[Artikelnr.]],Kennzahlen!S:U,3,FALSE)*Tabelle3[[#This Row],[Menge]],"0")</f>
        <v>0</v>
      </c>
      <c r="V889" s="14" t="str">
        <f>IF(ISBLANK(A889),VLOOKUP(Tabelle3[[#This Row],[Artikelnr.]],'Linien - BU'!R:S,2,FALSE),A889)</f>
        <v>WVP</v>
      </c>
      <c r="W889" s="16" t="str">
        <f t="shared" si="96"/>
        <v>Div. Zipfel, Endstücke</v>
      </c>
      <c r="X889" s="15">
        <f t="shared" si="97"/>
        <v>22</v>
      </c>
      <c r="Y889" s="51"/>
      <c r="AC889" s="51"/>
      <c r="AF889" s="51"/>
      <c r="AG889" s="51"/>
      <c r="AH889" s="51"/>
    </row>
    <row r="890" spans="1:34" ht="30" customHeight="1" x14ac:dyDescent="0.25">
      <c r="A890" s="25" t="s">
        <v>15153</v>
      </c>
      <c r="B890" s="25" t="s">
        <v>15278</v>
      </c>
      <c r="C890" s="25">
        <v>45</v>
      </c>
      <c r="D890" s="25">
        <v>12</v>
      </c>
      <c r="E890" s="37">
        <v>44431</v>
      </c>
      <c r="F890" t="s">
        <v>15150</v>
      </c>
      <c r="G890" s="55" t="s">
        <v>87</v>
      </c>
      <c r="H890" s="25" t="str">
        <f>IFERROR(VLOOKUP(Tabelle111[[#This Row],[Artikelnr. (wenn vorhanden)]],Artikel!A:C,3,FALSE),Tabelle111[[#This Row],[Artikelnr. (wenn vorhanden)]])</f>
        <v>Div. Zipfel, Endstücke</v>
      </c>
      <c r="I890" s="11" t="str">
        <f>VLOOKUP(V890,'Linien - BU'!A:B,2,FALSE)</f>
        <v>Verkauf</v>
      </c>
      <c r="J890" s="12">
        <f t="shared" si="91"/>
        <v>45</v>
      </c>
      <c r="K890" s="13">
        <f>Tabelle111[[#This Row],[Datum '[Tag']]]</f>
        <v>44431</v>
      </c>
      <c r="L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0" s="14" t="str">
        <f>IFERROR(VLOOKUP(Tabelle3[[#This Row],[Artikelnr.]],Artikel!A:C,3,FALSE),Tabelle3[[#This Row],[Artikelnr.]])</f>
        <v>Div. Zipfel, Endstücke</v>
      </c>
      <c r="N890" s="11" t="str">
        <f>VLOOKUP(D890,'Liste Gründe'!A:D,2,FALSE)</f>
        <v>Schimmel</v>
      </c>
      <c r="O890" s="13" t="str">
        <f>IF(ISBLANK(F890),VLOOKUP(Tabelle3[[#This Row],[Grund Ziffer]],'Liste Gründe'!A:D,3,FALSE),F890)</f>
        <v>keinen Abnehmer/kein Schälpersonal</v>
      </c>
      <c r="P890" s="11" t="str">
        <f>IF(ISBLANK(Tabelle111[[#This Row],[noch genauer]]),"-",Tabelle111[[#This Row],[noch genauer]])</f>
        <v>keinen Abnehmer/Schälen</v>
      </c>
      <c r="Q890" s="14">
        <f t="shared" si="92"/>
        <v>34</v>
      </c>
      <c r="R890" s="11" t="str">
        <f t="shared" si="93"/>
        <v>Produkte</v>
      </c>
      <c r="S890" s="11" t="str">
        <f t="shared" si="94"/>
        <v>BUs</v>
      </c>
      <c r="T890" s="11" t="str">
        <f t="shared" si="95"/>
        <v>Symptome</v>
      </c>
      <c r="U890" s="11" t="str">
        <f>IFERROR(VLOOKUP(Tabelle3[[#This Row],[Artikelnr.]],Kennzahlen!S:U,3,FALSE)*Tabelle3[[#This Row],[Menge]],"0")</f>
        <v>0</v>
      </c>
      <c r="V890" s="14" t="str">
        <f>IF(ISBLANK(A890),VLOOKUP(Tabelle3[[#This Row],[Artikelnr.]],'Linien - BU'!R:S,2,FALSE),A890)</f>
        <v>Verkauf</v>
      </c>
      <c r="W890" s="16" t="str">
        <f t="shared" si="96"/>
        <v>Div. Zipfel, Endstücke</v>
      </c>
      <c r="X890" s="15">
        <f t="shared" si="97"/>
        <v>12</v>
      </c>
      <c r="Y890" s="51"/>
      <c r="AC890" s="51"/>
      <c r="AF890" s="51"/>
      <c r="AG890" s="51"/>
      <c r="AH890" s="51"/>
    </row>
    <row r="891" spans="1:34" ht="30" customHeight="1" x14ac:dyDescent="0.25">
      <c r="A891" s="25" t="s">
        <v>15153</v>
      </c>
      <c r="B891" s="25" t="s">
        <v>15278</v>
      </c>
      <c r="C891" s="25">
        <v>220</v>
      </c>
      <c r="D891" s="25">
        <v>12</v>
      </c>
      <c r="E891" s="37">
        <v>44433</v>
      </c>
      <c r="F891" t="s">
        <v>15150</v>
      </c>
      <c r="G891" s="55" t="s">
        <v>87</v>
      </c>
      <c r="H891" s="25" t="str">
        <f>IFERROR(VLOOKUP(Tabelle111[[#This Row],[Artikelnr. (wenn vorhanden)]],Artikel!A:C,3,FALSE),Tabelle111[[#This Row],[Artikelnr. (wenn vorhanden)]])</f>
        <v>Div. Zipfel, Endstücke</v>
      </c>
      <c r="I891" s="11" t="str">
        <f>VLOOKUP(V891,'Linien - BU'!A:B,2,FALSE)</f>
        <v>Verkauf</v>
      </c>
      <c r="J891" s="12">
        <f t="shared" si="91"/>
        <v>220</v>
      </c>
      <c r="K891" s="13">
        <f>Tabelle111[[#This Row],[Datum '[Tag']]]</f>
        <v>44433</v>
      </c>
      <c r="L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1" s="14" t="str">
        <f>IFERROR(VLOOKUP(Tabelle3[[#This Row],[Artikelnr.]],Artikel!A:C,3,FALSE),Tabelle3[[#This Row],[Artikelnr.]])</f>
        <v>Div. Zipfel, Endstücke</v>
      </c>
      <c r="N891" s="11" t="str">
        <f>VLOOKUP(D891,'Liste Gründe'!A:D,2,FALSE)</f>
        <v>Schimmel</v>
      </c>
      <c r="O891" s="13" t="str">
        <f>IF(ISBLANK(F891),VLOOKUP(Tabelle3[[#This Row],[Grund Ziffer]],'Liste Gründe'!A:D,3,FALSE),F891)</f>
        <v>keinen Abnehmer/kein Schälpersonal</v>
      </c>
      <c r="P891" s="11" t="str">
        <f>IF(ISBLANK(Tabelle111[[#This Row],[noch genauer]]),"-",Tabelle111[[#This Row],[noch genauer]])</f>
        <v>keinen Abnehmer/Schälen</v>
      </c>
      <c r="Q891" s="14">
        <f t="shared" si="92"/>
        <v>34</v>
      </c>
      <c r="R891" s="11" t="str">
        <f t="shared" si="93"/>
        <v>Produkte</v>
      </c>
      <c r="S891" s="11" t="str">
        <f t="shared" si="94"/>
        <v>BUs</v>
      </c>
      <c r="T891" s="11" t="str">
        <f t="shared" si="95"/>
        <v>Symptome</v>
      </c>
      <c r="U891" s="11" t="str">
        <f>IFERROR(VLOOKUP(Tabelle3[[#This Row],[Artikelnr.]],Kennzahlen!S:U,3,FALSE)*Tabelle3[[#This Row],[Menge]],"0")</f>
        <v>0</v>
      </c>
      <c r="V891" s="14" t="str">
        <f>IF(ISBLANK(A891),VLOOKUP(Tabelle3[[#This Row],[Artikelnr.]],'Linien - BU'!R:S,2,FALSE),A891)</f>
        <v>Verkauf</v>
      </c>
      <c r="W891" s="16" t="str">
        <f t="shared" si="96"/>
        <v>Div. Zipfel, Endstücke</v>
      </c>
      <c r="X891" s="15">
        <f t="shared" si="97"/>
        <v>12</v>
      </c>
      <c r="Y891" s="51"/>
      <c r="AC891" s="51"/>
      <c r="AF891" s="51"/>
      <c r="AG891" s="51"/>
      <c r="AH891" s="51"/>
    </row>
    <row r="892" spans="1:34" ht="30" customHeight="1" x14ac:dyDescent="0.25">
      <c r="A892" s="25" t="s">
        <v>15153</v>
      </c>
      <c r="B892" s="25" t="s">
        <v>15278</v>
      </c>
      <c r="C892" s="25">
        <v>30</v>
      </c>
      <c r="D892" s="25">
        <v>12</v>
      </c>
      <c r="E892" s="37">
        <v>44433</v>
      </c>
      <c r="F892" t="s">
        <v>15150</v>
      </c>
      <c r="G892" s="55" t="s">
        <v>87</v>
      </c>
      <c r="H892" s="25" t="str">
        <f>IFERROR(VLOOKUP(Tabelle111[[#This Row],[Artikelnr. (wenn vorhanden)]],Artikel!A:C,3,FALSE),Tabelle111[[#This Row],[Artikelnr. (wenn vorhanden)]])</f>
        <v>Div. Zipfel, Endstücke</v>
      </c>
      <c r="I892" s="11" t="str">
        <f>VLOOKUP(V892,'Linien - BU'!A:B,2,FALSE)</f>
        <v>Verkauf</v>
      </c>
      <c r="J892" s="12">
        <f t="shared" si="91"/>
        <v>30</v>
      </c>
      <c r="K892" s="13">
        <f>Tabelle111[[#This Row],[Datum '[Tag']]]</f>
        <v>44433</v>
      </c>
      <c r="L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2" s="14" t="str">
        <f>IFERROR(VLOOKUP(Tabelle3[[#This Row],[Artikelnr.]],Artikel!A:C,3,FALSE),Tabelle3[[#This Row],[Artikelnr.]])</f>
        <v>Div. Zipfel, Endstücke</v>
      </c>
      <c r="N892" s="11" t="str">
        <f>VLOOKUP(D892,'Liste Gründe'!A:D,2,FALSE)</f>
        <v>Schimmel</v>
      </c>
      <c r="O892" s="13" t="str">
        <f>IF(ISBLANK(F892),VLOOKUP(Tabelle3[[#This Row],[Grund Ziffer]],'Liste Gründe'!A:D,3,FALSE),F892)</f>
        <v>keinen Abnehmer/kein Schälpersonal</v>
      </c>
      <c r="P892" s="11" t="str">
        <f>IF(ISBLANK(Tabelle111[[#This Row],[noch genauer]]),"-",Tabelle111[[#This Row],[noch genauer]])</f>
        <v>keinen Abnehmer/Schälen</v>
      </c>
      <c r="Q892" s="14">
        <f t="shared" si="92"/>
        <v>34</v>
      </c>
      <c r="R892" s="11" t="str">
        <f t="shared" si="93"/>
        <v>Produkte</v>
      </c>
      <c r="S892" s="11" t="str">
        <f t="shared" si="94"/>
        <v>BUs</v>
      </c>
      <c r="T892" s="11" t="str">
        <f t="shared" si="95"/>
        <v>Symptome</v>
      </c>
      <c r="U892" s="11" t="str">
        <f>IFERROR(VLOOKUP(Tabelle3[[#This Row],[Artikelnr.]],Kennzahlen!S:U,3,FALSE)*Tabelle3[[#This Row],[Menge]],"0")</f>
        <v>0</v>
      </c>
      <c r="V892" s="14" t="str">
        <f>IF(ISBLANK(A892),VLOOKUP(Tabelle3[[#This Row],[Artikelnr.]],'Linien - BU'!R:S,2,FALSE),A892)</f>
        <v>Verkauf</v>
      </c>
      <c r="W892" s="16" t="str">
        <f t="shared" si="96"/>
        <v>Div. Zipfel, Endstücke</v>
      </c>
      <c r="X892" s="15">
        <f t="shared" si="97"/>
        <v>12</v>
      </c>
      <c r="Y892" s="51"/>
      <c r="AC892" s="51"/>
      <c r="AF892" s="51"/>
      <c r="AG892" s="51"/>
      <c r="AH892" s="51"/>
    </row>
    <row r="893" spans="1:34" ht="30" customHeight="1" x14ac:dyDescent="0.25">
      <c r="A893" s="25" t="s">
        <v>15153</v>
      </c>
      <c r="B893" s="25" t="s">
        <v>15278</v>
      </c>
      <c r="C893" s="25">
        <v>85.2</v>
      </c>
      <c r="D893" s="25">
        <v>12</v>
      </c>
      <c r="E893" s="37">
        <v>44433</v>
      </c>
      <c r="F893" t="s">
        <v>15150</v>
      </c>
      <c r="G893" s="55" t="s">
        <v>87</v>
      </c>
      <c r="H893" s="25" t="str">
        <f>IFERROR(VLOOKUP(Tabelle111[[#This Row],[Artikelnr. (wenn vorhanden)]],Artikel!A:C,3,FALSE),Tabelle111[[#This Row],[Artikelnr. (wenn vorhanden)]])</f>
        <v>Div. Zipfel, Endstücke</v>
      </c>
      <c r="I893" s="11" t="str">
        <f>VLOOKUP(V893,'Linien - BU'!A:B,2,FALSE)</f>
        <v>Verkauf</v>
      </c>
      <c r="J893" s="12">
        <f t="shared" si="91"/>
        <v>85.2</v>
      </c>
      <c r="K893" s="13">
        <f>Tabelle111[[#This Row],[Datum '[Tag']]]</f>
        <v>44433</v>
      </c>
      <c r="L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3" s="14" t="str">
        <f>IFERROR(VLOOKUP(Tabelle3[[#This Row],[Artikelnr.]],Artikel!A:C,3,FALSE),Tabelle3[[#This Row],[Artikelnr.]])</f>
        <v>Div. Zipfel, Endstücke</v>
      </c>
      <c r="N893" s="11" t="str">
        <f>VLOOKUP(D893,'Liste Gründe'!A:D,2,FALSE)</f>
        <v>Schimmel</v>
      </c>
      <c r="O893" s="13" t="str">
        <f>IF(ISBLANK(F893),VLOOKUP(Tabelle3[[#This Row],[Grund Ziffer]],'Liste Gründe'!A:D,3,FALSE),F893)</f>
        <v>keinen Abnehmer/kein Schälpersonal</v>
      </c>
      <c r="P893" s="11" t="str">
        <f>IF(ISBLANK(Tabelle111[[#This Row],[noch genauer]]),"-",Tabelle111[[#This Row],[noch genauer]])</f>
        <v>keinen Abnehmer/Schälen</v>
      </c>
      <c r="Q893" s="14">
        <f t="shared" si="92"/>
        <v>34</v>
      </c>
      <c r="R893" s="11" t="str">
        <f t="shared" si="93"/>
        <v>Produkte</v>
      </c>
      <c r="S893" s="11" t="str">
        <f t="shared" si="94"/>
        <v>BUs</v>
      </c>
      <c r="T893" s="11" t="str">
        <f t="shared" si="95"/>
        <v>Symptome</v>
      </c>
      <c r="U893" s="11" t="str">
        <f>IFERROR(VLOOKUP(Tabelle3[[#This Row],[Artikelnr.]],Kennzahlen!S:U,3,FALSE)*Tabelle3[[#This Row],[Menge]],"0")</f>
        <v>0</v>
      </c>
      <c r="V893" s="14" t="str">
        <f>IF(ISBLANK(A893),VLOOKUP(Tabelle3[[#This Row],[Artikelnr.]],'Linien - BU'!R:S,2,FALSE),A893)</f>
        <v>Verkauf</v>
      </c>
      <c r="W893" s="16" t="str">
        <f t="shared" si="96"/>
        <v>Div. Zipfel, Endstücke</v>
      </c>
      <c r="X893" s="15">
        <f t="shared" si="97"/>
        <v>12</v>
      </c>
      <c r="Y893" s="51"/>
      <c r="AC893" s="51"/>
      <c r="AF893" s="51"/>
      <c r="AG893" s="51"/>
      <c r="AH893" s="51"/>
    </row>
    <row r="894" spans="1:34" ht="30" customHeight="1" x14ac:dyDescent="0.25">
      <c r="A894" s="25" t="s">
        <v>15153</v>
      </c>
      <c r="B894" s="25" t="s">
        <v>15278</v>
      </c>
      <c r="C894" s="25">
        <v>140</v>
      </c>
      <c r="D894" s="25">
        <v>12</v>
      </c>
      <c r="E894" s="37">
        <v>44433</v>
      </c>
      <c r="F894" t="s">
        <v>15150</v>
      </c>
      <c r="G894" s="55" t="s">
        <v>87</v>
      </c>
      <c r="H894" s="25" t="str">
        <f>IFERROR(VLOOKUP(Tabelle111[[#This Row],[Artikelnr. (wenn vorhanden)]],Artikel!A:C,3,FALSE),Tabelle111[[#This Row],[Artikelnr. (wenn vorhanden)]])</f>
        <v>Div. Zipfel, Endstücke</v>
      </c>
      <c r="I894" s="11" t="str">
        <f>VLOOKUP(V894,'Linien - BU'!A:B,2,FALSE)</f>
        <v>Verkauf</v>
      </c>
      <c r="J894" s="12">
        <f t="shared" si="91"/>
        <v>140</v>
      </c>
      <c r="K894" s="13">
        <f>Tabelle111[[#This Row],[Datum '[Tag']]]</f>
        <v>44433</v>
      </c>
      <c r="L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4" s="14" t="str">
        <f>IFERROR(VLOOKUP(Tabelle3[[#This Row],[Artikelnr.]],Artikel!A:C,3,FALSE),Tabelle3[[#This Row],[Artikelnr.]])</f>
        <v>Div. Zipfel, Endstücke</v>
      </c>
      <c r="N894" s="11" t="str">
        <f>VLOOKUP(D894,'Liste Gründe'!A:D,2,FALSE)</f>
        <v>Schimmel</v>
      </c>
      <c r="O894" s="13" t="str">
        <f>IF(ISBLANK(F894),VLOOKUP(Tabelle3[[#This Row],[Grund Ziffer]],'Liste Gründe'!A:D,3,FALSE),F894)</f>
        <v>keinen Abnehmer/kein Schälpersonal</v>
      </c>
      <c r="P894" s="11" t="str">
        <f>IF(ISBLANK(Tabelle111[[#This Row],[noch genauer]]),"-",Tabelle111[[#This Row],[noch genauer]])</f>
        <v>keinen Abnehmer/Schälen</v>
      </c>
      <c r="Q894" s="14">
        <f t="shared" si="92"/>
        <v>34</v>
      </c>
      <c r="R894" s="11" t="str">
        <f t="shared" si="93"/>
        <v>Produkte</v>
      </c>
      <c r="S894" s="11" t="str">
        <f t="shared" si="94"/>
        <v>BUs</v>
      </c>
      <c r="T894" s="11" t="str">
        <f t="shared" si="95"/>
        <v>Symptome</v>
      </c>
      <c r="U894" s="11" t="str">
        <f>IFERROR(VLOOKUP(Tabelle3[[#This Row],[Artikelnr.]],Kennzahlen!S:U,3,FALSE)*Tabelle3[[#This Row],[Menge]],"0")</f>
        <v>0</v>
      </c>
      <c r="V894" s="14" t="str">
        <f>IF(ISBLANK(A894),VLOOKUP(Tabelle3[[#This Row],[Artikelnr.]],'Linien - BU'!R:S,2,FALSE),A894)</f>
        <v>Verkauf</v>
      </c>
      <c r="W894" s="16" t="str">
        <f t="shared" si="96"/>
        <v>Div. Zipfel, Endstücke</v>
      </c>
      <c r="X894" s="15">
        <f t="shared" si="97"/>
        <v>12</v>
      </c>
      <c r="Y894" s="51"/>
      <c r="AC894" s="51"/>
      <c r="AF894" s="51"/>
      <c r="AG894" s="51"/>
      <c r="AH894" s="51"/>
    </row>
    <row r="895" spans="1:34" ht="30" customHeight="1" x14ac:dyDescent="0.25">
      <c r="A895" s="25" t="s">
        <v>15153</v>
      </c>
      <c r="B895" s="25" t="s">
        <v>15278</v>
      </c>
      <c r="C895" s="25">
        <v>250</v>
      </c>
      <c r="D895" s="25">
        <v>12</v>
      </c>
      <c r="E895" s="37">
        <v>44433</v>
      </c>
      <c r="F895" t="s">
        <v>15150</v>
      </c>
      <c r="G895" s="55" t="s">
        <v>87</v>
      </c>
      <c r="H895" s="25" t="str">
        <f>IFERROR(VLOOKUP(Tabelle111[[#This Row],[Artikelnr. (wenn vorhanden)]],Artikel!A:C,3,FALSE),Tabelle111[[#This Row],[Artikelnr. (wenn vorhanden)]])</f>
        <v>Div. Zipfel, Endstücke</v>
      </c>
      <c r="I895" s="11" t="str">
        <f>VLOOKUP(V895,'Linien - BU'!A:B,2,FALSE)</f>
        <v>Verkauf</v>
      </c>
      <c r="J895" s="12">
        <f t="shared" si="91"/>
        <v>250</v>
      </c>
      <c r="K895" s="13">
        <f>Tabelle111[[#This Row],[Datum '[Tag']]]</f>
        <v>44433</v>
      </c>
      <c r="L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5" s="14" t="str">
        <f>IFERROR(VLOOKUP(Tabelle3[[#This Row],[Artikelnr.]],Artikel!A:C,3,FALSE),Tabelle3[[#This Row],[Artikelnr.]])</f>
        <v>Div. Zipfel, Endstücke</v>
      </c>
      <c r="N895" s="11" t="str">
        <f>VLOOKUP(D895,'Liste Gründe'!A:D,2,FALSE)</f>
        <v>Schimmel</v>
      </c>
      <c r="O895" s="13" t="str">
        <f>IF(ISBLANK(F895),VLOOKUP(Tabelle3[[#This Row],[Grund Ziffer]],'Liste Gründe'!A:D,3,FALSE),F895)</f>
        <v>keinen Abnehmer/kein Schälpersonal</v>
      </c>
      <c r="P895" s="11" t="str">
        <f>IF(ISBLANK(Tabelle111[[#This Row],[noch genauer]]),"-",Tabelle111[[#This Row],[noch genauer]])</f>
        <v>keinen Abnehmer/Schälen</v>
      </c>
      <c r="Q895" s="14">
        <f t="shared" si="92"/>
        <v>34</v>
      </c>
      <c r="R895" s="11" t="str">
        <f t="shared" si="93"/>
        <v>Produkte</v>
      </c>
      <c r="S895" s="11" t="str">
        <f t="shared" si="94"/>
        <v>BUs</v>
      </c>
      <c r="T895" s="11" t="str">
        <f t="shared" si="95"/>
        <v>Symptome</v>
      </c>
      <c r="U895" s="11" t="str">
        <f>IFERROR(VLOOKUP(Tabelle3[[#This Row],[Artikelnr.]],Kennzahlen!S:U,3,FALSE)*Tabelle3[[#This Row],[Menge]],"0")</f>
        <v>0</v>
      </c>
      <c r="V895" s="14" t="str">
        <f>IF(ISBLANK(A895),VLOOKUP(Tabelle3[[#This Row],[Artikelnr.]],'Linien - BU'!R:S,2,FALSE),A895)</f>
        <v>Verkauf</v>
      </c>
      <c r="W895" s="16" t="str">
        <f t="shared" si="96"/>
        <v>Div. Zipfel, Endstücke</v>
      </c>
      <c r="X895" s="15">
        <f t="shared" si="97"/>
        <v>12</v>
      </c>
      <c r="Y895" s="51"/>
      <c r="AC895" s="51"/>
      <c r="AF895" s="51"/>
      <c r="AG895" s="51"/>
      <c r="AH895" s="51"/>
    </row>
    <row r="896" spans="1:34" ht="30" customHeight="1" x14ac:dyDescent="0.25">
      <c r="A896" s="25" t="s">
        <v>15153</v>
      </c>
      <c r="B896" s="25" t="s">
        <v>15278</v>
      </c>
      <c r="C896" s="25">
        <v>1260</v>
      </c>
      <c r="D896" s="25">
        <v>12</v>
      </c>
      <c r="E896" s="37">
        <v>44434</v>
      </c>
      <c r="F896" t="s">
        <v>15150</v>
      </c>
      <c r="G896" s="55" t="s">
        <v>87</v>
      </c>
      <c r="H896" s="25" t="str">
        <f>IFERROR(VLOOKUP(Tabelle111[[#This Row],[Artikelnr. (wenn vorhanden)]],Artikel!A:C,3,FALSE),Tabelle111[[#This Row],[Artikelnr. (wenn vorhanden)]])</f>
        <v>Div. Zipfel, Endstücke</v>
      </c>
      <c r="I896" s="11" t="str">
        <f>VLOOKUP(V896,'Linien - BU'!A:B,2,FALSE)</f>
        <v>Verkauf</v>
      </c>
      <c r="J896" s="12">
        <f t="shared" si="91"/>
        <v>1260</v>
      </c>
      <c r="K896" s="13">
        <f>Tabelle111[[#This Row],[Datum '[Tag']]]</f>
        <v>44434</v>
      </c>
      <c r="L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6" s="14" t="str">
        <f>IFERROR(VLOOKUP(Tabelle3[[#This Row],[Artikelnr.]],Artikel!A:C,3,FALSE),Tabelle3[[#This Row],[Artikelnr.]])</f>
        <v>Div. Zipfel, Endstücke</v>
      </c>
      <c r="N896" s="11" t="str">
        <f>VLOOKUP(D896,'Liste Gründe'!A:D,2,FALSE)</f>
        <v>Schimmel</v>
      </c>
      <c r="O896" s="13" t="str">
        <f>IF(ISBLANK(F896),VLOOKUP(Tabelle3[[#This Row],[Grund Ziffer]],'Liste Gründe'!A:D,3,FALSE),F896)</f>
        <v>keinen Abnehmer/kein Schälpersonal</v>
      </c>
      <c r="P896" s="11" t="str">
        <f>IF(ISBLANK(Tabelle111[[#This Row],[noch genauer]]),"-",Tabelle111[[#This Row],[noch genauer]])</f>
        <v>keinen Abnehmer/Schälen</v>
      </c>
      <c r="Q896" s="14">
        <f t="shared" si="92"/>
        <v>34</v>
      </c>
      <c r="R896" s="11" t="str">
        <f t="shared" si="93"/>
        <v>Produkte</v>
      </c>
      <c r="S896" s="11" t="str">
        <f t="shared" si="94"/>
        <v>BUs</v>
      </c>
      <c r="T896" s="11" t="str">
        <f t="shared" si="95"/>
        <v>Symptome</v>
      </c>
      <c r="U896" s="11" t="str">
        <f>IFERROR(VLOOKUP(Tabelle3[[#This Row],[Artikelnr.]],Kennzahlen!S:U,3,FALSE)*Tabelle3[[#This Row],[Menge]],"0")</f>
        <v>0</v>
      </c>
      <c r="V896" s="14" t="str">
        <f>IF(ISBLANK(A896),VLOOKUP(Tabelle3[[#This Row],[Artikelnr.]],'Linien - BU'!R:S,2,FALSE),A896)</f>
        <v>Verkauf</v>
      </c>
      <c r="W896" s="16" t="str">
        <f t="shared" si="96"/>
        <v>Div. Zipfel, Endstücke</v>
      </c>
      <c r="X896" s="15">
        <f t="shared" si="97"/>
        <v>12</v>
      </c>
      <c r="Y896" s="51"/>
      <c r="AC896" s="51"/>
      <c r="AF896" s="51"/>
      <c r="AG896" s="51"/>
      <c r="AH896" s="51"/>
    </row>
    <row r="897" spans="1:34" ht="30" customHeight="1" x14ac:dyDescent="0.25">
      <c r="A897" s="25" t="s">
        <v>15153</v>
      </c>
      <c r="B897" s="25" t="s">
        <v>15278</v>
      </c>
      <c r="C897" s="25">
        <v>28.5</v>
      </c>
      <c r="D897" s="25">
        <v>12</v>
      </c>
      <c r="E897" s="37">
        <v>44435</v>
      </c>
      <c r="F897" t="s">
        <v>15150</v>
      </c>
      <c r="G897" s="55" t="s">
        <v>87</v>
      </c>
      <c r="H897" s="25" t="str">
        <f>IFERROR(VLOOKUP(Tabelle111[[#This Row],[Artikelnr. (wenn vorhanden)]],Artikel!A:C,3,FALSE),Tabelle111[[#This Row],[Artikelnr. (wenn vorhanden)]])</f>
        <v>Div. Zipfel, Endstücke</v>
      </c>
      <c r="I897" s="11" t="str">
        <f>VLOOKUP(V897,'Linien - BU'!A:B,2,FALSE)</f>
        <v>Verkauf</v>
      </c>
      <c r="J897" s="12">
        <f t="shared" si="91"/>
        <v>28.5</v>
      </c>
      <c r="K897" s="13">
        <f>Tabelle111[[#This Row],[Datum '[Tag']]]</f>
        <v>44435</v>
      </c>
      <c r="L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7" s="14" t="str">
        <f>IFERROR(VLOOKUP(Tabelle3[[#This Row],[Artikelnr.]],Artikel!A:C,3,FALSE),Tabelle3[[#This Row],[Artikelnr.]])</f>
        <v>Div. Zipfel, Endstücke</v>
      </c>
      <c r="N897" s="11" t="str">
        <f>VLOOKUP(D897,'Liste Gründe'!A:D,2,FALSE)</f>
        <v>Schimmel</v>
      </c>
      <c r="O897" s="13" t="str">
        <f>IF(ISBLANK(F897),VLOOKUP(Tabelle3[[#This Row],[Grund Ziffer]],'Liste Gründe'!A:D,3,FALSE),F897)</f>
        <v>keinen Abnehmer/kein Schälpersonal</v>
      </c>
      <c r="P897" s="11" t="str">
        <f>IF(ISBLANK(Tabelle111[[#This Row],[noch genauer]]),"-",Tabelle111[[#This Row],[noch genauer]])</f>
        <v>keinen Abnehmer/Schälen</v>
      </c>
      <c r="Q897" s="14">
        <f t="shared" si="92"/>
        <v>34</v>
      </c>
      <c r="R897" s="11" t="str">
        <f t="shared" si="93"/>
        <v>Produkte</v>
      </c>
      <c r="S897" s="11" t="str">
        <f t="shared" si="94"/>
        <v>BUs</v>
      </c>
      <c r="T897" s="11" t="str">
        <f t="shared" si="95"/>
        <v>Symptome</v>
      </c>
      <c r="U897" s="11" t="str">
        <f>IFERROR(VLOOKUP(Tabelle3[[#This Row],[Artikelnr.]],Kennzahlen!S:U,3,FALSE)*Tabelle3[[#This Row],[Menge]],"0")</f>
        <v>0</v>
      </c>
      <c r="V897" s="14" t="str">
        <f>IF(ISBLANK(A897),VLOOKUP(Tabelle3[[#This Row],[Artikelnr.]],'Linien - BU'!R:S,2,FALSE),A897)</f>
        <v>Verkauf</v>
      </c>
      <c r="W897" s="16" t="str">
        <f t="shared" si="96"/>
        <v>Div. Zipfel, Endstücke</v>
      </c>
      <c r="X897" s="15">
        <f t="shared" si="97"/>
        <v>12</v>
      </c>
      <c r="Y897" s="51"/>
      <c r="AC897" s="51"/>
      <c r="AF897" s="51"/>
      <c r="AG897" s="51"/>
      <c r="AH897" s="51"/>
    </row>
    <row r="898" spans="1:34" ht="30" customHeight="1" x14ac:dyDescent="0.25">
      <c r="A898" s="25" t="s">
        <v>15153</v>
      </c>
      <c r="B898" s="25" t="s">
        <v>15278</v>
      </c>
      <c r="C898" s="25">
        <v>155</v>
      </c>
      <c r="D898" s="25">
        <v>12</v>
      </c>
      <c r="E898" s="37">
        <v>44435</v>
      </c>
      <c r="F898" t="s">
        <v>15150</v>
      </c>
      <c r="G898" s="55" t="s">
        <v>87</v>
      </c>
      <c r="H898" s="25" t="str">
        <f>IFERROR(VLOOKUP(Tabelle111[[#This Row],[Artikelnr. (wenn vorhanden)]],Artikel!A:C,3,FALSE),Tabelle111[[#This Row],[Artikelnr. (wenn vorhanden)]])</f>
        <v>Div. Zipfel, Endstücke</v>
      </c>
      <c r="I898" s="11" t="str">
        <f>VLOOKUP(V898,'Linien - BU'!A:B,2,FALSE)</f>
        <v>Verkauf</v>
      </c>
      <c r="J898" s="12">
        <f t="shared" ref="J898:J961" si="98">C898</f>
        <v>155</v>
      </c>
      <c r="K898" s="13">
        <f>Tabelle111[[#This Row],[Datum '[Tag']]]</f>
        <v>44435</v>
      </c>
      <c r="L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8" s="14" t="str">
        <f>IFERROR(VLOOKUP(Tabelle3[[#This Row],[Artikelnr.]],Artikel!A:C,3,FALSE),Tabelle3[[#This Row],[Artikelnr.]])</f>
        <v>Div. Zipfel, Endstücke</v>
      </c>
      <c r="N898" s="11" t="str">
        <f>VLOOKUP(D898,'Liste Gründe'!A:D,2,FALSE)</f>
        <v>Schimmel</v>
      </c>
      <c r="O898" s="13" t="str">
        <f>IF(ISBLANK(F898),VLOOKUP(Tabelle3[[#This Row],[Grund Ziffer]],'Liste Gründe'!A:D,3,FALSE),F898)</f>
        <v>keinen Abnehmer/kein Schälpersonal</v>
      </c>
      <c r="P898" s="11" t="str">
        <f>IF(ISBLANK(Tabelle111[[#This Row],[noch genauer]]),"-",Tabelle111[[#This Row],[noch genauer]])</f>
        <v>keinen Abnehmer/Schälen</v>
      </c>
      <c r="Q898" s="14">
        <f t="shared" ref="Q898:Q961" si="99">_xlfn.ISOWEEKNUM(K898)</f>
        <v>34</v>
      </c>
      <c r="R898" s="11" t="str">
        <f t="shared" ref="R898:R961" si="100">"Produkte"</f>
        <v>Produkte</v>
      </c>
      <c r="S898" s="11" t="str">
        <f t="shared" ref="S898:S961" si="101">"BUs"</f>
        <v>BUs</v>
      </c>
      <c r="T898" s="11" t="str">
        <f t="shared" ref="T898:T961" si="102">"Symptome"</f>
        <v>Symptome</v>
      </c>
      <c r="U898" s="11" t="str">
        <f>IFERROR(VLOOKUP(Tabelle3[[#This Row],[Artikelnr.]],Kennzahlen!S:U,3,FALSE)*Tabelle3[[#This Row],[Menge]],"0")</f>
        <v>0</v>
      </c>
      <c r="V898" s="14" t="str">
        <f>IF(ISBLANK(A898),VLOOKUP(Tabelle3[[#This Row],[Artikelnr.]],'Linien - BU'!R:S,2,FALSE),A898)</f>
        <v>Verkauf</v>
      </c>
      <c r="W898" s="16" t="str">
        <f t="shared" ref="V898:W961" si="103">B898</f>
        <v>Div. Zipfel, Endstücke</v>
      </c>
      <c r="X898" s="15">
        <f t="shared" ref="X898:X961" si="104">D898</f>
        <v>12</v>
      </c>
      <c r="Y898" s="51"/>
      <c r="AC898" s="51"/>
      <c r="AF898" s="51"/>
      <c r="AG898" s="51"/>
      <c r="AH898" s="51"/>
    </row>
    <row r="899" spans="1:34" ht="30" customHeight="1" x14ac:dyDescent="0.25">
      <c r="A899" s="25" t="s">
        <v>15153</v>
      </c>
      <c r="B899" s="25" t="s">
        <v>15278</v>
      </c>
      <c r="C899" s="25">
        <v>80</v>
      </c>
      <c r="D899" s="25">
        <v>12</v>
      </c>
      <c r="E899" s="37">
        <v>44438</v>
      </c>
      <c r="F899" t="s">
        <v>15150</v>
      </c>
      <c r="G899" s="55" t="s">
        <v>87</v>
      </c>
      <c r="H899" s="25" t="str">
        <f>IFERROR(VLOOKUP(Tabelle111[[#This Row],[Artikelnr. (wenn vorhanden)]],Artikel!A:C,3,FALSE),Tabelle111[[#This Row],[Artikelnr. (wenn vorhanden)]])</f>
        <v>Div. Zipfel, Endstücke</v>
      </c>
      <c r="I899" s="11" t="str">
        <f>VLOOKUP(V899,'Linien - BU'!A:B,2,FALSE)</f>
        <v>Verkauf</v>
      </c>
      <c r="J899" s="12">
        <f t="shared" si="98"/>
        <v>80</v>
      </c>
      <c r="K899" s="13">
        <f>Tabelle111[[#This Row],[Datum '[Tag']]]</f>
        <v>44438</v>
      </c>
      <c r="L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9" s="14" t="str">
        <f>IFERROR(VLOOKUP(Tabelle3[[#This Row],[Artikelnr.]],Artikel!A:C,3,FALSE),Tabelle3[[#This Row],[Artikelnr.]])</f>
        <v>Div. Zipfel, Endstücke</v>
      </c>
      <c r="N899" s="11" t="str">
        <f>VLOOKUP(D899,'Liste Gründe'!A:D,2,FALSE)</f>
        <v>Schimmel</v>
      </c>
      <c r="O899" s="13" t="str">
        <f>IF(ISBLANK(F899),VLOOKUP(Tabelle3[[#This Row],[Grund Ziffer]],'Liste Gründe'!A:D,3,FALSE),F899)</f>
        <v>keinen Abnehmer/kein Schälpersonal</v>
      </c>
      <c r="P899" s="11" t="str">
        <f>IF(ISBLANK(Tabelle111[[#This Row],[noch genauer]]),"-",Tabelle111[[#This Row],[noch genauer]])</f>
        <v>keinen Abnehmer/Schälen</v>
      </c>
      <c r="Q899" s="14">
        <f t="shared" si="99"/>
        <v>35</v>
      </c>
      <c r="R899" s="11" t="str">
        <f t="shared" si="100"/>
        <v>Produkte</v>
      </c>
      <c r="S899" s="11" t="str">
        <f t="shared" si="101"/>
        <v>BUs</v>
      </c>
      <c r="T899" s="11" t="str">
        <f t="shared" si="102"/>
        <v>Symptome</v>
      </c>
      <c r="U899" s="11" t="str">
        <f>IFERROR(VLOOKUP(Tabelle3[[#This Row],[Artikelnr.]],Kennzahlen!S:U,3,FALSE)*Tabelle3[[#This Row],[Menge]],"0")</f>
        <v>0</v>
      </c>
      <c r="V899" s="14" t="str">
        <f>IF(ISBLANK(A899),VLOOKUP(Tabelle3[[#This Row],[Artikelnr.]],'Linien - BU'!R:S,2,FALSE),A899)</f>
        <v>Verkauf</v>
      </c>
      <c r="W899" s="16" t="str">
        <f t="shared" si="103"/>
        <v>Div. Zipfel, Endstücke</v>
      </c>
      <c r="X899" s="15">
        <f t="shared" si="104"/>
        <v>12</v>
      </c>
      <c r="Y899" s="51"/>
      <c r="AC899" s="51"/>
      <c r="AF899" s="51"/>
      <c r="AG899" s="51"/>
      <c r="AH899" s="51"/>
    </row>
    <row r="900" spans="1:34" ht="30" customHeight="1" x14ac:dyDescent="0.25">
      <c r="A900" s="25" t="s">
        <v>15153</v>
      </c>
      <c r="B900" s="25" t="s">
        <v>15278</v>
      </c>
      <c r="C900" s="25">
        <v>47.5</v>
      </c>
      <c r="D900" s="25">
        <v>12</v>
      </c>
      <c r="E900" s="37">
        <v>44439</v>
      </c>
      <c r="F900" t="s">
        <v>15150</v>
      </c>
      <c r="G900" s="55" t="s">
        <v>87</v>
      </c>
      <c r="H900" s="25" t="str">
        <f>IFERROR(VLOOKUP(Tabelle111[[#This Row],[Artikelnr. (wenn vorhanden)]],Artikel!A:C,3,FALSE),Tabelle111[[#This Row],[Artikelnr. (wenn vorhanden)]])</f>
        <v>Div. Zipfel, Endstücke</v>
      </c>
      <c r="I900" s="11" t="str">
        <f>VLOOKUP(V900,'Linien - BU'!A:B,2,FALSE)</f>
        <v>Verkauf</v>
      </c>
      <c r="J900" s="12">
        <f t="shared" si="98"/>
        <v>47.5</v>
      </c>
      <c r="K900" s="13">
        <f>Tabelle111[[#This Row],[Datum '[Tag']]]</f>
        <v>44439</v>
      </c>
      <c r="L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0" s="14" t="str">
        <f>IFERROR(VLOOKUP(Tabelle3[[#This Row],[Artikelnr.]],Artikel!A:C,3,FALSE),Tabelle3[[#This Row],[Artikelnr.]])</f>
        <v>Div. Zipfel, Endstücke</v>
      </c>
      <c r="N900" s="11" t="str">
        <f>VLOOKUP(D900,'Liste Gründe'!A:D,2,FALSE)</f>
        <v>Schimmel</v>
      </c>
      <c r="O900" s="13" t="str">
        <f>IF(ISBLANK(F900),VLOOKUP(Tabelle3[[#This Row],[Grund Ziffer]],'Liste Gründe'!A:D,3,FALSE),F900)</f>
        <v>keinen Abnehmer/kein Schälpersonal</v>
      </c>
      <c r="P900" s="11" t="str">
        <f>IF(ISBLANK(Tabelle111[[#This Row],[noch genauer]]),"-",Tabelle111[[#This Row],[noch genauer]])</f>
        <v>keinen Abnehmer/Schälen</v>
      </c>
      <c r="Q900" s="14">
        <f t="shared" si="99"/>
        <v>35</v>
      </c>
      <c r="R900" s="11" t="str">
        <f t="shared" si="100"/>
        <v>Produkte</v>
      </c>
      <c r="S900" s="11" t="str">
        <f t="shared" si="101"/>
        <v>BUs</v>
      </c>
      <c r="T900" s="11" t="str">
        <f t="shared" si="102"/>
        <v>Symptome</v>
      </c>
      <c r="U900" s="11" t="str">
        <f>IFERROR(VLOOKUP(Tabelle3[[#This Row],[Artikelnr.]],Kennzahlen!S:U,3,FALSE)*Tabelle3[[#This Row],[Menge]],"0")</f>
        <v>0</v>
      </c>
      <c r="V900" s="14" t="str">
        <f>IF(ISBLANK(A900),VLOOKUP(Tabelle3[[#This Row],[Artikelnr.]],'Linien - BU'!R:S,2,FALSE),A900)</f>
        <v>Verkauf</v>
      </c>
      <c r="W900" s="16" t="str">
        <f t="shared" si="103"/>
        <v>Div. Zipfel, Endstücke</v>
      </c>
      <c r="X900" s="15">
        <f t="shared" si="104"/>
        <v>12</v>
      </c>
      <c r="Y900" s="51"/>
      <c r="AC900" s="51"/>
      <c r="AF900" s="51"/>
      <c r="AG900" s="51"/>
      <c r="AH900" s="51"/>
    </row>
    <row r="901" spans="1:34" ht="30" customHeight="1" x14ac:dyDescent="0.25">
      <c r="A901" s="25" t="s">
        <v>15153</v>
      </c>
      <c r="B901" s="25" t="s">
        <v>15278</v>
      </c>
      <c r="C901" s="25">
        <v>1048</v>
      </c>
      <c r="D901" s="25">
        <v>12</v>
      </c>
      <c r="E901" s="37">
        <v>44439</v>
      </c>
      <c r="F901" t="s">
        <v>15150</v>
      </c>
      <c r="G901" s="55" t="s">
        <v>87</v>
      </c>
      <c r="H901" s="25" t="str">
        <f>IFERROR(VLOOKUP(Tabelle111[[#This Row],[Artikelnr. (wenn vorhanden)]],Artikel!A:C,3,FALSE),Tabelle111[[#This Row],[Artikelnr. (wenn vorhanden)]])</f>
        <v>Div. Zipfel, Endstücke</v>
      </c>
      <c r="I901" s="11" t="str">
        <f>VLOOKUP(V901,'Linien - BU'!A:B,2,FALSE)</f>
        <v>Verkauf</v>
      </c>
      <c r="J901" s="12">
        <f t="shared" si="98"/>
        <v>1048</v>
      </c>
      <c r="K901" s="13">
        <f>Tabelle111[[#This Row],[Datum '[Tag']]]</f>
        <v>44439</v>
      </c>
      <c r="L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1" s="14" t="str">
        <f>IFERROR(VLOOKUP(Tabelle3[[#This Row],[Artikelnr.]],Artikel!A:C,3,FALSE),Tabelle3[[#This Row],[Artikelnr.]])</f>
        <v>Div. Zipfel, Endstücke</v>
      </c>
      <c r="N901" s="11" t="str">
        <f>VLOOKUP(D901,'Liste Gründe'!A:D,2,FALSE)</f>
        <v>Schimmel</v>
      </c>
      <c r="O901" s="13" t="str">
        <f>IF(ISBLANK(F901),VLOOKUP(Tabelle3[[#This Row],[Grund Ziffer]],'Liste Gründe'!A:D,3,FALSE),F901)</f>
        <v>keinen Abnehmer/kein Schälpersonal</v>
      </c>
      <c r="P901" s="11" t="str">
        <f>IF(ISBLANK(Tabelle111[[#This Row],[noch genauer]]),"-",Tabelle111[[#This Row],[noch genauer]])</f>
        <v>keinen Abnehmer/Schälen</v>
      </c>
      <c r="Q901" s="14">
        <f t="shared" si="99"/>
        <v>35</v>
      </c>
      <c r="R901" s="11" t="str">
        <f t="shared" si="100"/>
        <v>Produkte</v>
      </c>
      <c r="S901" s="11" t="str">
        <f t="shared" si="101"/>
        <v>BUs</v>
      </c>
      <c r="T901" s="11" t="str">
        <f t="shared" si="102"/>
        <v>Symptome</v>
      </c>
      <c r="U901" s="11" t="str">
        <f>IFERROR(VLOOKUP(Tabelle3[[#This Row],[Artikelnr.]],Kennzahlen!S:U,3,FALSE)*Tabelle3[[#This Row],[Menge]],"0")</f>
        <v>0</v>
      </c>
      <c r="V901" s="14" t="str">
        <f>IF(ISBLANK(A901),VLOOKUP(Tabelle3[[#This Row],[Artikelnr.]],'Linien - BU'!R:S,2,FALSE),A901)</f>
        <v>Verkauf</v>
      </c>
      <c r="W901" s="16" t="str">
        <f t="shared" si="103"/>
        <v>Div. Zipfel, Endstücke</v>
      </c>
      <c r="X901" s="15">
        <f t="shared" si="104"/>
        <v>12</v>
      </c>
      <c r="Y901" s="51"/>
      <c r="AC901" s="51"/>
      <c r="AF901" s="51"/>
      <c r="AG901" s="51"/>
      <c r="AH901" s="51"/>
    </row>
    <row r="902" spans="1:34" ht="30" customHeight="1" x14ac:dyDescent="0.25">
      <c r="A902" s="25" t="s">
        <v>15184</v>
      </c>
      <c r="B902" s="25" t="s">
        <v>15278</v>
      </c>
      <c r="C902" s="25">
        <v>10</v>
      </c>
      <c r="D902" s="25">
        <v>30</v>
      </c>
      <c r="E902" s="37">
        <v>44469</v>
      </c>
      <c r="F902"/>
      <c r="G902" s="25"/>
      <c r="H902" s="25" t="str">
        <f>IFERROR(VLOOKUP(Tabelle111[[#This Row],[Artikelnr. (wenn vorhanden)]],Artikel!A:C,3,FALSE),Tabelle111[[#This Row],[Artikelnr. (wenn vorhanden)]])</f>
        <v>Div. Zipfel, Endstücke</v>
      </c>
      <c r="I902" s="11" t="str">
        <f>VLOOKUP(V902,'Linien - BU'!A:B,2,FALSE)</f>
        <v>BU3</v>
      </c>
      <c r="J902" s="12">
        <f t="shared" si="98"/>
        <v>10</v>
      </c>
      <c r="K902" s="13">
        <f>Tabelle111[[#This Row],[Datum '[Tag']]]</f>
        <v>44469</v>
      </c>
      <c r="L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02" s="14" t="str">
        <f>IFERROR(VLOOKUP(Tabelle3[[#This Row],[Artikelnr.]],Artikel!A:C,3,FALSE),Tabelle3[[#This Row],[Artikelnr.]])</f>
        <v>Div. Zipfel, Endstücke</v>
      </c>
      <c r="N902" s="11" t="str">
        <f>VLOOKUP(D902,'Liste Gründe'!A:D,2,FALSE)</f>
        <v>Linienbezogen</v>
      </c>
      <c r="O902" s="13" t="str">
        <f>IF(ISBLANK(F902),VLOOKUP(Tabelle3[[#This Row],[Grund Ziffer]],'Liste Gründe'!A:D,3,FALSE),F902)</f>
        <v>Maschinenabfall</v>
      </c>
      <c r="P902" s="11" t="str">
        <f>IF(ISBLANK(Tabelle111[[#This Row],[noch genauer]]),"-",Tabelle111[[#This Row],[noch genauer]])</f>
        <v>-</v>
      </c>
      <c r="Q902" s="14">
        <f t="shared" si="99"/>
        <v>39</v>
      </c>
      <c r="R902" s="11" t="str">
        <f t="shared" si="100"/>
        <v>Produkte</v>
      </c>
      <c r="S902" s="11" t="str">
        <f t="shared" si="101"/>
        <v>BUs</v>
      </c>
      <c r="T902" s="11" t="str">
        <f t="shared" si="102"/>
        <v>Symptome</v>
      </c>
      <c r="U902" s="11" t="str">
        <f>IFERROR(VLOOKUP(Tabelle3[[#This Row],[Artikelnr.]],Kennzahlen!S:U,3,FALSE)*Tabelle3[[#This Row],[Menge]],"0")</f>
        <v>0</v>
      </c>
      <c r="V902" s="14" t="str">
        <f>IF(ISBLANK(A902),VLOOKUP(Tabelle3[[#This Row],[Artikelnr.]],'Linien - BU'!R:S,2,FALSE),A902)</f>
        <v>L3</v>
      </c>
      <c r="W902" s="16" t="str">
        <f t="shared" si="103"/>
        <v>Div. Zipfel, Endstücke</v>
      </c>
      <c r="X902" s="15">
        <f t="shared" si="104"/>
        <v>30</v>
      </c>
      <c r="Y902" s="51"/>
      <c r="AC902" s="51"/>
      <c r="AF902" s="51"/>
      <c r="AG902" s="51"/>
      <c r="AH902" s="51"/>
    </row>
    <row r="903" spans="1:34" ht="30" customHeight="1" x14ac:dyDescent="0.25">
      <c r="A903" s="25" t="s">
        <v>15153</v>
      </c>
      <c r="B903" s="25" t="s">
        <v>15278</v>
      </c>
      <c r="C903" s="25">
        <v>1770</v>
      </c>
      <c r="D903" s="25">
        <v>12</v>
      </c>
      <c r="E903" s="37">
        <v>44440</v>
      </c>
      <c r="F903" t="s">
        <v>15150</v>
      </c>
      <c r="G903" s="55" t="s">
        <v>87</v>
      </c>
      <c r="H903" s="25" t="str">
        <f>IFERROR(VLOOKUP(Tabelle111[[#This Row],[Artikelnr. (wenn vorhanden)]],Artikel!A:C,3,FALSE),Tabelle111[[#This Row],[Artikelnr. (wenn vorhanden)]])</f>
        <v>Div. Zipfel, Endstücke</v>
      </c>
      <c r="I903" s="11" t="str">
        <f>VLOOKUP(V903,'Linien - BU'!A:B,2,FALSE)</f>
        <v>Verkauf</v>
      </c>
      <c r="J903" s="12">
        <f t="shared" si="98"/>
        <v>1770</v>
      </c>
      <c r="K903" s="13">
        <f>Tabelle111[[#This Row],[Datum '[Tag']]]</f>
        <v>44440</v>
      </c>
      <c r="L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3" s="14" t="str">
        <f>IFERROR(VLOOKUP(Tabelle3[[#This Row],[Artikelnr.]],Artikel!A:C,3,FALSE),Tabelle3[[#This Row],[Artikelnr.]])</f>
        <v>Div. Zipfel, Endstücke</v>
      </c>
      <c r="N903" s="11" t="str">
        <f>VLOOKUP(D903,'Liste Gründe'!A:D,2,FALSE)</f>
        <v>Schimmel</v>
      </c>
      <c r="O903" s="13" t="str">
        <f>IF(ISBLANK(F903),VLOOKUP(Tabelle3[[#This Row],[Grund Ziffer]],'Liste Gründe'!A:D,3,FALSE),F903)</f>
        <v>keinen Abnehmer/kein Schälpersonal</v>
      </c>
      <c r="P903" s="11" t="str">
        <f>IF(ISBLANK(Tabelle111[[#This Row],[noch genauer]]),"-",Tabelle111[[#This Row],[noch genauer]])</f>
        <v>keinen Abnehmer/Schälen</v>
      </c>
      <c r="Q903" s="14">
        <f t="shared" si="99"/>
        <v>35</v>
      </c>
      <c r="R903" s="11" t="str">
        <f t="shared" si="100"/>
        <v>Produkte</v>
      </c>
      <c r="S903" s="11" t="str">
        <f t="shared" si="101"/>
        <v>BUs</v>
      </c>
      <c r="T903" s="11" t="str">
        <f t="shared" si="102"/>
        <v>Symptome</v>
      </c>
      <c r="U903" s="11" t="str">
        <f>IFERROR(VLOOKUP(Tabelle3[[#This Row],[Artikelnr.]],Kennzahlen!S:U,3,FALSE)*Tabelle3[[#This Row],[Menge]],"0")</f>
        <v>0</v>
      </c>
      <c r="V903" s="14" t="str">
        <f>IF(ISBLANK(A903),VLOOKUP(Tabelle3[[#This Row],[Artikelnr.]],'Linien - BU'!R:S,2,FALSE),A903)</f>
        <v>Verkauf</v>
      </c>
      <c r="W903" s="16" t="str">
        <f t="shared" si="103"/>
        <v>Div. Zipfel, Endstücke</v>
      </c>
      <c r="X903" s="15">
        <f t="shared" si="104"/>
        <v>12</v>
      </c>
      <c r="Y903" s="51"/>
      <c r="AC903" s="51"/>
      <c r="AF903" s="51"/>
      <c r="AG903" s="51"/>
      <c r="AH903" s="51"/>
    </row>
    <row r="904" spans="1:34" ht="30" customHeight="1" x14ac:dyDescent="0.25">
      <c r="A904" s="25" t="s">
        <v>15153</v>
      </c>
      <c r="B904" s="25" t="s">
        <v>15278</v>
      </c>
      <c r="C904" s="25">
        <v>20</v>
      </c>
      <c r="D904" s="25">
        <v>12</v>
      </c>
      <c r="E904" s="37">
        <v>44441</v>
      </c>
      <c r="F904" t="s">
        <v>15150</v>
      </c>
      <c r="G904" s="55" t="s">
        <v>87</v>
      </c>
      <c r="H904" s="25" t="str">
        <f>IFERROR(VLOOKUP(Tabelle111[[#This Row],[Artikelnr. (wenn vorhanden)]],Artikel!A:C,3,FALSE),Tabelle111[[#This Row],[Artikelnr. (wenn vorhanden)]])</f>
        <v>Div. Zipfel, Endstücke</v>
      </c>
      <c r="I904" s="11" t="str">
        <f>VLOOKUP(V904,'Linien - BU'!A:B,2,FALSE)</f>
        <v>Verkauf</v>
      </c>
      <c r="J904" s="12">
        <f t="shared" si="98"/>
        <v>20</v>
      </c>
      <c r="K904" s="13">
        <f>Tabelle111[[#This Row],[Datum '[Tag']]]</f>
        <v>44441</v>
      </c>
      <c r="L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4" s="14" t="str">
        <f>IFERROR(VLOOKUP(Tabelle3[[#This Row],[Artikelnr.]],Artikel!A:C,3,FALSE),Tabelle3[[#This Row],[Artikelnr.]])</f>
        <v>Div. Zipfel, Endstücke</v>
      </c>
      <c r="N904" s="11" t="str">
        <f>VLOOKUP(D904,'Liste Gründe'!A:D,2,FALSE)</f>
        <v>Schimmel</v>
      </c>
      <c r="O904" s="13" t="str">
        <f>IF(ISBLANK(F904),VLOOKUP(Tabelle3[[#This Row],[Grund Ziffer]],'Liste Gründe'!A:D,3,FALSE),F904)</f>
        <v>keinen Abnehmer/kein Schälpersonal</v>
      </c>
      <c r="P904" s="11" t="str">
        <f>IF(ISBLANK(Tabelle111[[#This Row],[noch genauer]]),"-",Tabelle111[[#This Row],[noch genauer]])</f>
        <v>keinen Abnehmer/Schälen</v>
      </c>
      <c r="Q904" s="14">
        <f t="shared" si="99"/>
        <v>35</v>
      </c>
      <c r="R904" s="11" t="str">
        <f t="shared" si="100"/>
        <v>Produkte</v>
      </c>
      <c r="S904" s="11" t="str">
        <f t="shared" si="101"/>
        <v>BUs</v>
      </c>
      <c r="T904" s="11" t="str">
        <f t="shared" si="102"/>
        <v>Symptome</v>
      </c>
      <c r="U904" s="11" t="str">
        <f>IFERROR(VLOOKUP(Tabelle3[[#This Row],[Artikelnr.]],Kennzahlen!S:U,3,FALSE)*Tabelle3[[#This Row],[Menge]],"0")</f>
        <v>0</v>
      </c>
      <c r="V904" s="14" t="str">
        <f>IF(ISBLANK(A904),VLOOKUP(Tabelle3[[#This Row],[Artikelnr.]],'Linien - BU'!R:S,2,FALSE),A904)</f>
        <v>Verkauf</v>
      </c>
      <c r="W904" s="16" t="str">
        <f t="shared" si="103"/>
        <v>Div. Zipfel, Endstücke</v>
      </c>
      <c r="X904" s="15">
        <f t="shared" si="104"/>
        <v>12</v>
      </c>
      <c r="Y904" s="51"/>
      <c r="AC904" s="51"/>
      <c r="AF904" s="51"/>
      <c r="AG904" s="51"/>
      <c r="AH904" s="51"/>
    </row>
    <row r="905" spans="1:34" ht="30" customHeight="1" x14ac:dyDescent="0.25">
      <c r="A905" s="25" t="s">
        <v>88</v>
      </c>
      <c r="B905" s="25" t="s">
        <v>15278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IFERROR(VLOOKUP(Tabelle111[[#This Row],[Artikelnr. (wenn vorhanden)]],Artikel!A:C,3,FALSE),Tabelle111[[#This Row],[Artikelnr. (wenn vorhanden)]])</f>
        <v>Div. Zipfel, Endstücke</v>
      </c>
      <c r="I905" s="11" t="str">
        <f>VLOOKUP(V905,'Linien - BU'!A:B,2,FALSE)</f>
        <v>BU3</v>
      </c>
      <c r="J905" s="12">
        <f t="shared" si="98"/>
        <v>23.5</v>
      </c>
      <c r="K905" s="13">
        <f>Tabelle111[[#This Row],[Datum '[Tag']]]</f>
        <v>44441</v>
      </c>
      <c r="L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05" s="14" t="str">
        <f>IFERROR(VLOOKUP(Tabelle3[[#This Row],[Artikelnr.]],Artikel!A:C,3,FALSE),Tabelle3[[#This Row],[Artikelnr.]])</f>
        <v>Div. Zipfel, Endstücke</v>
      </c>
      <c r="N905" s="11" t="str">
        <f>VLOOKUP(D905,'Liste Gründe'!A:D,2,FALSE)</f>
        <v>Linienbezogen</v>
      </c>
      <c r="O905" s="13" t="str">
        <f>IF(ISBLANK(F905),VLOOKUP(Tabelle3[[#This Row],[Grund Ziffer]],'Liste Gründe'!A:D,3,FALSE),F905)</f>
        <v>Maschinenabfall</v>
      </c>
      <c r="P905" s="11" t="str">
        <f>IF(ISBLANK(Tabelle111[[#This Row],[noch genauer]]),"-",Tabelle111[[#This Row],[noch genauer]])</f>
        <v>nicht eindeutig</v>
      </c>
      <c r="Q905" s="14">
        <f t="shared" si="99"/>
        <v>35</v>
      </c>
      <c r="R905" s="11" t="str">
        <f t="shared" si="100"/>
        <v>Produkte</v>
      </c>
      <c r="S905" s="11" t="str">
        <f t="shared" si="101"/>
        <v>BUs</v>
      </c>
      <c r="T905" s="11" t="str">
        <f t="shared" si="102"/>
        <v>Symptome</v>
      </c>
      <c r="U905" s="11" t="str">
        <f>IFERROR(VLOOKUP(Tabelle3[[#This Row],[Artikelnr.]],Kennzahlen!S:U,3,FALSE)*Tabelle3[[#This Row],[Menge]],"0")</f>
        <v>0</v>
      </c>
      <c r="V905" s="14" t="str">
        <f>IF(ISBLANK(A905),VLOOKUP(Tabelle3[[#This Row],[Artikelnr.]],'Linien - BU'!R:S,2,FALSE),A905)</f>
        <v>Bu3</v>
      </c>
      <c r="W905" s="16" t="str">
        <f t="shared" si="103"/>
        <v>Div. Zipfel, Endstücke</v>
      </c>
      <c r="X905" s="15">
        <f t="shared" si="104"/>
        <v>30</v>
      </c>
      <c r="Y905" s="51"/>
      <c r="AC905" s="51"/>
      <c r="AF905" s="51"/>
      <c r="AG905" s="51"/>
      <c r="AH905" s="51"/>
    </row>
    <row r="906" spans="1:34" ht="30" customHeight="1" x14ac:dyDescent="0.25">
      <c r="A906" s="25" t="s">
        <v>15153</v>
      </c>
      <c r="B906" s="25" t="s">
        <v>15278</v>
      </c>
      <c r="C906" s="25">
        <v>611.5</v>
      </c>
      <c r="D906" s="25">
        <v>12</v>
      </c>
      <c r="E906" s="37">
        <v>44445</v>
      </c>
      <c r="F906" t="s">
        <v>15150</v>
      </c>
      <c r="G906" s="55" t="s">
        <v>87</v>
      </c>
      <c r="H906" s="25" t="str">
        <f>IFERROR(VLOOKUP(Tabelle111[[#This Row],[Artikelnr. (wenn vorhanden)]],Artikel!A:C,3,FALSE),Tabelle111[[#This Row],[Artikelnr. (wenn vorhanden)]])</f>
        <v>Div. Zipfel, Endstücke</v>
      </c>
      <c r="I906" s="11" t="str">
        <f>VLOOKUP(V906,'Linien - BU'!A:B,2,FALSE)</f>
        <v>Verkauf</v>
      </c>
      <c r="J906" s="12">
        <f t="shared" si="98"/>
        <v>611.5</v>
      </c>
      <c r="K906" s="13">
        <f>Tabelle111[[#This Row],[Datum '[Tag']]]</f>
        <v>44445</v>
      </c>
      <c r="L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6" s="14" t="str">
        <f>IFERROR(VLOOKUP(Tabelle3[[#This Row],[Artikelnr.]],Artikel!A:C,3,FALSE),Tabelle3[[#This Row],[Artikelnr.]])</f>
        <v>Div. Zipfel, Endstücke</v>
      </c>
      <c r="N906" s="11" t="str">
        <f>VLOOKUP(D906,'Liste Gründe'!A:D,2,FALSE)</f>
        <v>Schimmel</v>
      </c>
      <c r="O906" s="13" t="str">
        <f>IF(ISBLANK(F906),VLOOKUP(Tabelle3[[#This Row],[Grund Ziffer]],'Liste Gründe'!A:D,3,FALSE),F906)</f>
        <v>keinen Abnehmer/kein Schälpersonal</v>
      </c>
      <c r="P906" s="11" t="str">
        <f>IF(ISBLANK(Tabelle111[[#This Row],[noch genauer]]),"-",Tabelle111[[#This Row],[noch genauer]])</f>
        <v>keinen Abnehmer/Schälen</v>
      </c>
      <c r="Q906" s="14">
        <f t="shared" si="99"/>
        <v>36</v>
      </c>
      <c r="R906" s="11" t="str">
        <f t="shared" si="100"/>
        <v>Produkte</v>
      </c>
      <c r="S906" s="11" t="str">
        <f t="shared" si="101"/>
        <v>BUs</v>
      </c>
      <c r="T906" s="11" t="str">
        <f t="shared" si="102"/>
        <v>Symptome</v>
      </c>
      <c r="U906" s="11" t="str">
        <f>IFERROR(VLOOKUP(Tabelle3[[#This Row],[Artikelnr.]],Kennzahlen!S:U,3,FALSE)*Tabelle3[[#This Row],[Menge]],"0")</f>
        <v>0</v>
      </c>
      <c r="V906" s="14" t="str">
        <f>IF(ISBLANK(A906),VLOOKUP(Tabelle3[[#This Row],[Artikelnr.]],'Linien - BU'!R:S,2,FALSE),A906)</f>
        <v>Verkauf</v>
      </c>
      <c r="W906" s="16" t="str">
        <f t="shared" si="103"/>
        <v>Div. Zipfel, Endstücke</v>
      </c>
      <c r="X906" s="15">
        <f t="shared" si="104"/>
        <v>12</v>
      </c>
      <c r="Y906" s="51"/>
      <c r="AC906" s="51"/>
      <c r="AF906" s="51"/>
      <c r="AG906" s="51"/>
      <c r="AH906" s="51"/>
    </row>
    <row r="907" spans="1:34" ht="30" customHeight="1" x14ac:dyDescent="0.25">
      <c r="A907" s="25" t="s">
        <v>15153</v>
      </c>
      <c r="B907" s="25" t="s">
        <v>15278</v>
      </c>
      <c r="C907" s="25">
        <v>467</v>
      </c>
      <c r="D907" s="25">
        <v>12</v>
      </c>
      <c r="E907" s="37">
        <v>44446</v>
      </c>
      <c r="F907" t="s">
        <v>15150</v>
      </c>
      <c r="G907" s="55" t="s">
        <v>87</v>
      </c>
      <c r="H907" s="25" t="str">
        <f>IFERROR(VLOOKUP(Tabelle111[[#This Row],[Artikelnr. (wenn vorhanden)]],Artikel!A:C,3,FALSE),Tabelle111[[#This Row],[Artikelnr. (wenn vorhanden)]])</f>
        <v>Div. Zipfel, Endstücke</v>
      </c>
      <c r="I907" s="11" t="str">
        <f>VLOOKUP(V907,'Linien - BU'!A:B,2,FALSE)</f>
        <v>Verkauf</v>
      </c>
      <c r="J907" s="12">
        <f t="shared" si="98"/>
        <v>467</v>
      </c>
      <c r="K907" s="13">
        <f>Tabelle111[[#This Row],[Datum '[Tag']]]</f>
        <v>44446</v>
      </c>
      <c r="L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7" s="14" t="str">
        <f>IFERROR(VLOOKUP(Tabelle3[[#This Row],[Artikelnr.]],Artikel!A:C,3,FALSE),Tabelle3[[#This Row],[Artikelnr.]])</f>
        <v>Div. Zipfel, Endstücke</v>
      </c>
      <c r="N907" s="11" t="str">
        <f>VLOOKUP(D907,'Liste Gründe'!A:D,2,FALSE)</f>
        <v>Schimmel</v>
      </c>
      <c r="O907" s="13" t="str">
        <f>IF(ISBLANK(F907),VLOOKUP(Tabelle3[[#This Row],[Grund Ziffer]],'Liste Gründe'!A:D,3,FALSE),F907)</f>
        <v>keinen Abnehmer/kein Schälpersonal</v>
      </c>
      <c r="P907" s="11" t="str">
        <f>IF(ISBLANK(Tabelle111[[#This Row],[noch genauer]]),"-",Tabelle111[[#This Row],[noch genauer]])</f>
        <v>keinen Abnehmer/Schälen</v>
      </c>
      <c r="Q907" s="14">
        <f t="shared" si="99"/>
        <v>36</v>
      </c>
      <c r="R907" s="11" t="str">
        <f t="shared" si="100"/>
        <v>Produkte</v>
      </c>
      <c r="S907" s="11" t="str">
        <f t="shared" si="101"/>
        <v>BUs</v>
      </c>
      <c r="T907" s="11" t="str">
        <f t="shared" si="102"/>
        <v>Symptome</v>
      </c>
      <c r="U907" s="11" t="str">
        <f>IFERROR(VLOOKUP(Tabelle3[[#This Row],[Artikelnr.]],Kennzahlen!S:U,3,FALSE)*Tabelle3[[#This Row],[Menge]],"0")</f>
        <v>0</v>
      </c>
      <c r="V907" s="14" t="str">
        <f>IF(ISBLANK(A907),VLOOKUP(Tabelle3[[#This Row],[Artikelnr.]],'Linien - BU'!R:S,2,FALSE),A907)</f>
        <v>Verkauf</v>
      </c>
      <c r="W907" s="16" t="str">
        <f t="shared" si="103"/>
        <v>Div. Zipfel, Endstücke</v>
      </c>
      <c r="X907" s="15">
        <f t="shared" si="104"/>
        <v>12</v>
      </c>
      <c r="Y907" s="51"/>
      <c r="AC907" s="51"/>
      <c r="AF907" s="51"/>
      <c r="AG907" s="51"/>
      <c r="AH907" s="51"/>
    </row>
    <row r="908" spans="1:34" ht="30" customHeight="1" x14ac:dyDescent="0.25">
      <c r="A908" s="25" t="s">
        <v>15153</v>
      </c>
      <c r="B908" s="25" t="s">
        <v>15278</v>
      </c>
      <c r="C908" s="25">
        <v>296</v>
      </c>
      <c r="D908" s="25">
        <v>12</v>
      </c>
      <c r="E908" s="37">
        <v>44447</v>
      </c>
      <c r="F908" t="s">
        <v>15150</v>
      </c>
      <c r="G908" s="55" t="s">
        <v>87</v>
      </c>
      <c r="H908" s="25" t="str">
        <f>IFERROR(VLOOKUP(Tabelle111[[#This Row],[Artikelnr. (wenn vorhanden)]],Artikel!A:C,3,FALSE),Tabelle111[[#This Row],[Artikelnr. (wenn vorhanden)]])</f>
        <v>Div. Zipfel, Endstücke</v>
      </c>
      <c r="I908" s="11" t="str">
        <f>VLOOKUP(V908,'Linien - BU'!A:B,2,FALSE)</f>
        <v>Verkauf</v>
      </c>
      <c r="J908" s="12">
        <f t="shared" si="98"/>
        <v>296</v>
      </c>
      <c r="K908" s="13">
        <f>Tabelle111[[#This Row],[Datum '[Tag']]]</f>
        <v>44447</v>
      </c>
      <c r="L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8" s="14" t="str">
        <f>IFERROR(VLOOKUP(Tabelle3[[#This Row],[Artikelnr.]],Artikel!A:C,3,FALSE),Tabelle3[[#This Row],[Artikelnr.]])</f>
        <v>Div. Zipfel, Endstücke</v>
      </c>
      <c r="N908" s="11" t="str">
        <f>VLOOKUP(D908,'Liste Gründe'!A:D,2,FALSE)</f>
        <v>Schimmel</v>
      </c>
      <c r="O908" s="13" t="str">
        <f>IF(ISBLANK(F908),VLOOKUP(Tabelle3[[#This Row],[Grund Ziffer]],'Liste Gründe'!A:D,3,FALSE),F908)</f>
        <v>keinen Abnehmer/kein Schälpersonal</v>
      </c>
      <c r="P908" s="11" t="str">
        <f>IF(ISBLANK(Tabelle111[[#This Row],[noch genauer]]),"-",Tabelle111[[#This Row],[noch genauer]])</f>
        <v>keinen Abnehmer/Schälen</v>
      </c>
      <c r="Q908" s="14">
        <f t="shared" si="99"/>
        <v>36</v>
      </c>
      <c r="R908" s="11" t="str">
        <f t="shared" si="100"/>
        <v>Produkte</v>
      </c>
      <c r="S908" s="11" t="str">
        <f t="shared" si="101"/>
        <v>BUs</v>
      </c>
      <c r="T908" s="11" t="str">
        <f t="shared" si="102"/>
        <v>Symptome</v>
      </c>
      <c r="U908" s="11" t="str">
        <f>IFERROR(VLOOKUP(Tabelle3[[#This Row],[Artikelnr.]],Kennzahlen!S:U,3,FALSE)*Tabelle3[[#This Row],[Menge]],"0")</f>
        <v>0</v>
      </c>
      <c r="V908" s="14" t="str">
        <f>IF(ISBLANK(A908),VLOOKUP(Tabelle3[[#This Row],[Artikelnr.]],'Linien - BU'!R:S,2,FALSE),A908)</f>
        <v>Verkauf</v>
      </c>
      <c r="W908" s="16" t="str">
        <f t="shared" si="103"/>
        <v>Div. Zipfel, Endstücke</v>
      </c>
      <c r="X908" s="15">
        <f t="shared" si="104"/>
        <v>12</v>
      </c>
      <c r="Y908" s="51"/>
      <c r="AC908" s="51"/>
      <c r="AF908" s="51"/>
      <c r="AG908" s="51"/>
      <c r="AH908" s="51"/>
    </row>
    <row r="909" spans="1:34" ht="30" customHeight="1" x14ac:dyDescent="0.25">
      <c r="A909" s="25" t="s">
        <v>15153</v>
      </c>
      <c r="B909" s="25" t="s">
        <v>15278</v>
      </c>
      <c r="C909" s="25">
        <v>480</v>
      </c>
      <c r="D909" s="25">
        <v>12</v>
      </c>
      <c r="E909" s="37">
        <v>44447</v>
      </c>
      <c r="F909" t="s">
        <v>15150</v>
      </c>
      <c r="G909" s="55" t="s">
        <v>87</v>
      </c>
      <c r="H909" s="25" t="str">
        <f>IFERROR(VLOOKUP(Tabelle111[[#This Row],[Artikelnr. (wenn vorhanden)]],Artikel!A:C,3,FALSE),Tabelle111[[#This Row],[Artikelnr. (wenn vorhanden)]])</f>
        <v>Div. Zipfel, Endstücke</v>
      </c>
      <c r="I909" s="11" t="str">
        <f>VLOOKUP(V909,'Linien - BU'!A:B,2,FALSE)</f>
        <v>Verkauf</v>
      </c>
      <c r="J909" s="12">
        <f t="shared" si="98"/>
        <v>480</v>
      </c>
      <c r="K909" s="13">
        <f>Tabelle111[[#This Row],[Datum '[Tag']]]</f>
        <v>44447</v>
      </c>
      <c r="L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9" s="14" t="str">
        <f>IFERROR(VLOOKUP(Tabelle3[[#This Row],[Artikelnr.]],Artikel!A:C,3,FALSE),Tabelle3[[#This Row],[Artikelnr.]])</f>
        <v>Div. Zipfel, Endstücke</v>
      </c>
      <c r="N909" s="11" t="str">
        <f>VLOOKUP(D909,'Liste Gründe'!A:D,2,FALSE)</f>
        <v>Schimmel</v>
      </c>
      <c r="O909" s="13" t="str">
        <f>IF(ISBLANK(F909),VLOOKUP(Tabelle3[[#This Row],[Grund Ziffer]],'Liste Gründe'!A:D,3,FALSE),F909)</f>
        <v>keinen Abnehmer/kein Schälpersonal</v>
      </c>
      <c r="P909" s="11" t="str">
        <f>IF(ISBLANK(Tabelle111[[#This Row],[noch genauer]]),"-",Tabelle111[[#This Row],[noch genauer]])</f>
        <v>keinen Abnehmer/Schälen</v>
      </c>
      <c r="Q909" s="14">
        <f t="shared" si="99"/>
        <v>36</v>
      </c>
      <c r="R909" s="11" t="str">
        <f t="shared" si="100"/>
        <v>Produkte</v>
      </c>
      <c r="S909" s="11" t="str">
        <f t="shared" si="101"/>
        <v>BUs</v>
      </c>
      <c r="T909" s="11" t="str">
        <f t="shared" si="102"/>
        <v>Symptome</v>
      </c>
      <c r="U909" s="11" t="str">
        <f>IFERROR(VLOOKUP(Tabelle3[[#This Row],[Artikelnr.]],Kennzahlen!S:U,3,FALSE)*Tabelle3[[#This Row],[Menge]],"0")</f>
        <v>0</v>
      </c>
      <c r="V909" s="14" t="str">
        <f>IF(ISBLANK(A909),VLOOKUP(Tabelle3[[#This Row],[Artikelnr.]],'Linien - BU'!R:S,2,FALSE),A909)</f>
        <v>Verkauf</v>
      </c>
      <c r="W909" s="16" t="str">
        <f t="shared" si="103"/>
        <v>Div. Zipfel, Endstücke</v>
      </c>
      <c r="X909" s="15">
        <f t="shared" si="104"/>
        <v>12</v>
      </c>
      <c r="Y909" s="51"/>
      <c r="AC909" s="51"/>
      <c r="AF909" s="51"/>
      <c r="AG909" s="51"/>
      <c r="AH909" s="51"/>
    </row>
    <row r="910" spans="1:34" ht="30" customHeight="1" x14ac:dyDescent="0.25">
      <c r="A910" s="25" t="s">
        <v>63</v>
      </c>
      <c r="B910" s="25" t="s">
        <v>15278</v>
      </c>
      <c r="C910" s="25">
        <v>25</v>
      </c>
      <c r="D910" s="25">
        <v>12</v>
      </c>
      <c r="E910" s="37">
        <v>44447</v>
      </c>
      <c r="F910" t="s">
        <v>15146</v>
      </c>
      <c r="G910" s="55" t="s">
        <v>15146</v>
      </c>
      <c r="H910" s="25" t="str">
        <f>IFERROR(VLOOKUP(Tabelle111[[#This Row],[Artikelnr. (wenn vorhanden)]],Artikel!A:C,3,FALSE),Tabelle111[[#This Row],[Artikelnr. (wenn vorhanden)]])</f>
        <v>Div. Zipfel, Endstücke</v>
      </c>
      <c r="I910" s="11" t="str">
        <f>VLOOKUP(V910,'Linien - BU'!A:B,2,FALSE)</f>
        <v>BU1</v>
      </c>
      <c r="J910" s="12">
        <f t="shared" si="98"/>
        <v>25</v>
      </c>
      <c r="K910" s="13">
        <f>Tabelle111[[#This Row],[Datum '[Tag']]]</f>
        <v>44447</v>
      </c>
      <c r="L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0" s="14" t="str">
        <f>IFERROR(VLOOKUP(Tabelle3[[#This Row],[Artikelnr.]],Artikel!A:C,3,FALSE),Tabelle3[[#This Row],[Artikelnr.]])</f>
        <v>Div. Zipfel, Endstücke</v>
      </c>
      <c r="N910" s="11" t="str">
        <f>VLOOKUP(D910,'Liste Gründe'!A:D,2,FALSE)</f>
        <v>Schimmel</v>
      </c>
      <c r="O910" s="13" t="str">
        <f>IF(ISBLANK(F910),VLOOKUP(Tabelle3[[#This Row],[Grund Ziffer]],'Liste Gründe'!A:D,3,FALSE),F910)</f>
        <v>VOS &gt; Einsatz</v>
      </c>
      <c r="P910" s="11" t="str">
        <f>IF(ISBLANK(Tabelle111[[#This Row],[noch genauer]]),"-",Tabelle111[[#This Row],[noch genauer]])</f>
        <v>VOS &gt; Einsatz</v>
      </c>
      <c r="Q910" s="14">
        <f t="shared" si="99"/>
        <v>36</v>
      </c>
      <c r="R910" s="11" t="str">
        <f t="shared" si="100"/>
        <v>Produkte</v>
      </c>
      <c r="S910" s="11" t="str">
        <f t="shared" si="101"/>
        <v>BUs</v>
      </c>
      <c r="T910" s="11" t="str">
        <f t="shared" si="102"/>
        <v>Symptome</v>
      </c>
      <c r="U910" s="11" t="str">
        <f>IFERROR(VLOOKUP(Tabelle3[[#This Row],[Artikelnr.]],Kennzahlen!S:U,3,FALSE)*Tabelle3[[#This Row],[Menge]],"0")</f>
        <v>0</v>
      </c>
      <c r="V910" s="14" t="str">
        <f>IF(ISBLANK(A910),VLOOKUP(Tabelle3[[#This Row],[Artikelnr.]],'Linien - BU'!R:S,2,FALSE),A910)</f>
        <v>Abfüllung</v>
      </c>
      <c r="W910" s="16" t="str">
        <f t="shared" si="103"/>
        <v>Div. Zipfel, Endstücke</v>
      </c>
      <c r="X910" s="15">
        <f t="shared" si="104"/>
        <v>12</v>
      </c>
      <c r="Y910" s="51"/>
      <c r="AC910" s="51"/>
      <c r="AF910" s="51"/>
      <c r="AG910" s="51"/>
      <c r="AH910" s="51"/>
    </row>
    <row r="911" spans="1:34" ht="30" customHeight="1" x14ac:dyDescent="0.25">
      <c r="A911" s="25" t="s">
        <v>15153</v>
      </c>
      <c r="B911" s="25" t="s">
        <v>15278</v>
      </c>
      <c r="C911" s="25">
        <v>915</v>
      </c>
      <c r="D911" s="25">
        <v>12</v>
      </c>
      <c r="E911" s="37">
        <v>44448</v>
      </c>
      <c r="F911" t="s">
        <v>15150</v>
      </c>
      <c r="G911" s="55" t="s">
        <v>87</v>
      </c>
      <c r="H911" s="25" t="str">
        <f>IFERROR(VLOOKUP(Tabelle111[[#This Row],[Artikelnr. (wenn vorhanden)]],Artikel!A:C,3,FALSE),Tabelle111[[#This Row],[Artikelnr. (wenn vorhanden)]])</f>
        <v>Div. Zipfel, Endstücke</v>
      </c>
      <c r="I911" s="11" t="str">
        <f>VLOOKUP(V911,'Linien - BU'!A:B,2,FALSE)</f>
        <v>Verkauf</v>
      </c>
      <c r="J911" s="12">
        <f t="shared" si="98"/>
        <v>915</v>
      </c>
      <c r="K911" s="13">
        <f>Tabelle111[[#This Row],[Datum '[Tag']]]</f>
        <v>44448</v>
      </c>
      <c r="L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11" s="14" t="str">
        <f>IFERROR(VLOOKUP(Tabelle3[[#This Row],[Artikelnr.]],Artikel!A:C,3,FALSE),Tabelle3[[#This Row],[Artikelnr.]])</f>
        <v>Div. Zipfel, Endstücke</v>
      </c>
      <c r="N911" s="11" t="str">
        <f>VLOOKUP(D911,'Liste Gründe'!A:D,2,FALSE)</f>
        <v>Schimmel</v>
      </c>
      <c r="O911" s="13" t="str">
        <f>IF(ISBLANK(F911),VLOOKUP(Tabelle3[[#This Row],[Grund Ziffer]],'Liste Gründe'!A:D,3,FALSE),F911)</f>
        <v>keinen Abnehmer/kein Schälpersonal</v>
      </c>
      <c r="P911" s="11" t="str">
        <f>IF(ISBLANK(Tabelle111[[#This Row],[noch genauer]]),"-",Tabelle111[[#This Row],[noch genauer]])</f>
        <v>keinen Abnehmer/Schälen</v>
      </c>
      <c r="Q911" s="14">
        <f t="shared" si="99"/>
        <v>36</v>
      </c>
      <c r="R911" s="11" t="str">
        <f t="shared" si="100"/>
        <v>Produkte</v>
      </c>
      <c r="S911" s="11" t="str">
        <f t="shared" si="101"/>
        <v>BUs</v>
      </c>
      <c r="T911" s="11" t="str">
        <f t="shared" si="102"/>
        <v>Symptome</v>
      </c>
      <c r="U911" s="11" t="str">
        <f>IFERROR(VLOOKUP(Tabelle3[[#This Row],[Artikelnr.]],Kennzahlen!S:U,3,FALSE)*Tabelle3[[#This Row],[Menge]],"0")</f>
        <v>0</v>
      </c>
      <c r="V911" s="14" t="str">
        <f>IF(ISBLANK(A911),VLOOKUP(Tabelle3[[#This Row],[Artikelnr.]],'Linien - BU'!R:S,2,FALSE),A911)</f>
        <v>Verkauf</v>
      </c>
      <c r="W911" s="16" t="str">
        <f t="shared" si="103"/>
        <v>Div. Zipfel, Endstücke</v>
      </c>
      <c r="X911" s="15">
        <f t="shared" si="104"/>
        <v>12</v>
      </c>
      <c r="Y911" s="51"/>
      <c r="AC911" s="51"/>
      <c r="AF911" s="51"/>
      <c r="AG911" s="51"/>
      <c r="AH911" s="51"/>
    </row>
    <row r="912" spans="1:34" ht="30" customHeight="1" x14ac:dyDescent="0.25">
      <c r="A912" s="25" t="s">
        <v>15153</v>
      </c>
      <c r="B912" s="25" t="s">
        <v>15278</v>
      </c>
      <c r="C912" s="25">
        <v>522</v>
      </c>
      <c r="D912" s="25">
        <v>12</v>
      </c>
      <c r="E912" s="37">
        <v>44452</v>
      </c>
      <c r="F912" t="s">
        <v>15150</v>
      </c>
      <c r="G912" s="55" t="s">
        <v>87</v>
      </c>
      <c r="H912" s="25" t="str">
        <f>IFERROR(VLOOKUP(Tabelle111[[#This Row],[Artikelnr. (wenn vorhanden)]],Artikel!A:C,3,FALSE),Tabelle111[[#This Row],[Artikelnr. (wenn vorhanden)]])</f>
        <v>Div. Zipfel, Endstücke</v>
      </c>
      <c r="I912" s="11" t="str">
        <f>VLOOKUP(V912,'Linien - BU'!A:B,2,FALSE)</f>
        <v>Verkauf</v>
      </c>
      <c r="J912" s="12">
        <f t="shared" si="98"/>
        <v>522</v>
      </c>
      <c r="K912" s="13">
        <f>Tabelle111[[#This Row],[Datum '[Tag']]]</f>
        <v>44452</v>
      </c>
      <c r="L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12" s="14" t="str">
        <f>IFERROR(VLOOKUP(Tabelle3[[#This Row],[Artikelnr.]],Artikel!A:C,3,FALSE),Tabelle3[[#This Row],[Artikelnr.]])</f>
        <v>Div. Zipfel, Endstücke</v>
      </c>
      <c r="N912" s="11" t="str">
        <f>VLOOKUP(D912,'Liste Gründe'!A:D,2,FALSE)</f>
        <v>Schimmel</v>
      </c>
      <c r="O912" s="13" t="str">
        <f>IF(ISBLANK(F912),VLOOKUP(Tabelle3[[#This Row],[Grund Ziffer]],'Liste Gründe'!A:D,3,FALSE),F912)</f>
        <v>keinen Abnehmer/kein Schälpersonal</v>
      </c>
      <c r="P912" s="11" t="str">
        <f>IF(ISBLANK(Tabelle111[[#This Row],[noch genauer]]),"-",Tabelle111[[#This Row],[noch genauer]])</f>
        <v>keinen Abnehmer/Schälen</v>
      </c>
      <c r="Q912" s="14">
        <f t="shared" si="99"/>
        <v>37</v>
      </c>
      <c r="R912" s="11" t="str">
        <f t="shared" si="100"/>
        <v>Produkte</v>
      </c>
      <c r="S912" s="11" t="str">
        <f t="shared" si="101"/>
        <v>BUs</v>
      </c>
      <c r="T912" s="11" t="str">
        <f t="shared" si="102"/>
        <v>Symptome</v>
      </c>
      <c r="U912" s="11" t="str">
        <f>IFERROR(VLOOKUP(Tabelle3[[#This Row],[Artikelnr.]],Kennzahlen!S:U,3,FALSE)*Tabelle3[[#This Row],[Menge]],"0")</f>
        <v>0</v>
      </c>
      <c r="V912" s="14" t="str">
        <f>IF(ISBLANK(A912),VLOOKUP(Tabelle3[[#This Row],[Artikelnr.]],'Linien - BU'!R:S,2,FALSE),A912)</f>
        <v>Verkauf</v>
      </c>
      <c r="W912" s="16" t="str">
        <f t="shared" si="103"/>
        <v>Div. Zipfel, Endstücke</v>
      </c>
      <c r="X912" s="15">
        <f t="shared" si="104"/>
        <v>12</v>
      </c>
      <c r="Y912" s="51"/>
      <c r="AC912" s="51"/>
      <c r="AF912" s="51"/>
      <c r="AG912" s="51"/>
      <c r="AH912" s="51"/>
    </row>
    <row r="913" spans="1:34" ht="30" customHeight="1" x14ac:dyDescent="0.25">
      <c r="A913" s="25" t="s">
        <v>63</v>
      </c>
      <c r="B913" s="25" t="s">
        <v>15278</v>
      </c>
      <c r="C913" s="25">
        <v>7</v>
      </c>
      <c r="D913" s="25">
        <v>12</v>
      </c>
      <c r="E913" s="37">
        <v>44452</v>
      </c>
      <c r="F913" t="s">
        <v>15146</v>
      </c>
      <c r="G913" s="55" t="s">
        <v>15146</v>
      </c>
      <c r="H913" s="25" t="str">
        <f>IFERROR(VLOOKUP(Tabelle111[[#This Row],[Artikelnr. (wenn vorhanden)]],Artikel!A:C,3,FALSE),Tabelle111[[#This Row],[Artikelnr. (wenn vorhanden)]])</f>
        <v>Div. Zipfel, Endstücke</v>
      </c>
      <c r="I913" s="11" t="str">
        <f>VLOOKUP(V913,'Linien - BU'!A:B,2,FALSE)</f>
        <v>BU1</v>
      </c>
      <c r="J913" s="12">
        <f t="shared" si="98"/>
        <v>7</v>
      </c>
      <c r="K913" s="13">
        <f>Tabelle111[[#This Row],[Datum '[Tag']]]</f>
        <v>44452</v>
      </c>
      <c r="L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3" s="14" t="str">
        <f>IFERROR(VLOOKUP(Tabelle3[[#This Row],[Artikelnr.]],Artikel!A:C,3,FALSE),Tabelle3[[#This Row],[Artikelnr.]])</f>
        <v>Div. Zipfel, Endstücke</v>
      </c>
      <c r="N913" s="11" t="str">
        <f>VLOOKUP(D913,'Liste Gründe'!A:D,2,FALSE)</f>
        <v>Schimmel</v>
      </c>
      <c r="O913" s="13" t="str">
        <f>IF(ISBLANK(F913),VLOOKUP(Tabelle3[[#This Row],[Grund Ziffer]],'Liste Gründe'!A:D,3,FALSE),F913)</f>
        <v>VOS &gt; Einsatz</v>
      </c>
      <c r="P913" s="11" t="str">
        <f>IF(ISBLANK(Tabelle111[[#This Row],[noch genauer]]),"-",Tabelle111[[#This Row],[noch genauer]])</f>
        <v>VOS &gt; Einsatz</v>
      </c>
      <c r="Q913" s="14">
        <f t="shared" si="99"/>
        <v>37</v>
      </c>
      <c r="R913" s="11" t="str">
        <f t="shared" si="100"/>
        <v>Produkte</v>
      </c>
      <c r="S913" s="11" t="str">
        <f t="shared" si="101"/>
        <v>BUs</v>
      </c>
      <c r="T913" s="11" t="str">
        <f t="shared" si="102"/>
        <v>Symptome</v>
      </c>
      <c r="U913" s="11" t="str">
        <f>IFERROR(VLOOKUP(Tabelle3[[#This Row],[Artikelnr.]],Kennzahlen!S:U,3,FALSE)*Tabelle3[[#This Row],[Menge]],"0")</f>
        <v>0</v>
      </c>
      <c r="V913" s="14" t="str">
        <f>IF(ISBLANK(A913),VLOOKUP(Tabelle3[[#This Row],[Artikelnr.]],'Linien - BU'!R:S,2,FALSE),A913)</f>
        <v>Abfüllung</v>
      </c>
      <c r="W913" s="16" t="str">
        <f t="shared" si="103"/>
        <v>Div. Zipfel, Endstücke</v>
      </c>
      <c r="X913" s="15">
        <f t="shared" si="104"/>
        <v>12</v>
      </c>
      <c r="Y913" s="51"/>
      <c r="AC913" s="51"/>
      <c r="AF913" s="51"/>
      <c r="AG913" s="51"/>
      <c r="AH913" s="51"/>
    </row>
    <row r="914" spans="1:34" ht="30" customHeight="1" x14ac:dyDescent="0.25">
      <c r="A914" s="25" t="s">
        <v>63</v>
      </c>
      <c r="B914" s="25" t="s">
        <v>15278</v>
      </c>
      <c r="C914" s="25">
        <v>52</v>
      </c>
      <c r="D914" s="25">
        <v>12</v>
      </c>
      <c r="E914" s="37">
        <v>44452</v>
      </c>
      <c r="F914" t="s">
        <v>15146</v>
      </c>
      <c r="G914" s="55" t="s">
        <v>15146</v>
      </c>
      <c r="H914" s="25" t="str">
        <f>IFERROR(VLOOKUP(Tabelle111[[#This Row],[Artikelnr. (wenn vorhanden)]],Artikel!A:C,3,FALSE),Tabelle111[[#This Row],[Artikelnr. (wenn vorhanden)]])</f>
        <v>Div. Zipfel, Endstücke</v>
      </c>
      <c r="I914" s="11" t="str">
        <f>VLOOKUP(V914,'Linien - BU'!A:B,2,FALSE)</f>
        <v>BU1</v>
      </c>
      <c r="J914" s="12">
        <f t="shared" si="98"/>
        <v>52</v>
      </c>
      <c r="K914" s="13">
        <f>Tabelle111[[#This Row],[Datum '[Tag']]]</f>
        <v>44452</v>
      </c>
      <c r="L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4" s="14" t="str">
        <f>IFERROR(VLOOKUP(Tabelle3[[#This Row],[Artikelnr.]],Artikel!A:C,3,FALSE),Tabelle3[[#This Row],[Artikelnr.]])</f>
        <v>Div. Zipfel, Endstücke</v>
      </c>
      <c r="N914" s="11" t="str">
        <f>VLOOKUP(D914,'Liste Gründe'!A:D,2,FALSE)</f>
        <v>Schimmel</v>
      </c>
      <c r="O914" s="13" t="str">
        <f>IF(ISBLANK(F914),VLOOKUP(Tabelle3[[#This Row],[Grund Ziffer]],'Liste Gründe'!A:D,3,FALSE),F914)</f>
        <v>VOS &gt; Einsatz</v>
      </c>
      <c r="P914" s="11" t="str">
        <f>IF(ISBLANK(Tabelle111[[#This Row],[noch genauer]]),"-",Tabelle111[[#This Row],[noch genauer]])</f>
        <v>VOS &gt; Einsatz</v>
      </c>
      <c r="Q914" s="14">
        <f t="shared" si="99"/>
        <v>37</v>
      </c>
      <c r="R914" s="11" t="str">
        <f t="shared" si="100"/>
        <v>Produkte</v>
      </c>
      <c r="S914" s="11" t="str">
        <f t="shared" si="101"/>
        <v>BUs</v>
      </c>
      <c r="T914" s="11" t="str">
        <f t="shared" si="102"/>
        <v>Symptome</v>
      </c>
      <c r="U914" s="11" t="str">
        <f>IFERROR(VLOOKUP(Tabelle3[[#This Row],[Artikelnr.]],Kennzahlen!S:U,3,FALSE)*Tabelle3[[#This Row],[Menge]],"0")</f>
        <v>0</v>
      </c>
      <c r="V914" s="14" t="str">
        <f>IF(ISBLANK(A914),VLOOKUP(Tabelle3[[#This Row],[Artikelnr.]],'Linien - BU'!R:S,2,FALSE),A914)</f>
        <v>Abfüllung</v>
      </c>
      <c r="W914" s="16" t="str">
        <f t="shared" si="103"/>
        <v>Div. Zipfel, Endstücke</v>
      </c>
      <c r="X914" s="15">
        <f t="shared" si="104"/>
        <v>12</v>
      </c>
      <c r="Y914" s="51"/>
      <c r="AC914" s="51"/>
      <c r="AF914" s="51"/>
      <c r="AG914" s="51"/>
      <c r="AH914" s="51"/>
    </row>
    <row r="915" spans="1:34" ht="30" customHeight="1" x14ac:dyDescent="0.25">
      <c r="A915" s="25" t="s">
        <v>74</v>
      </c>
      <c r="B915" s="25" t="s">
        <v>15278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IFERROR(VLOOKUP(Tabelle111[[#This Row],[Artikelnr. (wenn vorhanden)]],Artikel!A:C,3,FALSE),Tabelle111[[#This Row],[Artikelnr. (wenn vorhanden)]])</f>
        <v>Div. Zipfel, Endstücke</v>
      </c>
      <c r="I915" s="11" t="str">
        <f>VLOOKUP(V915,'Linien - BU'!A:B,2,FALSE)</f>
        <v>BU1</v>
      </c>
      <c r="J915" s="12">
        <f t="shared" si="98"/>
        <v>9</v>
      </c>
      <c r="K915" s="13">
        <f>Tabelle111[[#This Row],[Datum '[Tag']]]</f>
        <v>44454</v>
      </c>
      <c r="L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5" s="14" t="str">
        <f>IFERROR(VLOOKUP(Tabelle3[[#This Row],[Artikelnr.]],Artikel!A:C,3,FALSE),Tabelle3[[#This Row],[Artikelnr.]])</f>
        <v>Div. Zipfel, Endstücke</v>
      </c>
      <c r="N915" s="11" t="str">
        <f>VLOOKUP(D915,'Liste Gründe'!A:D,2,FALSE)</f>
        <v>Rest</v>
      </c>
      <c r="O915" s="13" t="str">
        <f>IF(ISBLANK(F915),VLOOKUP(Tabelle3[[#This Row],[Grund Ziffer]],'Liste Gründe'!A:D,3,FALSE),F915)</f>
        <v>geschälte Rinde</v>
      </c>
      <c r="P915" s="11" t="str">
        <f>IF(ISBLANK(Tabelle111[[#This Row],[noch genauer]]),"-",Tabelle111[[#This Row],[noch genauer]])</f>
        <v>keine Verwendung möglich</v>
      </c>
      <c r="Q915" s="14">
        <f t="shared" si="99"/>
        <v>37</v>
      </c>
      <c r="R915" s="11" t="str">
        <f t="shared" si="100"/>
        <v>Produkte</v>
      </c>
      <c r="S915" s="11" t="str">
        <f t="shared" si="101"/>
        <v>BUs</v>
      </c>
      <c r="T915" s="11" t="str">
        <f t="shared" si="102"/>
        <v>Symptome</v>
      </c>
      <c r="U915" s="11" t="str">
        <f>IFERROR(VLOOKUP(Tabelle3[[#This Row],[Artikelnr.]],Kennzahlen!S:U,3,FALSE)*Tabelle3[[#This Row],[Menge]],"0")</f>
        <v>0</v>
      </c>
      <c r="V915" s="14" t="str">
        <f>IF(ISBLANK(A915),VLOOKUP(Tabelle3[[#This Row],[Artikelnr.]],'Linien - BU'!R:S,2,FALSE),A915)</f>
        <v>RWV</v>
      </c>
      <c r="W915" s="16" t="str">
        <f t="shared" si="103"/>
        <v>Div. Zipfel, Endstücke</v>
      </c>
      <c r="X915" s="15">
        <f t="shared" si="104"/>
        <v>22</v>
      </c>
      <c r="Y915" s="51"/>
      <c r="AC915" s="51"/>
      <c r="AF915" s="51"/>
      <c r="AG915" s="51"/>
      <c r="AH915" s="51"/>
    </row>
    <row r="916" spans="1:34" ht="30" customHeight="1" x14ac:dyDescent="0.25">
      <c r="A916" s="25" t="s">
        <v>74</v>
      </c>
      <c r="B916" s="25" t="s">
        <v>15278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IFERROR(VLOOKUP(Tabelle111[[#This Row],[Artikelnr. (wenn vorhanden)]],Artikel!A:C,3,FALSE),Tabelle111[[#This Row],[Artikelnr. (wenn vorhanden)]])</f>
        <v>Div. Zipfel, Endstücke</v>
      </c>
      <c r="I916" s="11" t="str">
        <f>VLOOKUP(V916,'Linien - BU'!A:B,2,FALSE)</f>
        <v>BU1</v>
      </c>
      <c r="J916" s="12">
        <f t="shared" si="98"/>
        <v>25</v>
      </c>
      <c r="K916" s="13">
        <f>Tabelle111[[#This Row],[Datum '[Tag']]]</f>
        <v>44454</v>
      </c>
      <c r="L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6" s="14" t="str">
        <f>IFERROR(VLOOKUP(Tabelle3[[#This Row],[Artikelnr.]],Artikel!A:C,3,FALSE),Tabelle3[[#This Row],[Artikelnr.]])</f>
        <v>Div. Zipfel, Endstücke</v>
      </c>
      <c r="N916" s="11" t="str">
        <f>VLOOKUP(D916,'Liste Gründe'!A:D,2,FALSE)</f>
        <v>Rest</v>
      </c>
      <c r="O916" s="13" t="str">
        <f>IF(ISBLANK(F916),VLOOKUP(Tabelle3[[#This Row],[Grund Ziffer]],'Liste Gründe'!A:D,3,FALSE),F916)</f>
        <v>geschälte Rinde</v>
      </c>
      <c r="P916" s="11" t="str">
        <f>IF(ISBLANK(Tabelle111[[#This Row],[noch genauer]]),"-",Tabelle111[[#This Row],[noch genauer]])</f>
        <v>keine Verwendung möglich</v>
      </c>
      <c r="Q916" s="14">
        <f t="shared" si="99"/>
        <v>37</v>
      </c>
      <c r="R916" s="11" t="str">
        <f t="shared" si="100"/>
        <v>Produkte</v>
      </c>
      <c r="S916" s="11" t="str">
        <f t="shared" si="101"/>
        <v>BUs</v>
      </c>
      <c r="T916" s="11" t="str">
        <f t="shared" si="102"/>
        <v>Symptome</v>
      </c>
      <c r="U916" s="11" t="str">
        <f>IFERROR(VLOOKUP(Tabelle3[[#This Row],[Artikelnr.]],Kennzahlen!S:U,3,FALSE)*Tabelle3[[#This Row],[Menge]],"0")</f>
        <v>0</v>
      </c>
      <c r="V916" s="14" t="str">
        <f>IF(ISBLANK(A916),VLOOKUP(Tabelle3[[#This Row],[Artikelnr.]],'Linien - BU'!R:S,2,FALSE),A916)</f>
        <v>RWV</v>
      </c>
      <c r="W916" s="16" t="str">
        <f t="shared" si="103"/>
        <v>Div. Zipfel, Endstücke</v>
      </c>
      <c r="X916" s="15">
        <f t="shared" si="104"/>
        <v>22</v>
      </c>
      <c r="Y916" s="51"/>
      <c r="AC916" s="51"/>
      <c r="AF916" s="51"/>
      <c r="AG916" s="51"/>
      <c r="AH916" s="51"/>
    </row>
    <row r="917" spans="1:34" ht="30" customHeight="1" x14ac:dyDescent="0.25">
      <c r="A917" s="25" t="s">
        <v>74</v>
      </c>
      <c r="B917" s="25" t="s">
        <v>15278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IFERROR(VLOOKUP(Tabelle111[[#This Row],[Artikelnr. (wenn vorhanden)]],Artikel!A:C,3,FALSE),Tabelle111[[#This Row],[Artikelnr. (wenn vorhanden)]])</f>
        <v>Div. Zipfel, Endstücke</v>
      </c>
      <c r="I917" s="11" t="str">
        <f>VLOOKUP(V917,'Linien - BU'!A:B,2,FALSE)</f>
        <v>BU1</v>
      </c>
      <c r="J917" s="12">
        <f t="shared" si="98"/>
        <v>20</v>
      </c>
      <c r="K917" s="13">
        <f>Tabelle111[[#This Row],[Datum '[Tag']]]</f>
        <v>44456</v>
      </c>
      <c r="L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7" s="14" t="str">
        <f>IFERROR(VLOOKUP(Tabelle3[[#This Row],[Artikelnr.]],Artikel!A:C,3,FALSE),Tabelle3[[#This Row],[Artikelnr.]])</f>
        <v>Div. Zipfel, Endstücke</v>
      </c>
      <c r="N917" s="11" t="str">
        <f>VLOOKUP(D917,'Liste Gründe'!A:D,2,FALSE)</f>
        <v>Rest</v>
      </c>
      <c r="O917" s="13" t="str">
        <f>IF(ISBLANK(F917),VLOOKUP(Tabelle3[[#This Row],[Grund Ziffer]],'Liste Gründe'!A:D,3,FALSE),F917)</f>
        <v>geschälte Rinde</v>
      </c>
      <c r="P917" s="11" t="str">
        <f>IF(ISBLANK(Tabelle111[[#This Row],[noch genauer]]),"-",Tabelle111[[#This Row],[noch genauer]])</f>
        <v>keine Verwendung möglich</v>
      </c>
      <c r="Q917" s="14">
        <f t="shared" si="99"/>
        <v>37</v>
      </c>
      <c r="R917" s="11" t="str">
        <f t="shared" si="100"/>
        <v>Produkte</v>
      </c>
      <c r="S917" s="11" t="str">
        <f t="shared" si="101"/>
        <v>BUs</v>
      </c>
      <c r="T917" s="11" t="str">
        <f t="shared" si="102"/>
        <v>Symptome</v>
      </c>
      <c r="U917" s="11" t="str">
        <f>IFERROR(VLOOKUP(Tabelle3[[#This Row],[Artikelnr.]],Kennzahlen!S:U,3,FALSE)*Tabelle3[[#This Row],[Menge]],"0")</f>
        <v>0</v>
      </c>
      <c r="V917" s="14" t="str">
        <f>IF(ISBLANK(A917),VLOOKUP(Tabelle3[[#This Row],[Artikelnr.]],'Linien - BU'!R:S,2,FALSE),A917)</f>
        <v>RWV</v>
      </c>
      <c r="W917" s="16" t="str">
        <f t="shared" si="103"/>
        <v>Div. Zipfel, Endstücke</v>
      </c>
      <c r="X917" s="15">
        <f t="shared" si="104"/>
        <v>22</v>
      </c>
      <c r="Y917" s="51"/>
      <c r="AC917" s="51"/>
      <c r="AF917" s="51"/>
      <c r="AG917" s="51"/>
      <c r="AH917" s="51"/>
    </row>
    <row r="918" spans="1:34" ht="30" customHeight="1" x14ac:dyDescent="0.25">
      <c r="A918" s="25" t="s">
        <v>15153</v>
      </c>
      <c r="B918" s="25" t="s">
        <v>15278</v>
      </c>
      <c r="C918" s="25">
        <v>470</v>
      </c>
      <c r="D918" s="25">
        <v>12</v>
      </c>
      <c r="E918" s="37">
        <v>44459</v>
      </c>
      <c r="F918" t="s">
        <v>15150</v>
      </c>
      <c r="G918" s="55" t="s">
        <v>87</v>
      </c>
      <c r="H918" s="25" t="str">
        <f>IFERROR(VLOOKUP(Tabelle111[[#This Row],[Artikelnr. (wenn vorhanden)]],Artikel!A:C,3,FALSE),Tabelle111[[#This Row],[Artikelnr. (wenn vorhanden)]])</f>
        <v>Div. Zipfel, Endstücke</v>
      </c>
      <c r="I918" s="11" t="str">
        <f>VLOOKUP(V918,'Linien - BU'!A:B,2,FALSE)</f>
        <v>Verkauf</v>
      </c>
      <c r="J918" s="12">
        <f t="shared" si="98"/>
        <v>470</v>
      </c>
      <c r="K918" s="13">
        <f>Tabelle111[[#This Row],[Datum '[Tag']]]</f>
        <v>44459</v>
      </c>
      <c r="L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18" s="14" t="str">
        <f>IFERROR(VLOOKUP(Tabelle3[[#This Row],[Artikelnr.]],Artikel!A:C,3,FALSE),Tabelle3[[#This Row],[Artikelnr.]])</f>
        <v>Div. Zipfel, Endstücke</v>
      </c>
      <c r="N918" s="11" t="str">
        <f>VLOOKUP(D918,'Liste Gründe'!A:D,2,FALSE)</f>
        <v>Schimmel</v>
      </c>
      <c r="O918" s="13" t="str">
        <f>IF(ISBLANK(F918),VLOOKUP(Tabelle3[[#This Row],[Grund Ziffer]],'Liste Gründe'!A:D,3,FALSE),F918)</f>
        <v>keinen Abnehmer/kein Schälpersonal</v>
      </c>
      <c r="P918" s="11" t="str">
        <f>IF(ISBLANK(Tabelle111[[#This Row],[noch genauer]]),"-",Tabelle111[[#This Row],[noch genauer]])</f>
        <v>keinen Abnehmer/Schälen</v>
      </c>
      <c r="Q918" s="14">
        <f t="shared" si="99"/>
        <v>38</v>
      </c>
      <c r="R918" s="11" t="str">
        <f t="shared" si="100"/>
        <v>Produkte</v>
      </c>
      <c r="S918" s="11" t="str">
        <f t="shared" si="101"/>
        <v>BUs</v>
      </c>
      <c r="T918" s="11" t="str">
        <f t="shared" si="102"/>
        <v>Symptome</v>
      </c>
      <c r="U918" s="11" t="str">
        <f>IFERROR(VLOOKUP(Tabelle3[[#This Row],[Artikelnr.]],Kennzahlen!S:U,3,FALSE)*Tabelle3[[#This Row],[Menge]],"0")</f>
        <v>0</v>
      </c>
      <c r="V918" s="14" t="str">
        <f>IF(ISBLANK(A918),VLOOKUP(Tabelle3[[#This Row],[Artikelnr.]],'Linien - BU'!R:S,2,FALSE),A918)</f>
        <v>Verkauf</v>
      </c>
      <c r="W918" s="16" t="str">
        <f t="shared" si="103"/>
        <v>Div. Zipfel, Endstücke</v>
      </c>
      <c r="X918" s="15">
        <f t="shared" si="104"/>
        <v>12</v>
      </c>
      <c r="Y918" s="51"/>
      <c r="AC918" s="51"/>
      <c r="AF918" s="51"/>
      <c r="AG918" s="51"/>
      <c r="AH918" s="51"/>
    </row>
    <row r="919" spans="1:34" ht="30" customHeight="1" x14ac:dyDescent="0.25">
      <c r="A919" s="25" t="s">
        <v>88</v>
      </c>
      <c r="B919" s="25" t="s">
        <v>15278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IFERROR(VLOOKUP(Tabelle111[[#This Row],[Artikelnr. (wenn vorhanden)]],Artikel!A:C,3,FALSE),Tabelle111[[#This Row],[Artikelnr. (wenn vorhanden)]])</f>
        <v>Div. Zipfel, Endstücke</v>
      </c>
      <c r="I919" s="11" t="str">
        <f>VLOOKUP(V919,'Linien - BU'!A:B,2,FALSE)</f>
        <v>BU3</v>
      </c>
      <c r="J919" s="12">
        <f t="shared" si="98"/>
        <v>33</v>
      </c>
      <c r="K919" s="13">
        <f>Tabelle111[[#This Row],[Datum '[Tag']]]</f>
        <v>44463</v>
      </c>
      <c r="L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9" s="14" t="str">
        <f>IFERROR(VLOOKUP(Tabelle3[[#This Row],[Artikelnr.]],Artikel!A:C,3,FALSE),Tabelle3[[#This Row],[Artikelnr.]])</f>
        <v>Div. Zipfel, Endstücke</v>
      </c>
      <c r="N919" s="11" t="str">
        <f>VLOOKUP(D919,'Liste Gründe'!A:D,2,FALSE)</f>
        <v>Linienbezogen</v>
      </c>
      <c r="O919" s="13" t="str">
        <f>IF(ISBLANK(F919),VLOOKUP(Tabelle3[[#This Row],[Grund Ziffer]],'Liste Gründe'!A:D,3,FALSE),F919)</f>
        <v>Maschinenabfall</v>
      </c>
      <c r="P919" s="11" t="str">
        <f>IF(ISBLANK(Tabelle111[[#This Row],[noch genauer]]),"-",Tabelle111[[#This Row],[noch genauer]])</f>
        <v>nicht eindeutig</v>
      </c>
      <c r="Q919" s="14">
        <f t="shared" si="99"/>
        <v>38</v>
      </c>
      <c r="R919" s="11" t="str">
        <f t="shared" si="100"/>
        <v>Produkte</v>
      </c>
      <c r="S919" s="11" t="str">
        <f t="shared" si="101"/>
        <v>BUs</v>
      </c>
      <c r="T919" s="11" t="str">
        <f t="shared" si="102"/>
        <v>Symptome</v>
      </c>
      <c r="U919" s="11" t="str">
        <f>IFERROR(VLOOKUP(Tabelle3[[#This Row],[Artikelnr.]],Kennzahlen!S:U,3,FALSE)*Tabelle3[[#This Row],[Menge]],"0")</f>
        <v>0</v>
      </c>
      <c r="V919" s="14" t="str">
        <f>IF(ISBLANK(A919),VLOOKUP(Tabelle3[[#This Row],[Artikelnr.]],'Linien - BU'!R:S,2,FALSE),A919)</f>
        <v>Bu3</v>
      </c>
      <c r="W919" s="16" t="str">
        <f t="shared" si="103"/>
        <v>Div. Zipfel, Endstücke</v>
      </c>
      <c r="X919" s="15">
        <f t="shared" si="104"/>
        <v>30</v>
      </c>
      <c r="Y919" s="51"/>
      <c r="AC919" s="51"/>
      <c r="AF919" s="51"/>
      <c r="AG919" s="51"/>
      <c r="AH919" s="51"/>
    </row>
    <row r="920" spans="1:34" ht="30" customHeight="1" x14ac:dyDescent="0.25">
      <c r="A920" s="25" t="s">
        <v>88</v>
      </c>
      <c r="B920" s="25" t="s">
        <v>15278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IFERROR(VLOOKUP(Tabelle111[[#This Row],[Artikelnr. (wenn vorhanden)]],Artikel!A:C,3,FALSE),Tabelle111[[#This Row],[Artikelnr. (wenn vorhanden)]])</f>
        <v>Div. Zipfel, Endstücke</v>
      </c>
      <c r="I920" s="11" t="str">
        <f>VLOOKUP(V920,'Linien - BU'!A:B,2,FALSE)</f>
        <v>BU3</v>
      </c>
      <c r="J920" s="12">
        <f t="shared" si="98"/>
        <v>91.5</v>
      </c>
      <c r="K920" s="13">
        <f>Tabelle111[[#This Row],[Datum '[Tag']]]</f>
        <v>44463</v>
      </c>
      <c r="L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0" s="14" t="str">
        <f>IFERROR(VLOOKUP(Tabelle3[[#This Row],[Artikelnr.]],Artikel!A:C,3,FALSE),Tabelle3[[#This Row],[Artikelnr.]])</f>
        <v>Div. Zipfel, Endstücke</v>
      </c>
      <c r="N920" s="11" t="str">
        <f>VLOOKUP(D920,'Liste Gründe'!A:D,2,FALSE)</f>
        <v>Linienbezogen</v>
      </c>
      <c r="O920" s="13" t="str">
        <f>IF(ISBLANK(F920),VLOOKUP(Tabelle3[[#This Row],[Grund Ziffer]],'Liste Gründe'!A:D,3,FALSE),F920)</f>
        <v>Maschinenabfall</v>
      </c>
      <c r="P920" s="11" t="str">
        <f>IF(ISBLANK(Tabelle111[[#This Row],[noch genauer]]),"-",Tabelle111[[#This Row],[noch genauer]])</f>
        <v>nicht eindeutig</v>
      </c>
      <c r="Q920" s="14">
        <f t="shared" si="99"/>
        <v>38</v>
      </c>
      <c r="R920" s="11" t="str">
        <f t="shared" si="100"/>
        <v>Produkte</v>
      </c>
      <c r="S920" s="11" t="str">
        <f t="shared" si="101"/>
        <v>BUs</v>
      </c>
      <c r="T920" s="11" t="str">
        <f t="shared" si="102"/>
        <v>Symptome</v>
      </c>
      <c r="U920" s="11" t="str">
        <f>IFERROR(VLOOKUP(Tabelle3[[#This Row],[Artikelnr.]],Kennzahlen!S:U,3,FALSE)*Tabelle3[[#This Row],[Menge]],"0")</f>
        <v>0</v>
      </c>
      <c r="V920" s="14" t="str">
        <f>IF(ISBLANK(A920),VLOOKUP(Tabelle3[[#This Row],[Artikelnr.]],'Linien - BU'!R:S,2,FALSE),A920)</f>
        <v>Bu3</v>
      </c>
      <c r="W920" s="16" t="str">
        <f t="shared" si="103"/>
        <v>Div. Zipfel, Endstücke</v>
      </c>
      <c r="X920" s="15">
        <f t="shared" si="104"/>
        <v>30</v>
      </c>
      <c r="Y920" s="51"/>
      <c r="AC920" s="51"/>
      <c r="AF920" s="51"/>
      <c r="AG920" s="51"/>
      <c r="AH920" s="51"/>
    </row>
    <row r="921" spans="1:34" ht="30" customHeight="1" x14ac:dyDescent="0.25">
      <c r="A921" s="25" t="s">
        <v>88</v>
      </c>
      <c r="B921" s="25" t="s">
        <v>15278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IFERROR(VLOOKUP(Tabelle111[[#This Row],[Artikelnr. (wenn vorhanden)]],Artikel!A:C,3,FALSE),Tabelle111[[#This Row],[Artikelnr. (wenn vorhanden)]])</f>
        <v>Div. Zipfel, Endstücke</v>
      </c>
      <c r="I921" s="11" t="str">
        <f>VLOOKUP(V921,'Linien - BU'!A:B,2,FALSE)</f>
        <v>BU3</v>
      </c>
      <c r="J921" s="12">
        <f t="shared" si="98"/>
        <v>191</v>
      </c>
      <c r="K921" s="13">
        <f>Tabelle111[[#This Row],[Datum '[Tag']]]</f>
        <v>44466</v>
      </c>
      <c r="L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1" s="14" t="str">
        <f>IFERROR(VLOOKUP(Tabelle3[[#This Row],[Artikelnr.]],Artikel!A:C,3,FALSE),Tabelle3[[#This Row],[Artikelnr.]])</f>
        <v>Div. Zipfel, Endstücke</v>
      </c>
      <c r="N921" s="11" t="str">
        <f>VLOOKUP(D921,'Liste Gründe'!A:D,2,FALSE)</f>
        <v>Linienbezogen</v>
      </c>
      <c r="O921" s="13" t="str">
        <f>IF(ISBLANK(F921),VLOOKUP(Tabelle3[[#This Row],[Grund Ziffer]],'Liste Gründe'!A:D,3,FALSE),F921)</f>
        <v>Maschinenabfall</v>
      </c>
      <c r="P921" s="11" t="str">
        <f>IF(ISBLANK(Tabelle111[[#This Row],[noch genauer]]),"-",Tabelle111[[#This Row],[noch genauer]])</f>
        <v>nicht eindeutig</v>
      </c>
      <c r="Q921" s="14">
        <f t="shared" si="99"/>
        <v>39</v>
      </c>
      <c r="R921" s="11" t="str">
        <f t="shared" si="100"/>
        <v>Produkte</v>
      </c>
      <c r="S921" s="11" t="str">
        <f t="shared" si="101"/>
        <v>BUs</v>
      </c>
      <c r="T921" s="11" t="str">
        <f t="shared" si="102"/>
        <v>Symptome</v>
      </c>
      <c r="U921" s="11" t="str">
        <f>IFERROR(VLOOKUP(Tabelle3[[#This Row],[Artikelnr.]],Kennzahlen!S:U,3,FALSE)*Tabelle3[[#This Row],[Menge]],"0")</f>
        <v>0</v>
      </c>
      <c r="V921" s="14" t="str">
        <f>IF(ISBLANK(A921),VLOOKUP(Tabelle3[[#This Row],[Artikelnr.]],'Linien - BU'!R:S,2,FALSE),A921)</f>
        <v>Bu3</v>
      </c>
      <c r="W921" s="16" t="str">
        <f t="shared" si="103"/>
        <v>Div. Zipfel, Endstücke</v>
      </c>
      <c r="X921" s="15">
        <f t="shared" si="104"/>
        <v>30</v>
      </c>
      <c r="Y921" s="51"/>
      <c r="AC921" s="51"/>
      <c r="AF921" s="51"/>
      <c r="AG921" s="51"/>
      <c r="AH921" s="51"/>
    </row>
    <row r="922" spans="1:34" ht="30" customHeight="1" x14ac:dyDescent="0.25">
      <c r="A922" s="25" t="s">
        <v>88</v>
      </c>
      <c r="B922" s="25" t="s">
        <v>15278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IFERROR(VLOOKUP(Tabelle111[[#This Row],[Artikelnr. (wenn vorhanden)]],Artikel!A:C,3,FALSE),Tabelle111[[#This Row],[Artikelnr. (wenn vorhanden)]])</f>
        <v>Div. Zipfel, Endstücke</v>
      </c>
      <c r="I922" s="11" t="str">
        <f>VLOOKUP(V922,'Linien - BU'!A:B,2,FALSE)</f>
        <v>BU3</v>
      </c>
      <c r="J922" s="12">
        <f t="shared" si="98"/>
        <v>181</v>
      </c>
      <c r="K922" s="13">
        <f>Tabelle111[[#This Row],[Datum '[Tag']]]</f>
        <v>44467</v>
      </c>
      <c r="L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2" s="14" t="str">
        <f>IFERROR(VLOOKUP(Tabelle3[[#This Row],[Artikelnr.]],Artikel!A:C,3,FALSE),Tabelle3[[#This Row],[Artikelnr.]])</f>
        <v>Div. Zipfel, Endstücke</v>
      </c>
      <c r="N922" s="11" t="str">
        <f>VLOOKUP(D922,'Liste Gründe'!A:D,2,FALSE)</f>
        <v>Linienbezogen</v>
      </c>
      <c r="O922" s="13" t="str">
        <f>IF(ISBLANK(F922),VLOOKUP(Tabelle3[[#This Row],[Grund Ziffer]],'Liste Gründe'!A:D,3,FALSE),F922)</f>
        <v>Maschinenabfall</v>
      </c>
      <c r="P922" s="11" t="str">
        <f>IF(ISBLANK(Tabelle111[[#This Row],[noch genauer]]),"-",Tabelle111[[#This Row],[noch genauer]])</f>
        <v>nicht eindeutig</v>
      </c>
      <c r="Q922" s="14">
        <f t="shared" si="99"/>
        <v>39</v>
      </c>
      <c r="R922" s="11" t="str">
        <f t="shared" si="100"/>
        <v>Produkte</v>
      </c>
      <c r="S922" s="11" t="str">
        <f t="shared" si="101"/>
        <v>BUs</v>
      </c>
      <c r="T922" s="11" t="str">
        <f t="shared" si="102"/>
        <v>Symptome</v>
      </c>
      <c r="U922" s="11" t="str">
        <f>IFERROR(VLOOKUP(Tabelle3[[#This Row],[Artikelnr.]],Kennzahlen!S:U,3,FALSE)*Tabelle3[[#This Row],[Menge]],"0")</f>
        <v>0</v>
      </c>
      <c r="V922" s="14" t="str">
        <f>IF(ISBLANK(A922),VLOOKUP(Tabelle3[[#This Row],[Artikelnr.]],'Linien - BU'!R:S,2,FALSE),A922)</f>
        <v>Bu3</v>
      </c>
      <c r="W922" s="16" t="str">
        <f t="shared" si="103"/>
        <v>Div. Zipfel, Endstücke</v>
      </c>
      <c r="X922" s="15">
        <f t="shared" si="104"/>
        <v>30</v>
      </c>
      <c r="Y922" s="51"/>
      <c r="AC922" s="51"/>
      <c r="AF922" s="51"/>
      <c r="AG922" s="51"/>
      <c r="AH922" s="51"/>
    </row>
    <row r="923" spans="1:34" ht="30" customHeight="1" x14ac:dyDescent="0.25">
      <c r="A923" s="25" t="s">
        <v>15153</v>
      </c>
      <c r="B923" s="25" t="s">
        <v>15278</v>
      </c>
      <c r="C923" s="25">
        <v>128</v>
      </c>
      <c r="D923" s="25">
        <v>12</v>
      </c>
      <c r="E923" s="37">
        <v>44469</v>
      </c>
      <c r="F923" t="s">
        <v>15150</v>
      </c>
      <c r="G923" s="25" t="s">
        <v>87</v>
      </c>
      <c r="H923" s="25" t="str">
        <f>IFERROR(VLOOKUP(Tabelle111[[#This Row],[Artikelnr. (wenn vorhanden)]],Artikel!A:C,3,FALSE),Tabelle111[[#This Row],[Artikelnr. (wenn vorhanden)]])</f>
        <v>Div. Zipfel, Endstücke</v>
      </c>
      <c r="I923" s="11" t="str">
        <f>VLOOKUP(V923,'Linien - BU'!A:B,2,FALSE)</f>
        <v>Verkauf</v>
      </c>
      <c r="J923" s="12">
        <f t="shared" si="98"/>
        <v>128</v>
      </c>
      <c r="K923" s="13">
        <f>Tabelle111[[#This Row],[Datum '[Tag']]]</f>
        <v>44469</v>
      </c>
      <c r="L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23" s="14" t="str">
        <f>IFERROR(VLOOKUP(Tabelle3[[#This Row],[Artikelnr.]],Artikel!A:C,3,FALSE),Tabelle3[[#This Row],[Artikelnr.]])</f>
        <v>Div. Zipfel, Endstücke</v>
      </c>
      <c r="N923" s="11" t="str">
        <f>VLOOKUP(D923,'Liste Gründe'!A:D,2,FALSE)</f>
        <v>Schimmel</v>
      </c>
      <c r="O923" s="13" t="str">
        <f>IF(ISBLANK(F923),VLOOKUP(Tabelle3[[#This Row],[Grund Ziffer]],'Liste Gründe'!A:D,3,FALSE),F923)</f>
        <v>keinen Abnehmer/kein Schälpersonal</v>
      </c>
      <c r="P923" s="11" t="str">
        <f>IF(ISBLANK(Tabelle111[[#This Row],[noch genauer]]),"-",Tabelle111[[#This Row],[noch genauer]])</f>
        <v>keinen Abnehmer/Schälen</v>
      </c>
      <c r="Q923" s="14">
        <f t="shared" si="99"/>
        <v>39</v>
      </c>
      <c r="R923" s="11" t="str">
        <f t="shared" si="100"/>
        <v>Produkte</v>
      </c>
      <c r="S923" s="11" t="str">
        <f t="shared" si="101"/>
        <v>BUs</v>
      </c>
      <c r="T923" s="11" t="str">
        <f t="shared" si="102"/>
        <v>Symptome</v>
      </c>
      <c r="U923" s="11" t="str">
        <f>IFERROR(VLOOKUP(Tabelle3[[#This Row],[Artikelnr.]],Kennzahlen!S:U,3,FALSE)*Tabelle3[[#This Row],[Menge]],"0")</f>
        <v>0</v>
      </c>
      <c r="V923" s="14" t="str">
        <f>IF(ISBLANK(A923),VLOOKUP(Tabelle3[[#This Row],[Artikelnr.]],'Linien - BU'!R:S,2,FALSE),A923)</f>
        <v>Verkauf</v>
      </c>
      <c r="W923" s="16" t="str">
        <f t="shared" si="103"/>
        <v>Div. Zipfel, Endstücke</v>
      </c>
      <c r="X923" s="15">
        <f t="shared" si="104"/>
        <v>12</v>
      </c>
      <c r="Y923" s="51"/>
      <c r="AC923" s="51"/>
      <c r="AF923" s="51"/>
      <c r="AG923" s="51"/>
      <c r="AH923" s="51"/>
    </row>
    <row r="924" spans="1:34" ht="30" customHeight="1" x14ac:dyDescent="0.25">
      <c r="A924" s="25" t="s">
        <v>88</v>
      </c>
      <c r="B924" s="25" t="s">
        <v>15278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IFERROR(VLOOKUP(Tabelle111[[#This Row],[Artikelnr. (wenn vorhanden)]],Artikel!A:C,3,FALSE),Tabelle111[[#This Row],[Artikelnr. (wenn vorhanden)]])</f>
        <v>Div. Zipfel, Endstücke</v>
      </c>
      <c r="I924" s="11" t="str">
        <f>VLOOKUP(V924,'Linien - BU'!A:B,2,FALSE)</f>
        <v>BU3</v>
      </c>
      <c r="J924" s="12">
        <f t="shared" si="98"/>
        <v>22</v>
      </c>
      <c r="K924" s="13">
        <f>Tabelle111[[#This Row],[Datum '[Tag']]]</f>
        <v>44469</v>
      </c>
      <c r="L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4" s="14" t="str">
        <f>IFERROR(VLOOKUP(Tabelle3[[#This Row],[Artikelnr.]],Artikel!A:C,3,FALSE),Tabelle3[[#This Row],[Artikelnr.]])</f>
        <v>Div. Zipfel, Endstücke</v>
      </c>
      <c r="N924" s="11" t="str">
        <f>VLOOKUP(D924,'Liste Gründe'!A:D,2,FALSE)</f>
        <v>Linienbezogen</v>
      </c>
      <c r="O924" s="13" t="str">
        <f>IF(ISBLANK(F924),VLOOKUP(Tabelle3[[#This Row],[Grund Ziffer]],'Liste Gründe'!A:D,3,FALSE),F924)</f>
        <v>Maschinenabfall</v>
      </c>
      <c r="P924" s="11" t="str">
        <f>IF(ISBLANK(Tabelle111[[#This Row],[noch genauer]]),"-",Tabelle111[[#This Row],[noch genauer]])</f>
        <v>nicht eindeutig</v>
      </c>
      <c r="Q924" s="14">
        <f t="shared" si="99"/>
        <v>39</v>
      </c>
      <c r="R924" s="11" t="str">
        <f t="shared" si="100"/>
        <v>Produkte</v>
      </c>
      <c r="S924" s="11" t="str">
        <f t="shared" si="101"/>
        <v>BUs</v>
      </c>
      <c r="T924" s="11" t="str">
        <f t="shared" si="102"/>
        <v>Symptome</v>
      </c>
      <c r="U924" s="11" t="str">
        <f>IFERROR(VLOOKUP(Tabelle3[[#This Row],[Artikelnr.]],Kennzahlen!S:U,3,FALSE)*Tabelle3[[#This Row],[Menge]],"0")</f>
        <v>0</v>
      </c>
      <c r="V924" s="14" t="str">
        <f>IF(ISBLANK(A924),VLOOKUP(Tabelle3[[#This Row],[Artikelnr.]],'Linien - BU'!R:S,2,FALSE),A924)</f>
        <v>Bu3</v>
      </c>
      <c r="W924" s="16" t="str">
        <f t="shared" si="103"/>
        <v>Div. Zipfel, Endstücke</v>
      </c>
      <c r="X924" s="15">
        <f t="shared" si="104"/>
        <v>30</v>
      </c>
      <c r="Y924" s="51"/>
      <c r="AC924" s="51"/>
      <c r="AF924" s="51"/>
      <c r="AG924" s="51"/>
      <c r="AH924" s="51"/>
    </row>
    <row r="925" spans="1:34" ht="30" customHeight="1" x14ac:dyDescent="0.25">
      <c r="A925" s="25" t="s">
        <v>41</v>
      </c>
      <c r="B925" s="25" t="s">
        <v>15278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IFERROR(VLOOKUP(Tabelle111[[#This Row],[Artikelnr. (wenn vorhanden)]],Artikel!A:C,3,FALSE),Tabelle111[[#This Row],[Artikelnr. (wenn vorhanden)]])</f>
        <v>Div. Zipfel, Endstücke</v>
      </c>
      <c r="I925" s="11" t="str">
        <f>VLOOKUP(V925,'Linien - BU'!A:B,2,FALSE)</f>
        <v>BU1</v>
      </c>
      <c r="J925" s="12">
        <f t="shared" si="98"/>
        <v>36.200000000000003</v>
      </c>
      <c r="K925" s="13">
        <f>Tabelle111[[#This Row],[Datum '[Tag']]]</f>
        <v>44474</v>
      </c>
      <c r="L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5" s="14" t="str">
        <f>IFERROR(VLOOKUP(Tabelle3[[#This Row],[Artikelnr.]],Artikel!A:C,3,FALSE),Tabelle3[[#This Row],[Artikelnr.]])</f>
        <v>Div. Zipfel, Endstücke</v>
      </c>
      <c r="N925" s="11" t="str">
        <f>VLOOKUP(D925,'Liste Gründe'!A:D,2,FALSE)</f>
        <v>Schimmel</v>
      </c>
      <c r="O925" s="13" t="str">
        <f>IF(ISBLANK(F925),VLOOKUP(Tabelle3[[#This Row],[Grund Ziffer]],'Liste Gründe'!A:D,3,FALSE),F925)</f>
        <v>keine Verarbeitung</v>
      </c>
      <c r="P925" s="11" t="str">
        <f>IF(ISBLANK(Tabelle111[[#This Row],[noch genauer]]),"-",Tabelle111[[#This Row],[noch genauer]])</f>
        <v>-</v>
      </c>
      <c r="Q925" s="14">
        <f t="shared" si="99"/>
        <v>40</v>
      </c>
      <c r="R925" s="11" t="str">
        <f t="shared" si="100"/>
        <v>Produkte</v>
      </c>
      <c r="S925" s="11" t="str">
        <f t="shared" si="101"/>
        <v>BUs</v>
      </c>
      <c r="T925" s="11" t="str">
        <f t="shared" si="102"/>
        <v>Symptome</v>
      </c>
      <c r="U925" s="11" t="str">
        <f>IFERROR(VLOOKUP(Tabelle3[[#This Row],[Artikelnr.]],Kennzahlen!S:U,3,FALSE)*Tabelle3[[#This Row],[Menge]],"0")</f>
        <v>0</v>
      </c>
      <c r="V925" s="14" t="str">
        <f>IF(ISBLANK(A925),VLOOKUP(Tabelle3[[#This Row],[Artikelnr.]],'Linien - BU'!R:S,2,FALSE),A925)</f>
        <v>Schmelze</v>
      </c>
      <c r="W925" s="16" t="str">
        <f t="shared" si="103"/>
        <v>Div. Zipfel, Endstücke</v>
      </c>
      <c r="X925" s="15">
        <f t="shared" si="104"/>
        <v>12</v>
      </c>
      <c r="Y925" s="51"/>
      <c r="AC925" s="51"/>
      <c r="AF925" s="51"/>
      <c r="AG925" s="51"/>
      <c r="AH925" s="51"/>
    </row>
    <row r="926" spans="1:34" ht="30" customHeight="1" x14ac:dyDescent="0.25">
      <c r="A926" s="25" t="s">
        <v>88</v>
      </c>
      <c r="B926" s="25" t="s">
        <v>15278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IFERROR(VLOOKUP(Tabelle111[[#This Row],[Artikelnr. (wenn vorhanden)]],Artikel!A:C,3,FALSE),Tabelle111[[#This Row],[Artikelnr. (wenn vorhanden)]])</f>
        <v>Div. Zipfel, Endstücke</v>
      </c>
      <c r="I926" s="11" t="str">
        <f>VLOOKUP(V926,'Linien - BU'!A:B,2,FALSE)</f>
        <v>BU3</v>
      </c>
      <c r="J926" s="12">
        <f t="shared" si="98"/>
        <v>12</v>
      </c>
      <c r="K926" s="13">
        <f>Tabelle111[[#This Row],[Datum '[Tag']]]</f>
        <v>44474</v>
      </c>
      <c r="L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6" s="14" t="str">
        <f>IFERROR(VLOOKUP(Tabelle3[[#This Row],[Artikelnr.]],Artikel!A:C,3,FALSE),Tabelle3[[#This Row],[Artikelnr.]])</f>
        <v>Div. Zipfel, Endstücke</v>
      </c>
      <c r="N926" s="11" t="str">
        <f>VLOOKUP(D926,'Liste Gründe'!A:D,2,FALSE)</f>
        <v>Linienbezogen</v>
      </c>
      <c r="O926" s="13" t="str">
        <f>IF(ISBLANK(F926),VLOOKUP(Tabelle3[[#This Row],[Grund Ziffer]],'Liste Gründe'!A:D,3,FALSE),F926)</f>
        <v>Maschinenabfall</v>
      </c>
      <c r="P926" s="11" t="str">
        <f>IF(ISBLANK(Tabelle111[[#This Row],[noch genauer]]),"-",Tabelle111[[#This Row],[noch genauer]])</f>
        <v>-</v>
      </c>
      <c r="Q926" s="14">
        <f t="shared" si="99"/>
        <v>40</v>
      </c>
      <c r="R926" s="11" t="str">
        <f t="shared" si="100"/>
        <v>Produkte</v>
      </c>
      <c r="S926" s="11" t="str">
        <f t="shared" si="101"/>
        <v>BUs</v>
      </c>
      <c r="T926" s="11" t="str">
        <f t="shared" si="102"/>
        <v>Symptome</v>
      </c>
      <c r="U926" s="11" t="str">
        <f>IFERROR(VLOOKUP(Tabelle3[[#This Row],[Artikelnr.]],Kennzahlen!S:U,3,FALSE)*Tabelle3[[#This Row],[Menge]],"0")</f>
        <v>0</v>
      </c>
      <c r="V926" s="14" t="str">
        <f>IF(ISBLANK(A926),VLOOKUP(Tabelle3[[#This Row],[Artikelnr.]],'Linien - BU'!R:S,2,FALSE),A926)</f>
        <v>Bu3</v>
      </c>
      <c r="W926" s="16" t="str">
        <f t="shared" si="103"/>
        <v>Div. Zipfel, Endstücke</v>
      </c>
      <c r="X926" s="15">
        <f t="shared" si="104"/>
        <v>30</v>
      </c>
      <c r="Y926" s="51"/>
      <c r="AC926" s="51"/>
      <c r="AF926" s="51"/>
      <c r="AG926" s="51"/>
      <c r="AH926" s="51"/>
    </row>
    <row r="927" spans="1:34" ht="30" customHeight="1" x14ac:dyDescent="0.25">
      <c r="A927" s="25" t="s">
        <v>8</v>
      </c>
      <c r="B927" s="25" t="s">
        <v>15278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IFERROR(VLOOKUP(Tabelle111[[#This Row],[Artikelnr. (wenn vorhanden)]],Artikel!A:C,3,FALSE),Tabelle111[[#This Row],[Artikelnr. (wenn vorhanden)]])</f>
        <v>Div. Zipfel, Endstücke</v>
      </c>
      <c r="I927" s="11" t="str">
        <f>VLOOKUP(V927,'Linien - BU'!A:B,2,FALSE)</f>
        <v>BU3</v>
      </c>
      <c r="J927" s="12">
        <f t="shared" si="98"/>
        <v>16</v>
      </c>
      <c r="K927" s="13">
        <f>Tabelle111[[#This Row],[Datum '[Tag']]]</f>
        <v>44476</v>
      </c>
      <c r="L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7" s="14" t="str">
        <f>IFERROR(VLOOKUP(Tabelle3[[#This Row],[Artikelnr.]],Artikel!A:C,3,FALSE),Tabelle3[[#This Row],[Artikelnr.]])</f>
        <v>Div. Zipfel, Endstücke</v>
      </c>
      <c r="N927" s="11" t="str">
        <f>VLOOKUP(D927,'Liste Gründe'!A:D,2,FALSE)</f>
        <v>Linienbezogen</v>
      </c>
      <c r="O927" s="13" t="str">
        <f>IF(ISBLANK(F927),VLOOKUP(Tabelle3[[#This Row],[Grund Ziffer]],'Liste Gründe'!A:D,3,FALSE),F927)</f>
        <v>Maschinenabfall</v>
      </c>
      <c r="P927" s="11" t="str">
        <f>IF(ISBLANK(Tabelle111[[#This Row],[noch genauer]]),"-",Tabelle111[[#This Row],[noch genauer]])</f>
        <v>-</v>
      </c>
      <c r="Q927" s="14">
        <f t="shared" si="99"/>
        <v>40</v>
      </c>
      <c r="R927" s="11" t="str">
        <f t="shared" si="100"/>
        <v>Produkte</v>
      </c>
      <c r="S927" s="11" t="str">
        <f t="shared" si="101"/>
        <v>BUs</v>
      </c>
      <c r="T927" s="11" t="str">
        <f t="shared" si="102"/>
        <v>Symptome</v>
      </c>
      <c r="U927" s="11" t="str">
        <f>IFERROR(VLOOKUP(Tabelle3[[#This Row],[Artikelnr.]],Kennzahlen!S:U,3,FALSE)*Tabelle3[[#This Row],[Menge]],"0")</f>
        <v>0</v>
      </c>
      <c r="V927" s="14" t="str">
        <f>IF(ISBLANK(A927),VLOOKUP(Tabelle3[[#This Row],[Artikelnr.]],'Linien - BU'!R:S,2,FALSE),A927)</f>
        <v>BU3</v>
      </c>
      <c r="W927" s="16" t="str">
        <f t="shared" si="103"/>
        <v>Div. Zipfel, Endstücke</v>
      </c>
      <c r="X927" s="15">
        <f t="shared" si="104"/>
        <v>30</v>
      </c>
      <c r="Y927" s="51"/>
      <c r="AC927" s="51"/>
      <c r="AF927" s="51"/>
      <c r="AG927" s="51"/>
      <c r="AH927" s="51"/>
    </row>
    <row r="928" spans="1:34" ht="30" customHeight="1" x14ac:dyDescent="0.25">
      <c r="A928" s="25" t="s">
        <v>41</v>
      </c>
      <c r="B928" s="25" t="s">
        <v>15236</v>
      </c>
      <c r="C928" s="25">
        <v>136</v>
      </c>
      <c r="D928" s="25">
        <v>63</v>
      </c>
      <c r="E928" s="37">
        <v>44480</v>
      </c>
      <c r="F928" t="s">
        <v>15237</v>
      </c>
      <c r="G928" s="25"/>
      <c r="H928" s="25" t="str">
        <f>IFERROR(VLOOKUP(Tabelle111[[#This Row],[Artikelnr. (wenn vorhanden)]],Artikel!A:C,3,FALSE),Tabelle111[[#This Row],[Artikelnr. (wenn vorhanden)]])</f>
        <v>Diverse Nüsse</v>
      </c>
      <c r="I928" s="11" t="str">
        <f>VLOOKUP(V928,'Linien - BU'!A:B,2,FALSE)</f>
        <v>BU1</v>
      </c>
      <c r="J928" s="12">
        <f t="shared" si="98"/>
        <v>136</v>
      </c>
      <c r="K928" s="13">
        <f>Tabelle111[[#This Row],[Datum '[Tag']]]</f>
        <v>44480</v>
      </c>
      <c r="L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928" s="14" t="str">
        <f>IFERROR(VLOOKUP(Tabelle3[[#This Row],[Artikelnr.]],Artikel!A:C,3,FALSE),Tabelle3[[#This Row],[Artikelnr.]])</f>
        <v>Diverse Nüsse</v>
      </c>
      <c r="N928" s="11" t="str">
        <f>VLOOKUP(D928,'Liste Gründe'!A:D,2,FALSE)</f>
        <v>keinen Verwendungszweck</v>
      </c>
      <c r="O928" s="13" t="str">
        <f>IF(ISBLANK(F928),VLOOKUP(Tabelle3[[#This Row],[Grund Ziffer]],'Liste Gründe'!A:D,3,FALSE),F928)</f>
        <v>weniger Produktion als geplant</v>
      </c>
      <c r="P928" s="11" t="str">
        <f>IF(ISBLANK(Tabelle111[[#This Row],[noch genauer]]),"-",Tabelle111[[#This Row],[noch genauer]])</f>
        <v>-</v>
      </c>
      <c r="Q928" s="14">
        <f t="shared" si="99"/>
        <v>41</v>
      </c>
      <c r="R928" s="11" t="str">
        <f t="shared" si="100"/>
        <v>Produkte</v>
      </c>
      <c r="S928" s="11" t="str">
        <f t="shared" si="101"/>
        <v>BUs</v>
      </c>
      <c r="T928" s="11" t="str">
        <f t="shared" si="102"/>
        <v>Symptome</v>
      </c>
      <c r="U928" s="11" t="str">
        <f>IFERROR(VLOOKUP(Tabelle3[[#This Row],[Artikelnr.]],Kennzahlen!S:U,3,FALSE)*Tabelle3[[#This Row],[Menge]],"0")</f>
        <v>0</v>
      </c>
      <c r="V928" s="14" t="str">
        <f>IF(ISBLANK(A928),VLOOKUP(Tabelle3[[#This Row],[Artikelnr.]],'Linien - BU'!R:S,2,FALSE),A928)</f>
        <v>Schmelze</v>
      </c>
      <c r="W928" s="16" t="str">
        <f t="shared" si="103"/>
        <v>Diverse Nüsse</v>
      </c>
      <c r="X928" s="15">
        <f t="shared" si="104"/>
        <v>63</v>
      </c>
      <c r="Y928" s="51"/>
      <c r="AC928" s="51"/>
      <c r="AF928" s="51"/>
      <c r="AG928" s="51"/>
      <c r="AH928" s="51"/>
    </row>
    <row r="929" spans="1:34" ht="30" customHeight="1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IFERROR(VLOOKUP(Tabelle111[[#This Row],[Artikelnr. (wenn vorhanden)]],Artikel!A:C,3,FALSE),Tabelle111[[#This Row],[Artikelnr. (wenn vorhanden)]])</f>
        <v>Diverse Rinde</v>
      </c>
      <c r="I929" s="11" t="str">
        <f>VLOOKUP(V929,'Linien - BU'!A:B,2,FALSE)</f>
        <v>BU1</v>
      </c>
      <c r="J929" s="12">
        <f t="shared" si="98"/>
        <v>18</v>
      </c>
      <c r="K929" s="13">
        <f>Tabelle111[[#This Row],[Datum '[Tag']]]</f>
        <v>44446</v>
      </c>
      <c r="L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29" s="14" t="str">
        <f>IFERROR(VLOOKUP(Tabelle3[[#This Row],[Artikelnr.]],Artikel!A:C,3,FALSE),Tabelle3[[#This Row],[Artikelnr.]])</f>
        <v>Diverse Rinde</v>
      </c>
      <c r="N929" s="11" t="str">
        <f>VLOOKUP(D929,'Liste Gründe'!A:D,2,FALSE)</f>
        <v>Rest</v>
      </c>
      <c r="O929" s="13" t="str">
        <f>IF(ISBLANK(F929),VLOOKUP(Tabelle3[[#This Row],[Grund Ziffer]],'Liste Gründe'!A:D,3,FALSE),F929)</f>
        <v>geschälte Rinde</v>
      </c>
      <c r="P929" s="11" t="str">
        <f>IF(ISBLANK(Tabelle111[[#This Row],[noch genauer]]),"-",Tabelle111[[#This Row],[noch genauer]])</f>
        <v>keine Verwendung möglich</v>
      </c>
      <c r="Q929" s="14">
        <f t="shared" si="99"/>
        <v>36</v>
      </c>
      <c r="R929" s="11" t="str">
        <f t="shared" si="100"/>
        <v>Produkte</v>
      </c>
      <c r="S929" s="11" t="str">
        <f t="shared" si="101"/>
        <v>BUs</v>
      </c>
      <c r="T929" s="11" t="str">
        <f t="shared" si="102"/>
        <v>Symptome</v>
      </c>
      <c r="U929" s="11" t="str">
        <f>IFERROR(VLOOKUP(Tabelle3[[#This Row],[Artikelnr.]],Kennzahlen!S:U,3,FALSE)*Tabelle3[[#This Row],[Menge]],"0")</f>
        <v>0</v>
      </c>
      <c r="V929" s="14" t="str">
        <f>IF(ISBLANK(A929),VLOOKUP(Tabelle3[[#This Row],[Artikelnr.]],'Linien - BU'!R:S,2,FALSE),A929)</f>
        <v>RWV</v>
      </c>
      <c r="W929" s="16" t="str">
        <f t="shared" si="103"/>
        <v>Diverse Rinde</v>
      </c>
      <c r="X929" s="15">
        <f t="shared" si="104"/>
        <v>22</v>
      </c>
      <c r="Y929" s="51"/>
      <c r="AC929" s="51"/>
      <c r="AF929" s="51"/>
      <c r="AG929" s="51"/>
      <c r="AH929" s="51"/>
    </row>
    <row r="930" spans="1:34" ht="30" customHeight="1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IFERROR(VLOOKUP(Tabelle111[[#This Row],[Artikelnr. (wenn vorhanden)]],Artikel!A:C,3,FALSE),Tabelle111[[#This Row],[Artikelnr. (wenn vorhanden)]])</f>
        <v>Diverse Rinde</v>
      </c>
      <c r="I930" s="11" t="str">
        <f>VLOOKUP(V930,'Linien - BU'!A:B,2,FALSE)</f>
        <v>BU1</v>
      </c>
      <c r="J930" s="12">
        <f t="shared" si="98"/>
        <v>54</v>
      </c>
      <c r="K930" s="13">
        <f>Tabelle111[[#This Row],[Datum '[Tag']]]</f>
        <v>44467</v>
      </c>
      <c r="L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0" s="14" t="str">
        <f>IFERROR(VLOOKUP(Tabelle3[[#This Row],[Artikelnr.]],Artikel!A:C,3,FALSE),Tabelle3[[#This Row],[Artikelnr.]])</f>
        <v>Diverse Rinde</v>
      </c>
      <c r="N930" s="11" t="str">
        <f>VLOOKUP(D930,'Liste Gründe'!A:D,2,FALSE)</f>
        <v>Rest</v>
      </c>
      <c r="O930" s="13" t="str">
        <f>IF(ISBLANK(F930),VLOOKUP(Tabelle3[[#This Row],[Grund Ziffer]],'Liste Gründe'!A:D,3,FALSE),F930)</f>
        <v>geschälte Rinde</v>
      </c>
      <c r="P930" s="11" t="str">
        <f>IF(ISBLANK(Tabelle111[[#This Row],[noch genauer]]),"-",Tabelle111[[#This Row],[noch genauer]])</f>
        <v>keine Verwendung möglich</v>
      </c>
      <c r="Q930" s="14">
        <f t="shared" si="99"/>
        <v>39</v>
      </c>
      <c r="R930" s="11" t="str">
        <f t="shared" si="100"/>
        <v>Produkte</v>
      </c>
      <c r="S930" s="11" t="str">
        <f t="shared" si="101"/>
        <v>BUs</v>
      </c>
      <c r="T930" s="11" t="str">
        <f t="shared" si="102"/>
        <v>Symptome</v>
      </c>
      <c r="U930" s="11" t="str">
        <f>IFERROR(VLOOKUP(Tabelle3[[#This Row],[Artikelnr.]],Kennzahlen!S:U,3,FALSE)*Tabelle3[[#This Row],[Menge]],"0")</f>
        <v>0</v>
      </c>
      <c r="V930" s="14" t="str">
        <f>IF(ISBLANK(A930),VLOOKUP(Tabelle3[[#This Row],[Artikelnr.]],'Linien - BU'!R:S,2,FALSE),A930)</f>
        <v>RWV</v>
      </c>
      <c r="W930" s="16" t="str">
        <f t="shared" si="103"/>
        <v>Diverse Rinde</v>
      </c>
      <c r="X930" s="15">
        <f t="shared" si="104"/>
        <v>22</v>
      </c>
      <c r="Y930" s="51"/>
      <c r="AC930" s="51"/>
      <c r="AF930" s="51"/>
      <c r="AG930" s="51"/>
      <c r="AH930" s="51"/>
    </row>
    <row r="931" spans="1:34" ht="30" customHeight="1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F931"/>
      <c r="G931" s="55"/>
      <c r="H931" s="25" t="str">
        <f>IFERROR(VLOOKUP(Tabelle111[[#This Row],[Artikelnr. (wenn vorhanden)]],Artikel!A:C,3,FALSE),Tabelle111[[#This Row],[Artikelnr. (wenn vorhanden)]])</f>
        <v>Diverses</v>
      </c>
      <c r="I931" s="11" t="str">
        <f>VLOOKUP(V931,'Linien - BU'!A:B,2,FALSE)</f>
        <v>BU3</v>
      </c>
      <c r="J931" s="12">
        <f t="shared" si="98"/>
        <v>75</v>
      </c>
      <c r="K931" s="13">
        <f>Tabelle111[[#This Row],[Datum '[Tag']]]</f>
        <v>44428</v>
      </c>
      <c r="L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1" s="14" t="str">
        <f>IFERROR(VLOOKUP(Tabelle3[[#This Row],[Artikelnr.]],Artikel!A:C,3,FALSE),Tabelle3[[#This Row],[Artikelnr.]])</f>
        <v>Diverses</v>
      </c>
      <c r="N931" s="11" t="str">
        <f>VLOOKUP(D931,'Liste Gründe'!A:D,2,FALSE)</f>
        <v>Linienbezogen</v>
      </c>
      <c r="O931" s="13" t="str">
        <f>IF(ISBLANK(F931),VLOOKUP(Tabelle3[[#This Row],[Grund Ziffer]],'Liste Gründe'!A:D,3,FALSE),F931)</f>
        <v>Maschinenabfall</v>
      </c>
      <c r="P931" s="11" t="str">
        <f>IF(ISBLANK(Tabelle111[[#This Row],[noch genauer]]),"-",Tabelle111[[#This Row],[noch genauer]])</f>
        <v>-</v>
      </c>
      <c r="Q931" s="14">
        <f t="shared" si="99"/>
        <v>33</v>
      </c>
      <c r="R931" s="11" t="str">
        <f t="shared" si="100"/>
        <v>Produkte</v>
      </c>
      <c r="S931" s="11" t="str">
        <f t="shared" si="101"/>
        <v>BUs</v>
      </c>
      <c r="T931" s="11" t="str">
        <f t="shared" si="102"/>
        <v>Symptome</v>
      </c>
      <c r="U931" s="11" t="str">
        <f>IFERROR(VLOOKUP(Tabelle3[[#This Row],[Artikelnr.]],Kennzahlen!S:U,3,FALSE)*Tabelle3[[#This Row],[Menge]],"0")</f>
        <v>0</v>
      </c>
      <c r="V931" s="14" t="str">
        <f>IF(ISBLANK(A931),VLOOKUP(Tabelle3[[#This Row],[Artikelnr.]],'Linien - BU'!R:S,2,FALSE),A931)</f>
        <v>Bu3</v>
      </c>
      <c r="W931" s="16" t="str">
        <f t="shared" si="103"/>
        <v>Diverses</v>
      </c>
      <c r="X931" s="15">
        <f t="shared" si="104"/>
        <v>30</v>
      </c>
      <c r="Y931" s="51"/>
      <c r="AC931" s="51"/>
      <c r="AF931" s="51"/>
      <c r="AG931" s="51"/>
      <c r="AH931" s="51"/>
    </row>
    <row r="932" spans="1:34" ht="30" customHeight="1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F932"/>
      <c r="G932" s="55"/>
      <c r="H932" s="25" t="str">
        <f>IFERROR(VLOOKUP(Tabelle111[[#This Row],[Artikelnr. (wenn vorhanden)]],Artikel!A:C,3,FALSE),Tabelle111[[#This Row],[Artikelnr. (wenn vorhanden)]])</f>
        <v>Diverses</v>
      </c>
      <c r="I932" s="11" t="str">
        <f>VLOOKUP(V932,'Linien - BU'!A:B,2,FALSE)</f>
        <v>BU4</v>
      </c>
      <c r="J932" s="12">
        <f t="shared" si="98"/>
        <v>1</v>
      </c>
      <c r="K932" s="13">
        <f>Tabelle111[[#This Row],[Datum '[Tag']]]</f>
        <v>44428</v>
      </c>
      <c r="L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2" s="14" t="str">
        <f>IFERROR(VLOOKUP(Tabelle3[[#This Row],[Artikelnr.]],Artikel!A:C,3,FALSE),Tabelle3[[#This Row],[Artikelnr.]])</f>
        <v>Diverses</v>
      </c>
      <c r="N932" s="11" t="str">
        <f>VLOOKUP(D932,'Liste Gründe'!A:D,2,FALSE)</f>
        <v>Linienbezogen</v>
      </c>
      <c r="O932" s="13" t="str">
        <f>IF(ISBLANK(F932),VLOOKUP(Tabelle3[[#This Row],[Grund Ziffer]],'Liste Gründe'!A:D,3,FALSE),F932)</f>
        <v>Maschinenabfall</v>
      </c>
      <c r="P932" s="11" t="str">
        <f>IF(ISBLANK(Tabelle111[[#This Row],[noch genauer]]),"-",Tabelle111[[#This Row],[noch genauer]])</f>
        <v>-</v>
      </c>
      <c r="Q932" s="14">
        <f t="shared" si="99"/>
        <v>33</v>
      </c>
      <c r="R932" s="11" t="str">
        <f t="shared" si="100"/>
        <v>Produkte</v>
      </c>
      <c r="S932" s="11" t="str">
        <f t="shared" si="101"/>
        <v>BUs</v>
      </c>
      <c r="T932" s="11" t="str">
        <f t="shared" si="102"/>
        <v>Symptome</v>
      </c>
      <c r="U932" s="11" t="str">
        <f>IFERROR(VLOOKUP(Tabelle3[[#This Row],[Artikelnr.]],Kennzahlen!S:U,3,FALSE)*Tabelle3[[#This Row],[Menge]],"0")</f>
        <v>0</v>
      </c>
      <c r="V932" s="14" t="str">
        <f>IF(ISBLANK(A932),VLOOKUP(Tabelle3[[#This Row],[Artikelnr.]],'Linien - BU'!R:S,2,FALSE),A932)</f>
        <v>BU4</v>
      </c>
      <c r="W932" s="16" t="str">
        <f t="shared" si="103"/>
        <v>Diverses</v>
      </c>
      <c r="X932" s="15">
        <f t="shared" si="104"/>
        <v>30</v>
      </c>
      <c r="Y932" s="51"/>
      <c r="AC932" s="51"/>
      <c r="AF932" s="51"/>
      <c r="AG932" s="51"/>
      <c r="AH932" s="51"/>
    </row>
    <row r="933" spans="1:34" ht="30" customHeight="1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F933"/>
      <c r="G933" s="55"/>
      <c r="H933" s="25" t="str">
        <f>IFERROR(VLOOKUP(Tabelle111[[#This Row],[Artikelnr. (wenn vorhanden)]],Artikel!A:C,3,FALSE),Tabelle111[[#This Row],[Artikelnr. (wenn vorhanden)]])</f>
        <v>Diverses</v>
      </c>
      <c r="I933" s="11" t="str">
        <f>VLOOKUP(V933,'Linien - BU'!A:B,2,FALSE)</f>
        <v>BU4</v>
      </c>
      <c r="J933" s="12">
        <f t="shared" si="98"/>
        <v>2</v>
      </c>
      <c r="K933" s="13">
        <f>Tabelle111[[#This Row],[Datum '[Tag']]]</f>
        <v>44431</v>
      </c>
      <c r="L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3" s="14" t="str">
        <f>IFERROR(VLOOKUP(Tabelle3[[#This Row],[Artikelnr.]],Artikel!A:C,3,FALSE),Tabelle3[[#This Row],[Artikelnr.]])</f>
        <v>Diverses</v>
      </c>
      <c r="N933" s="11" t="str">
        <f>VLOOKUP(D933,'Liste Gründe'!A:D,2,FALSE)</f>
        <v>Linienbezogen</v>
      </c>
      <c r="O933" s="13" t="str">
        <f>IF(ISBLANK(F933),VLOOKUP(Tabelle3[[#This Row],[Grund Ziffer]],'Liste Gründe'!A:D,3,FALSE),F933)</f>
        <v>Maschinenabfall</v>
      </c>
      <c r="P933" s="11" t="str">
        <f>IF(ISBLANK(Tabelle111[[#This Row],[noch genauer]]),"-",Tabelle111[[#This Row],[noch genauer]])</f>
        <v>-</v>
      </c>
      <c r="Q933" s="14">
        <f t="shared" si="99"/>
        <v>34</v>
      </c>
      <c r="R933" s="11" t="str">
        <f t="shared" si="100"/>
        <v>Produkte</v>
      </c>
      <c r="S933" s="11" t="str">
        <f t="shared" si="101"/>
        <v>BUs</v>
      </c>
      <c r="T933" s="11" t="str">
        <f t="shared" si="102"/>
        <v>Symptome</v>
      </c>
      <c r="U933" s="11" t="str">
        <f>IFERROR(VLOOKUP(Tabelle3[[#This Row],[Artikelnr.]],Kennzahlen!S:U,3,FALSE)*Tabelle3[[#This Row],[Menge]],"0")</f>
        <v>0</v>
      </c>
      <c r="V933" s="14" t="str">
        <f>IF(ISBLANK(A933),VLOOKUP(Tabelle3[[#This Row],[Artikelnr.]],'Linien - BU'!R:S,2,FALSE),A933)</f>
        <v>BU4</v>
      </c>
      <c r="W933" s="16" t="str">
        <f t="shared" si="103"/>
        <v>Diverses</v>
      </c>
      <c r="X933" s="15">
        <f t="shared" si="104"/>
        <v>30</v>
      </c>
      <c r="Y933" s="51"/>
      <c r="AC933" s="51"/>
      <c r="AF933" s="51"/>
      <c r="AG933" s="51"/>
      <c r="AH933" s="51"/>
    </row>
    <row r="934" spans="1:34" ht="30" customHeight="1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F934"/>
      <c r="G934" s="55"/>
      <c r="H934" s="25" t="str">
        <f>IFERROR(VLOOKUP(Tabelle111[[#This Row],[Artikelnr. (wenn vorhanden)]],Artikel!A:C,3,FALSE),Tabelle111[[#This Row],[Artikelnr. (wenn vorhanden)]])</f>
        <v>Diverses</v>
      </c>
      <c r="I934" s="11" t="str">
        <f>VLOOKUP(V934,'Linien - BU'!A:B,2,FALSE)</f>
        <v>BU2</v>
      </c>
      <c r="J934" s="12">
        <f t="shared" si="98"/>
        <v>90.6</v>
      </c>
      <c r="K934" s="13">
        <f>Tabelle111[[#This Row],[Datum '[Tag']]]</f>
        <v>44427</v>
      </c>
      <c r="L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4" s="14" t="str">
        <f>IFERROR(VLOOKUP(Tabelle3[[#This Row],[Artikelnr.]],Artikel!A:C,3,FALSE),Tabelle3[[#This Row],[Artikelnr.]])</f>
        <v>Diverses</v>
      </c>
      <c r="N934" s="11" t="str">
        <f>VLOOKUP(D934,'Liste Gründe'!A:D,2,FALSE)</f>
        <v>Linienbezogen</v>
      </c>
      <c r="O934" s="13" t="str">
        <f>IF(ISBLANK(F934),VLOOKUP(Tabelle3[[#This Row],[Grund Ziffer]],'Liste Gründe'!A:D,3,FALSE),F934)</f>
        <v>Maschinenabfall</v>
      </c>
      <c r="P934" s="11" t="str">
        <f>IF(ISBLANK(Tabelle111[[#This Row],[noch genauer]]),"-",Tabelle111[[#This Row],[noch genauer]])</f>
        <v>-</v>
      </c>
      <c r="Q934" s="14">
        <f t="shared" si="99"/>
        <v>33</v>
      </c>
      <c r="R934" s="11" t="str">
        <f t="shared" si="100"/>
        <v>Produkte</v>
      </c>
      <c r="S934" s="11" t="str">
        <f t="shared" si="101"/>
        <v>BUs</v>
      </c>
      <c r="T934" s="11" t="str">
        <f t="shared" si="102"/>
        <v>Symptome</v>
      </c>
      <c r="U934" s="11" t="str">
        <f>IFERROR(VLOOKUP(Tabelle3[[#This Row],[Artikelnr.]],Kennzahlen!S:U,3,FALSE)*Tabelle3[[#This Row],[Menge]],"0")</f>
        <v>0</v>
      </c>
      <c r="V934" s="14" t="str">
        <f>IF(ISBLANK(A934),VLOOKUP(Tabelle3[[#This Row],[Artikelnr.]],'Linien - BU'!R:S,2,FALSE),A934)</f>
        <v>BU2</v>
      </c>
      <c r="W934" s="16" t="str">
        <f t="shared" si="103"/>
        <v>Diverses</v>
      </c>
      <c r="X934" s="15">
        <f t="shared" si="104"/>
        <v>30</v>
      </c>
      <c r="Y934" s="51"/>
      <c r="AC934" s="51"/>
      <c r="AF934" s="51"/>
      <c r="AG934" s="51"/>
      <c r="AH934" s="51"/>
    </row>
    <row r="935" spans="1:34" ht="30" customHeight="1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F935"/>
      <c r="G935" s="55" t="s">
        <v>36</v>
      </c>
      <c r="H935" s="25" t="str">
        <f>IFERROR(VLOOKUP(Tabelle111[[#This Row],[Artikelnr. (wenn vorhanden)]],Artikel!A:C,3,FALSE),Tabelle111[[#This Row],[Artikelnr. (wenn vorhanden)]])</f>
        <v>Diverses</v>
      </c>
      <c r="I935" s="11" t="str">
        <f>VLOOKUP(V935,'Linien - BU'!A:B,2,FALSE)</f>
        <v>BU1</v>
      </c>
      <c r="J935" s="12">
        <f t="shared" si="98"/>
        <v>30</v>
      </c>
      <c r="K935" s="13">
        <f>Tabelle111[[#This Row],[Datum '[Tag']]]</f>
        <v>44433</v>
      </c>
      <c r="L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5" s="14" t="str">
        <f>IFERROR(VLOOKUP(Tabelle3[[#This Row],[Artikelnr.]],Artikel!A:C,3,FALSE),Tabelle3[[#This Row],[Artikelnr.]])</f>
        <v>Diverses</v>
      </c>
      <c r="N935" s="11" t="str">
        <f>VLOOKUP(D935,'Liste Gründe'!A:D,2,FALSE)</f>
        <v>Linienbezogen</v>
      </c>
      <c r="O935" s="13" t="str">
        <f>IF(ISBLANK(F935),VLOOKUP(Tabelle3[[#This Row],[Grund Ziffer]],'Liste Gründe'!A:D,3,FALSE),F935)</f>
        <v>Maschinenabfall</v>
      </c>
      <c r="P935" s="11" t="str">
        <f>IF(ISBLANK(Tabelle111[[#This Row],[noch genauer]]),"-",Tabelle111[[#This Row],[noch genauer]])</f>
        <v>-</v>
      </c>
      <c r="Q935" s="14">
        <f t="shared" si="99"/>
        <v>34</v>
      </c>
      <c r="R935" s="11" t="str">
        <f t="shared" si="100"/>
        <v>Produkte</v>
      </c>
      <c r="S935" s="11" t="str">
        <f t="shared" si="101"/>
        <v>BUs</v>
      </c>
      <c r="T935" s="11" t="str">
        <f t="shared" si="102"/>
        <v>Symptome</v>
      </c>
      <c r="U935" s="11" t="str">
        <f>IFERROR(VLOOKUP(Tabelle3[[#This Row],[Artikelnr.]],Kennzahlen!S:U,3,FALSE)*Tabelle3[[#This Row],[Menge]],"0")</f>
        <v>0</v>
      </c>
      <c r="V935" s="14" t="str">
        <f>IF(ISBLANK(A935),VLOOKUP(Tabelle3[[#This Row],[Artikelnr.]],'Linien - BU'!R:S,2,FALSE),A935)</f>
        <v>Strudelline</v>
      </c>
      <c r="W935" s="16" t="str">
        <f t="shared" si="103"/>
        <v>Diverses</v>
      </c>
      <c r="X935" s="15">
        <f t="shared" si="104"/>
        <v>30</v>
      </c>
      <c r="Y935" s="51"/>
      <c r="AC935" s="51"/>
      <c r="AF935" s="51"/>
      <c r="AG935" s="51"/>
      <c r="AH935" s="51"/>
    </row>
    <row r="936" spans="1:34" ht="30" customHeight="1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F936"/>
      <c r="G936" s="55"/>
      <c r="H936" s="25" t="str">
        <f>IFERROR(VLOOKUP(Tabelle111[[#This Row],[Artikelnr. (wenn vorhanden)]],Artikel!A:C,3,FALSE),Tabelle111[[#This Row],[Artikelnr. (wenn vorhanden)]])</f>
        <v>Diverses</v>
      </c>
      <c r="I936" s="11" t="str">
        <f>VLOOKUP(V936,'Linien - BU'!A:B,2,FALSE)</f>
        <v>BU3</v>
      </c>
      <c r="J936" s="12">
        <f t="shared" si="98"/>
        <v>33</v>
      </c>
      <c r="K936" s="13">
        <f>Tabelle111[[#This Row],[Datum '[Tag']]]</f>
        <v>44439</v>
      </c>
      <c r="L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6" s="14" t="str">
        <f>IFERROR(VLOOKUP(Tabelle3[[#This Row],[Artikelnr.]],Artikel!A:C,3,FALSE),Tabelle3[[#This Row],[Artikelnr.]])</f>
        <v>Diverses</v>
      </c>
      <c r="N936" s="11" t="str">
        <f>VLOOKUP(D936,'Liste Gründe'!A:D,2,FALSE)</f>
        <v>Linienbezogen</v>
      </c>
      <c r="O936" s="13" t="str">
        <f>IF(ISBLANK(F936),VLOOKUP(Tabelle3[[#This Row],[Grund Ziffer]],'Liste Gründe'!A:D,3,FALSE),F936)</f>
        <v>Maschinenabfall</v>
      </c>
      <c r="P936" s="11" t="str">
        <f>IF(ISBLANK(Tabelle111[[#This Row],[noch genauer]]),"-",Tabelle111[[#This Row],[noch genauer]])</f>
        <v>-</v>
      </c>
      <c r="Q936" s="14">
        <f t="shared" si="99"/>
        <v>35</v>
      </c>
      <c r="R936" s="11" t="str">
        <f t="shared" si="100"/>
        <v>Produkte</v>
      </c>
      <c r="S936" s="11" t="str">
        <f t="shared" si="101"/>
        <v>BUs</v>
      </c>
      <c r="T936" s="11" t="str">
        <f t="shared" si="102"/>
        <v>Symptome</v>
      </c>
      <c r="U936" s="11" t="str">
        <f>IFERROR(VLOOKUP(Tabelle3[[#This Row],[Artikelnr.]],Kennzahlen!S:U,3,FALSE)*Tabelle3[[#This Row],[Menge]],"0")</f>
        <v>0</v>
      </c>
      <c r="V936" s="14" t="str">
        <f>IF(ISBLANK(A936),VLOOKUP(Tabelle3[[#This Row],[Artikelnr.]],'Linien - BU'!R:S,2,FALSE),A936)</f>
        <v>Bu3</v>
      </c>
      <c r="W936" s="16" t="str">
        <f t="shared" si="103"/>
        <v>Diverses</v>
      </c>
      <c r="X936" s="15">
        <f t="shared" si="104"/>
        <v>30</v>
      </c>
      <c r="Y936" s="51"/>
      <c r="AC936" s="51"/>
      <c r="AF936" s="51"/>
      <c r="AG936" s="51"/>
      <c r="AH936" s="51"/>
    </row>
    <row r="937" spans="1:34" ht="30" customHeight="1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F937"/>
      <c r="G937" s="55"/>
      <c r="H937" s="25" t="str">
        <f>IFERROR(VLOOKUP(Tabelle111[[#This Row],[Artikelnr. (wenn vorhanden)]],Artikel!A:C,3,FALSE),Tabelle111[[#This Row],[Artikelnr. (wenn vorhanden)]])</f>
        <v>Diverses</v>
      </c>
      <c r="I937" s="11" t="str">
        <f>VLOOKUP(V937,'Linien - BU'!A:B,2,FALSE)</f>
        <v>BU4</v>
      </c>
      <c r="J937" s="12">
        <f t="shared" si="98"/>
        <v>34.4</v>
      </c>
      <c r="K937" s="13">
        <f>Tabelle111[[#This Row],[Datum '[Tag']]]</f>
        <v>44440</v>
      </c>
      <c r="L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7" s="14" t="str">
        <f>IFERROR(VLOOKUP(Tabelle3[[#This Row],[Artikelnr.]],Artikel!A:C,3,FALSE),Tabelle3[[#This Row],[Artikelnr.]])</f>
        <v>Diverses</v>
      </c>
      <c r="N937" s="11" t="str">
        <f>VLOOKUP(D937,'Liste Gründe'!A:D,2,FALSE)</f>
        <v>Linienbezogen</v>
      </c>
      <c r="O937" s="13" t="str">
        <f>IF(ISBLANK(F937),VLOOKUP(Tabelle3[[#This Row],[Grund Ziffer]],'Liste Gründe'!A:D,3,FALSE),F937)</f>
        <v>Maschinenabfall</v>
      </c>
      <c r="P937" s="11" t="str">
        <f>IF(ISBLANK(Tabelle111[[#This Row],[noch genauer]]),"-",Tabelle111[[#This Row],[noch genauer]])</f>
        <v>-</v>
      </c>
      <c r="Q937" s="14">
        <f t="shared" si="99"/>
        <v>35</v>
      </c>
      <c r="R937" s="11" t="str">
        <f t="shared" si="100"/>
        <v>Produkte</v>
      </c>
      <c r="S937" s="11" t="str">
        <f t="shared" si="101"/>
        <v>BUs</v>
      </c>
      <c r="T937" s="11" t="str">
        <f t="shared" si="102"/>
        <v>Symptome</v>
      </c>
      <c r="U937" s="11" t="str">
        <f>IFERROR(VLOOKUP(Tabelle3[[#This Row],[Artikelnr.]],Kennzahlen!S:U,3,FALSE)*Tabelle3[[#This Row],[Menge]],"0")</f>
        <v>0</v>
      </c>
      <c r="V937" s="14" t="str">
        <f>IF(ISBLANK(A937),VLOOKUP(Tabelle3[[#This Row],[Artikelnr.]],'Linien - BU'!R:S,2,FALSE),A937)</f>
        <v>BU4</v>
      </c>
      <c r="W937" s="16" t="str">
        <f t="shared" si="103"/>
        <v>Diverses</v>
      </c>
      <c r="X937" s="15">
        <f t="shared" si="104"/>
        <v>30</v>
      </c>
      <c r="Y937" s="51"/>
      <c r="AC937" s="51"/>
      <c r="AF937" s="51"/>
      <c r="AG937" s="51"/>
      <c r="AH937" s="51"/>
    </row>
    <row r="938" spans="1:34" ht="30" customHeight="1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F938"/>
      <c r="G938" s="55" t="s">
        <v>36</v>
      </c>
      <c r="H938" s="25" t="str">
        <f>IFERROR(VLOOKUP(Tabelle111[[#This Row],[Artikelnr. (wenn vorhanden)]],Artikel!A:C,3,FALSE),Tabelle111[[#This Row],[Artikelnr. (wenn vorhanden)]])</f>
        <v>Diverses</v>
      </c>
      <c r="I938" s="11" t="str">
        <f>VLOOKUP(V938,'Linien - BU'!A:B,2,FALSE)</f>
        <v>BU1</v>
      </c>
      <c r="J938" s="12">
        <f t="shared" si="98"/>
        <v>30.4</v>
      </c>
      <c r="K938" s="13">
        <f>Tabelle111[[#This Row],[Datum '[Tag']]]</f>
        <v>44440</v>
      </c>
      <c r="L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8" s="14" t="str">
        <f>IFERROR(VLOOKUP(Tabelle3[[#This Row],[Artikelnr.]],Artikel!A:C,3,FALSE),Tabelle3[[#This Row],[Artikelnr.]])</f>
        <v>Diverses</v>
      </c>
      <c r="N938" s="11" t="str">
        <f>VLOOKUP(D938,'Liste Gründe'!A:D,2,FALSE)</f>
        <v>Linienbezogen</v>
      </c>
      <c r="O938" s="13" t="str">
        <f>IF(ISBLANK(F938),VLOOKUP(Tabelle3[[#This Row],[Grund Ziffer]],'Liste Gründe'!A:D,3,FALSE),F938)</f>
        <v>Maschinenabfall</v>
      </c>
      <c r="P938" s="11" t="str">
        <f>IF(ISBLANK(Tabelle111[[#This Row],[noch genauer]]),"-",Tabelle111[[#This Row],[noch genauer]])</f>
        <v>-</v>
      </c>
      <c r="Q938" s="14">
        <f t="shared" si="99"/>
        <v>35</v>
      </c>
      <c r="R938" s="11" t="str">
        <f t="shared" si="100"/>
        <v>Produkte</v>
      </c>
      <c r="S938" s="11" t="str">
        <f t="shared" si="101"/>
        <v>BUs</v>
      </c>
      <c r="T938" s="11" t="str">
        <f t="shared" si="102"/>
        <v>Symptome</v>
      </c>
      <c r="U938" s="11" t="str">
        <f>IFERROR(VLOOKUP(Tabelle3[[#This Row],[Artikelnr.]],Kennzahlen!S:U,3,FALSE)*Tabelle3[[#This Row],[Menge]],"0")</f>
        <v>0</v>
      </c>
      <c r="V938" s="14" t="str">
        <f>IF(ISBLANK(A938),VLOOKUP(Tabelle3[[#This Row],[Artikelnr.]],'Linien - BU'!R:S,2,FALSE),A938)</f>
        <v>Strudelline</v>
      </c>
      <c r="W938" s="16" t="str">
        <f t="shared" si="103"/>
        <v>Diverses</v>
      </c>
      <c r="X938" s="15">
        <f t="shared" si="104"/>
        <v>30</v>
      </c>
      <c r="Y938" s="51"/>
      <c r="AC938" s="51"/>
      <c r="AF938" s="51"/>
      <c r="AG938" s="51"/>
      <c r="AH938" s="51"/>
    </row>
    <row r="939" spans="1:34" ht="30" customHeight="1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IFERROR(VLOOKUP(Tabelle111[[#This Row],[Artikelnr. (wenn vorhanden)]],Artikel!A:C,3,FALSE),Tabelle111[[#This Row],[Artikelnr. (wenn vorhanden)]])</f>
        <v>Diverses</v>
      </c>
      <c r="I939" s="11" t="str">
        <f>VLOOKUP(V939,'Linien - BU'!A:B,2,FALSE)</f>
        <v>BU1</v>
      </c>
      <c r="J939" s="12">
        <f t="shared" si="98"/>
        <v>30</v>
      </c>
      <c r="K939" s="13">
        <f>Tabelle111[[#This Row],[Datum '[Tag']]]</f>
        <v>44435</v>
      </c>
      <c r="L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9" s="14" t="str">
        <f>IFERROR(VLOOKUP(Tabelle3[[#This Row],[Artikelnr.]],Artikel!A:C,3,FALSE),Tabelle3[[#This Row],[Artikelnr.]])</f>
        <v>Diverses</v>
      </c>
      <c r="N939" s="11" t="str">
        <f>VLOOKUP(D939,'Liste Gründe'!A:D,2,FALSE)</f>
        <v>Schimmel</v>
      </c>
      <c r="O939" s="13" t="str">
        <f>IF(ISBLANK(F939),VLOOKUP(Tabelle3[[#This Row],[Grund Ziffer]],'Liste Gründe'!A:D,3,FALSE),F939)</f>
        <v>keine Verarbeitung</v>
      </c>
      <c r="P939" s="11" t="str">
        <f>IF(ISBLANK(Tabelle111[[#This Row],[noch genauer]]),"-",Tabelle111[[#This Row],[noch genauer]])</f>
        <v>MHD abgelaufen</v>
      </c>
      <c r="Q939" s="14">
        <f t="shared" si="99"/>
        <v>34</v>
      </c>
      <c r="R939" s="11" t="str">
        <f t="shared" si="100"/>
        <v>Produkte</v>
      </c>
      <c r="S939" s="11" t="str">
        <f t="shared" si="101"/>
        <v>BUs</v>
      </c>
      <c r="T939" s="11" t="str">
        <f t="shared" si="102"/>
        <v>Symptome</v>
      </c>
      <c r="U939" s="11" t="str">
        <f>IFERROR(VLOOKUP(Tabelle3[[#This Row],[Artikelnr.]],Kennzahlen!S:U,3,FALSE)*Tabelle3[[#This Row],[Menge]],"0")</f>
        <v>0</v>
      </c>
      <c r="V939" s="14" t="str">
        <f>IF(ISBLANK(A939),VLOOKUP(Tabelle3[[#This Row],[Artikelnr.]],'Linien - BU'!R:S,2,FALSE),A939)</f>
        <v>RWV</v>
      </c>
      <c r="W939" s="16" t="str">
        <f t="shared" si="103"/>
        <v>Diverses</v>
      </c>
      <c r="X939" s="15">
        <f t="shared" si="104"/>
        <v>12</v>
      </c>
      <c r="Y939" s="51"/>
      <c r="AC939" s="51"/>
      <c r="AF939" s="51"/>
      <c r="AG939" s="51"/>
      <c r="AH939" s="51"/>
    </row>
    <row r="940" spans="1:34" ht="30" customHeight="1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F940"/>
      <c r="G940" s="55"/>
      <c r="H940" s="25" t="str">
        <f>IFERROR(VLOOKUP(Tabelle111[[#This Row],[Artikelnr. (wenn vorhanden)]],Artikel!A:C,3,FALSE),Tabelle111[[#This Row],[Artikelnr. (wenn vorhanden)]])</f>
        <v>Diverses</v>
      </c>
      <c r="I940" s="11" t="str">
        <f>VLOOKUP(V940,'Linien - BU'!A:B,2,FALSE)</f>
        <v>BU2</v>
      </c>
      <c r="J940" s="12">
        <f t="shared" si="98"/>
        <v>200</v>
      </c>
      <c r="K940" s="13">
        <f>Tabelle111[[#This Row],[Datum '[Tag']]]</f>
        <v>44435</v>
      </c>
      <c r="L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0" s="14" t="str">
        <f>IFERROR(VLOOKUP(Tabelle3[[#This Row],[Artikelnr.]],Artikel!A:C,3,FALSE),Tabelle3[[#This Row],[Artikelnr.]])</f>
        <v>Diverses</v>
      </c>
      <c r="N940" s="11" t="str">
        <f>VLOOKUP(D940,'Liste Gründe'!A:D,2,FALSE)</f>
        <v>Linienbezogen</v>
      </c>
      <c r="O940" s="13" t="str">
        <f>IF(ISBLANK(F940),VLOOKUP(Tabelle3[[#This Row],[Grund Ziffer]],'Liste Gründe'!A:D,3,FALSE),F940)</f>
        <v>Maschinenabfall</v>
      </c>
      <c r="P940" s="11" t="str">
        <f>IF(ISBLANK(Tabelle111[[#This Row],[noch genauer]]),"-",Tabelle111[[#This Row],[noch genauer]])</f>
        <v>-</v>
      </c>
      <c r="Q940" s="14">
        <f t="shared" si="99"/>
        <v>34</v>
      </c>
      <c r="R940" s="11" t="str">
        <f t="shared" si="100"/>
        <v>Produkte</v>
      </c>
      <c r="S940" s="11" t="str">
        <f t="shared" si="101"/>
        <v>BUs</v>
      </c>
      <c r="T940" s="11" t="str">
        <f t="shared" si="102"/>
        <v>Symptome</v>
      </c>
      <c r="U940" s="11" t="str">
        <f>IFERROR(VLOOKUP(Tabelle3[[#This Row],[Artikelnr.]],Kennzahlen!S:U,3,FALSE)*Tabelle3[[#This Row],[Menge]],"0")</f>
        <v>0</v>
      </c>
      <c r="V940" s="14" t="str">
        <f>IF(ISBLANK(A940),VLOOKUP(Tabelle3[[#This Row],[Artikelnr.]],'Linien - BU'!R:S,2,FALSE),A940)</f>
        <v>BU2</v>
      </c>
      <c r="W940" s="16" t="str">
        <f t="shared" si="103"/>
        <v>Diverses</v>
      </c>
      <c r="X940" s="15">
        <f t="shared" si="104"/>
        <v>30</v>
      </c>
      <c r="Y940" s="51"/>
      <c r="AC940" s="51"/>
      <c r="AF940" s="51"/>
      <c r="AG940" s="51"/>
      <c r="AH940" s="51"/>
    </row>
    <row r="941" spans="1:34" ht="30" customHeight="1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F941"/>
      <c r="G941" s="55"/>
      <c r="H941" s="25" t="str">
        <f>IFERROR(VLOOKUP(Tabelle111[[#This Row],[Artikelnr. (wenn vorhanden)]],Artikel!A:C,3,FALSE),Tabelle111[[#This Row],[Artikelnr. (wenn vorhanden)]])</f>
        <v>Diverses</v>
      </c>
      <c r="I941" s="11" t="str">
        <f>VLOOKUP(V941,'Linien - BU'!A:B,2,FALSE)</f>
        <v>BU2</v>
      </c>
      <c r="J941" s="12">
        <f t="shared" si="98"/>
        <v>101</v>
      </c>
      <c r="K941" s="13">
        <f>Tabelle111[[#This Row],[Datum '[Tag']]]</f>
        <v>44438</v>
      </c>
      <c r="L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1" s="14" t="str">
        <f>IFERROR(VLOOKUP(Tabelle3[[#This Row],[Artikelnr.]],Artikel!A:C,3,FALSE),Tabelle3[[#This Row],[Artikelnr.]])</f>
        <v>Diverses</v>
      </c>
      <c r="N941" s="11" t="str">
        <f>VLOOKUP(D941,'Liste Gründe'!A:D,2,FALSE)</f>
        <v>Linienbezogen</v>
      </c>
      <c r="O941" s="13" t="str">
        <f>IF(ISBLANK(F941),VLOOKUP(Tabelle3[[#This Row],[Grund Ziffer]],'Liste Gründe'!A:D,3,FALSE),F941)</f>
        <v>Maschinenabfall</v>
      </c>
      <c r="P941" s="11" t="str">
        <f>IF(ISBLANK(Tabelle111[[#This Row],[noch genauer]]),"-",Tabelle111[[#This Row],[noch genauer]])</f>
        <v>-</v>
      </c>
      <c r="Q941" s="14">
        <f t="shared" si="99"/>
        <v>35</v>
      </c>
      <c r="R941" s="11" t="str">
        <f t="shared" si="100"/>
        <v>Produkte</v>
      </c>
      <c r="S941" s="11" t="str">
        <f t="shared" si="101"/>
        <v>BUs</v>
      </c>
      <c r="T941" s="11" t="str">
        <f t="shared" si="102"/>
        <v>Symptome</v>
      </c>
      <c r="U941" s="11" t="str">
        <f>IFERROR(VLOOKUP(Tabelle3[[#This Row],[Artikelnr.]],Kennzahlen!S:U,3,FALSE)*Tabelle3[[#This Row],[Menge]],"0")</f>
        <v>0</v>
      </c>
      <c r="V941" s="14" t="str">
        <f>IF(ISBLANK(A941),VLOOKUP(Tabelle3[[#This Row],[Artikelnr.]],'Linien - BU'!R:S,2,FALSE),A941)</f>
        <v>Bu2</v>
      </c>
      <c r="W941" s="16" t="str">
        <f t="shared" si="103"/>
        <v>Diverses</v>
      </c>
      <c r="X941" s="15">
        <f t="shared" si="104"/>
        <v>30</v>
      </c>
      <c r="Y941" s="51"/>
      <c r="AC941" s="51"/>
      <c r="AF941" s="51"/>
      <c r="AG941" s="51"/>
      <c r="AH941" s="51"/>
    </row>
    <row r="942" spans="1:34" ht="30" customHeight="1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F942"/>
      <c r="G942" s="55"/>
      <c r="H942" s="25" t="str">
        <f>IFERROR(VLOOKUP(Tabelle111[[#This Row],[Artikelnr. (wenn vorhanden)]],Artikel!A:C,3,FALSE),Tabelle111[[#This Row],[Artikelnr. (wenn vorhanden)]])</f>
        <v>Diverses</v>
      </c>
      <c r="I942" s="11" t="str">
        <f>VLOOKUP(V942,'Linien - BU'!A:B,2,FALSE)</f>
        <v>BU2</v>
      </c>
      <c r="J942" s="12">
        <f t="shared" si="98"/>
        <v>53</v>
      </c>
      <c r="K942" s="13">
        <f>Tabelle111[[#This Row],[Datum '[Tag']]]</f>
        <v>44439</v>
      </c>
      <c r="L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2" s="14" t="str">
        <f>IFERROR(VLOOKUP(Tabelle3[[#This Row],[Artikelnr.]],Artikel!A:C,3,FALSE),Tabelle3[[#This Row],[Artikelnr.]])</f>
        <v>Diverses</v>
      </c>
      <c r="N942" s="11" t="str">
        <f>VLOOKUP(D942,'Liste Gründe'!A:D,2,FALSE)</f>
        <v>Linienbezogen</v>
      </c>
      <c r="O942" s="13" t="str">
        <f>IF(ISBLANK(F942),VLOOKUP(Tabelle3[[#This Row],[Grund Ziffer]],'Liste Gründe'!A:D,3,FALSE),F942)</f>
        <v>Maschinenabfall</v>
      </c>
      <c r="P942" s="11" t="str">
        <f>IF(ISBLANK(Tabelle111[[#This Row],[noch genauer]]),"-",Tabelle111[[#This Row],[noch genauer]])</f>
        <v>-</v>
      </c>
      <c r="Q942" s="14">
        <f t="shared" si="99"/>
        <v>35</v>
      </c>
      <c r="R942" s="11" t="str">
        <f t="shared" si="100"/>
        <v>Produkte</v>
      </c>
      <c r="S942" s="11" t="str">
        <f t="shared" si="101"/>
        <v>BUs</v>
      </c>
      <c r="T942" s="11" t="str">
        <f t="shared" si="102"/>
        <v>Symptome</v>
      </c>
      <c r="U942" s="11" t="str">
        <f>IFERROR(VLOOKUP(Tabelle3[[#This Row],[Artikelnr.]],Kennzahlen!S:U,3,FALSE)*Tabelle3[[#This Row],[Menge]],"0")</f>
        <v>0</v>
      </c>
      <c r="V942" s="14" t="str">
        <f>IF(ISBLANK(A942),VLOOKUP(Tabelle3[[#This Row],[Artikelnr.]],'Linien - BU'!R:S,2,FALSE),A942)</f>
        <v>BU2</v>
      </c>
      <c r="W942" s="16" t="str">
        <f t="shared" si="103"/>
        <v>Diverses</v>
      </c>
      <c r="X942" s="15">
        <f t="shared" si="104"/>
        <v>30</v>
      </c>
      <c r="Y942" s="51"/>
      <c r="AC942" s="51"/>
      <c r="AF942" s="51"/>
      <c r="AG942" s="51"/>
      <c r="AH942" s="51"/>
    </row>
    <row r="943" spans="1:34" ht="30" customHeight="1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F943"/>
      <c r="G943" s="55"/>
      <c r="H943" s="25" t="str">
        <f>IFERROR(VLOOKUP(Tabelle111[[#This Row],[Artikelnr. (wenn vorhanden)]],Artikel!A:C,3,FALSE),Tabelle111[[#This Row],[Artikelnr. (wenn vorhanden)]])</f>
        <v>Diverses</v>
      </c>
      <c r="I943" s="11" t="str">
        <f>VLOOKUP(V943,'Linien - BU'!A:B,2,FALSE)</f>
        <v>BU4</v>
      </c>
      <c r="J943" s="12">
        <f t="shared" si="98"/>
        <v>28</v>
      </c>
      <c r="K943" s="13">
        <f>Tabelle111[[#This Row],[Datum '[Tag']]]</f>
        <v>44441</v>
      </c>
      <c r="L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3" s="14" t="str">
        <f>IFERROR(VLOOKUP(Tabelle3[[#This Row],[Artikelnr.]],Artikel!A:C,3,FALSE),Tabelle3[[#This Row],[Artikelnr.]])</f>
        <v>Diverses</v>
      </c>
      <c r="N943" s="11" t="str">
        <f>VLOOKUP(D943,'Liste Gründe'!A:D,2,FALSE)</f>
        <v>Linienbezogen</v>
      </c>
      <c r="O943" s="13" t="str">
        <f>IF(ISBLANK(F943),VLOOKUP(Tabelle3[[#This Row],[Grund Ziffer]],'Liste Gründe'!A:D,3,FALSE),F943)</f>
        <v>Maschinenabfall</v>
      </c>
      <c r="P943" s="11" t="str">
        <f>IF(ISBLANK(Tabelle111[[#This Row],[noch genauer]]),"-",Tabelle111[[#This Row],[noch genauer]])</f>
        <v>-</v>
      </c>
      <c r="Q943" s="14">
        <f t="shared" si="99"/>
        <v>35</v>
      </c>
      <c r="R943" s="11" t="str">
        <f t="shared" si="100"/>
        <v>Produkte</v>
      </c>
      <c r="S943" s="11" t="str">
        <f t="shared" si="101"/>
        <v>BUs</v>
      </c>
      <c r="T943" s="11" t="str">
        <f t="shared" si="102"/>
        <v>Symptome</v>
      </c>
      <c r="U943" s="11" t="str">
        <f>IFERROR(VLOOKUP(Tabelle3[[#This Row],[Artikelnr.]],Kennzahlen!S:U,3,FALSE)*Tabelle3[[#This Row],[Menge]],"0")</f>
        <v>0</v>
      </c>
      <c r="V943" s="14" t="str">
        <f>IF(ISBLANK(A943),VLOOKUP(Tabelle3[[#This Row],[Artikelnr.]],'Linien - BU'!R:S,2,FALSE),A943)</f>
        <v>BU4</v>
      </c>
      <c r="W943" s="16" t="str">
        <f t="shared" si="103"/>
        <v>Diverses</v>
      </c>
      <c r="X943" s="15">
        <f t="shared" si="104"/>
        <v>30</v>
      </c>
      <c r="Y943" s="51"/>
      <c r="AC943" s="51"/>
      <c r="AF943" s="51"/>
      <c r="AG943" s="51"/>
      <c r="AH943" s="51"/>
    </row>
    <row r="944" spans="1:34" ht="30" customHeight="1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F944"/>
      <c r="G944" s="55"/>
      <c r="H944" s="25" t="str">
        <f>IFERROR(VLOOKUP(Tabelle111[[#This Row],[Artikelnr. (wenn vorhanden)]],Artikel!A:C,3,FALSE),Tabelle111[[#This Row],[Artikelnr. (wenn vorhanden)]])</f>
        <v>Diverses</v>
      </c>
      <c r="I944" s="11" t="str">
        <f>VLOOKUP(V944,'Linien - BU'!A:B,2,FALSE)</f>
        <v>BU2</v>
      </c>
      <c r="J944" s="12">
        <f t="shared" si="98"/>
        <v>35.000000000000007</v>
      </c>
      <c r="K944" s="13">
        <f>Tabelle111[[#This Row],[Datum '[Tag']]]</f>
        <v>44440</v>
      </c>
      <c r="L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4" s="14" t="str">
        <f>IFERROR(VLOOKUP(Tabelle3[[#This Row],[Artikelnr.]],Artikel!A:C,3,FALSE),Tabelle3[[#This Row],[Artikelnr.]])</f>
        <v>Diverses</v>
      </c>
      <c r="N944" s="11" t="str">
        <f>VLOOKUP(D944,'Liste Gründe'!A:D,2,FALSE)</f>
        <v>Linienbezogen</v>
      </c>
      <c r="O944" s="13" t="str">
        <f>IF(ISBLANK(F944),VLOOKUP(Tabelle3[[#This Row],[Grund Ziffer]],'Liste Gründe'!A:D,3,FALSE),F944)</f>
        <v>Maschinenabfall</v>
      </c>
      <c r="P944" s="11" t="str">
        <f>IF(ISBLANK(Tabelle111[[#This Row],[noch genauer]]),"-",Tabelle111[[#This Row],[noch genauer]])</f>
        <v>-</v>
      </c>
      <c r="Q944" s="14">
        <f t="shared" si="99"/>
        <v>35</v>
      </c>
      <c r="R944" s="11" t="str">
        <f t="shared" si="100"/>
        <v>Produkte</v>
      </c>
      <c r="S944" s="11" t="str">
        <f t="shared" si="101"/>
        <v>BUs</v>
      </c>
      <c r="T944" s="11" t="str">
        <f t="shared" si="102"/>
        <v>Symptome</v>
      </c>
      <c r="U944" s="11" t="str">
        <f>IFERROR(VLOOKUP(Tabelle3[[#This Row],[Artikelnr.]],Kennzahlen!S:U,3,FALSE)*Tabelle3[[#This Row],[Menge]],"0")</f>
        <v>0</v>
      </c>
      <c r="V944" s="14" t="str">
        <f>IF(ISBLANK(A944),VLOOKUP(Tabelle3[[#This Row],[Artikelnr.]],'Linien - BU'!R:S,2,FALSE),A944)</f>
        <v>BU2</v>
      </c>
      <c r="W944" s="16" t="str">
        <f t="shared" si="103"/>
        <v>Diverses</v>
      </c>
      <c r="X944" s="15">
        <f t="shared" si="104"/>
        <v>30</v>
      </c>
      <c r="Y944" s="51"/>
      <c r="AC944" s="51"/>
      <c r="AF944" s="51"/>
      <c r="AG944" s="51"/>
      <c r="AH944" s="51"/>
    </row>
    <row r="945" spans="1:34" ht="30" customHeight="1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F945"/>
      <c r="G945" s="55"/>
      <c r="H945" s="25" t="str">
        <f>IFERROR(VLOOKUP(Tabelle111[[#This Row],[Artikelnr. (wenn vorhanden)]],Artikel!A:C,3,FALSE),Tabelle111[[#This Row],[Artikelnr. (wenn vorhanden)]])</f>
        <v>Diverses</v>
      </c>
      <c r="I945" s="11" t="str">
        <f>VLOOKUP(V945,'Linien - BU'!A:B,2,FALSE)</f>
        <v>BU2</v>
      </c>
      <c r="J945" s="12">
        <f t="shared" si="98"/>
        <v>36</v>
      </c>
      <c r="K945" s="13">
        <f>Tabelle111[[#This Row],[Datum '[Tag']]]</f>
        <v>44440</v>
      </c>
      <c r="L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5" s="14" t="str">
        <f>IFERROR(VLOOKUP(Tabelle3[[#This Row],[Artikelnr.]],Artikel!A:C,3,FALSE),Tabelle3[[#This Row],[Artikelnr.]])</f>
        <v>Diverses</v>
      </c>
      <c r="N945" s="11" t="str">
        <f>VLOOKUP(D945,'Liste Gründe'!A:D,2,FALSE)</f>
        <v>Linienbezogen</v>
      </c>
      <c r="O945" s="13" t="str">
        <f>IF(ISBLANK(F945),VLOOKUP(Tabelle3[[#This Row],[Grund Ziffer]],'Liste Gründe'!A:D,3,FALSE),F945)</f>
        <v>Maschinenabfall</v>
      </c>
      <c r="P945" s="11" t="str">
        <f>IF(ISBLANK(Tabelle111[[#This Row],[noch genauer]]),"-",Tabelle111[[#This Row],[noch genauer]])</f>
        <v>-</v>
      </c>
      <c r="Q945" s="14">
        <f t="shared" si="99"/>
        <v>35</v>
      </c>
      <c r="R945" s="11" t="str">
        <f t="shared" si="100"/>
        <v>Produkte</v>
      </c>
      <c r="S945" s="11" t="str">
        <f t="shared" si="101"/>
        <v>BUs</v>
      </c>
      <c r="T945" s="11" t="str">
        <f t="shared" si="102"/>
        <v>Symptome</v>
      </c>
      <c r="U945" s="11" t="str">
        <f>IFERROR(VLOOKUP(Tabelle3[[#This Row],[Artikelnr.]],Kennzahlen!S:U,3,FALSE)*Tabelle3[[#This Row],[Menge]],"0")</f>
        <v>0</v>
      </c>
      <c r="V945" s="14" t="str">
        <f>IF(ISBLANK(A945),VLOOKUP(Tabelle3[[#This Row],[Artikelnr.]],'Linien - BU'!R:S,2,FALSE),A945)</f>
        <v>Bu2</v>
      </c>
      <c r="W945" s="16" t="str">
        <f t="shared" si="103"/>
        <v>Diverses</v>
      </c>
      <c r="X945" s="15">
        <f t="shared" si="104"/>
        <v>30</v>
      </c>
      <c r="Y945" s="51"/>
      <c r="AC945" s="51"/>
      <c r="AF945" s="51"/>
      <c r="AG945" s="51"/>
      <c r="AH945" s="51"/>
    </row>
    <row r="946" spans="1:34" ht="30" customHeight="1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F946"/>
      <c r="G946" s="55"/>
      <c r="H946" s="25" t="str">
        <f>IFERROR(VLOOKUP(Tabelle111[[#This Row],[Artikelnr. (wenn vorhanden)]],Artikel!A:C,3,FALSE),Tabelle111[[#This Row],[Artikelnr. (wenn vorhanden)]])</f>
        <v>Diverses</v>
      </c>
      <c r="I946" s="11" t="str">
        <f>VLOOKUP(V946,'Linien - BU'!A:B,2,FALSE)</f>
        <v>BU2</v>
      </c>
      <c r="J946" s="12">
        <f t="shared" si="98"/>
        <v>102</v>
      </c>
      <c r="K946" s="13">
        <f>Tabelle111[[#This Row],[Datum '[Tag']]]</f>
        <v>44440</v>
      </c>
      <c r="L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6" s="14" t="str">
        <f>IFERROR(VLOOKUP(Tabelle3[[#This Row],[Artikelnr.]],Artikel!A:C,3,FALSE),Tabelle3[[#This Row],[Artikelnr.]])</f>
        <v>Diverses</v>
      </c>
      <c r="N946" s="11" t="str">
        <f>VLOOKUP(D946,'Liste Gründe'!A:D,2,FALSE)</f>
        <v>Linienbezogen</v>
      </c>
      <c r="O946" s="13" t="str">
        <f>IF(ISBLANK(F946),VLOOKUP(Tabelle3[[#This Row],[Grund Ziffer]],'Liste Gründe'!A:D,3,FALSE),F946)</f>
        <v>Maschinenabfall</v>
      </c>
      <c r="P946" s="11" t="str">
        <f>IF(ISBLANK(Tabelle111[[#This Row],[noch genauer]]),"-",Tabelle111[[#This Row],[noch genauer]])</f>
        <v>-</v>
      </c>
      <c r="Q946" s="14">
        <f t="shared" si="99"/>
        <v>35</v>
      </c>
      <c r="R946" s="11" t="str">
        <f t="shared" si="100"/>
        <v>Produkte</v>
      </c>
      <c r="S946" s="11" t="str">
        <f t="shared" si="101"/>
        <v>BUs</v>
      </c>
      <c r="T946" s="11" t="str">
        <f t="shared" si="102"/>
        <v>Symptome</v>
      </c>
      <c r="U946" s="11" t="str">
        <f>IFERROR(VLOOKUP(Tabelle3[[#This Row],[Artikelnr.]],Kennzahlen!S:U,3,FALSE)*Tabelle3[[#This Row],[Menge]],"0")</f>
        <v>0</v>
      </c>
      <c r="V946" s="14" t="str">
        <f>IF(ISBLANK(A946),VLOOKUP(Tabelle3[[#This Row],[Artikelnr.]],'Linien - BU'!R:S,2,FALSE),A946)</f>
        <v>BU2</v>
      </c>
      <c r="W946" s="16" t="str">
        <f t="shared" si="103"/>
        <v>Diverses</v>
      </c>
      <c r="X946" s="15">
        <f t="shared" si="104"/>
        <v>30</v>
      </c>
      <c r="Y946" s="51"/>
      <c r="AC946" s="51"/>
      <c r="AF946" s="51"/>
      <c r="AG946" s="51"/>
      <c r="AH946" s="51"/>
    </row>
    <row r="947" spans="1:34" ht="30" customHeight="1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F947"/>
      <c r="G947" s="55"/>
      <c r="H947" s="25" t="str">
        <f>IFERROR(VLOOKUP(Tabelle111[[#This Row],[Artikelnr. (wenn vorhanden)]],Artikel!A:C,3,FALSE),Tabelle111[[#This Row],[Artikelnr. (wenn vorhanden)]])</f>
        <v>Diverses</v>
      </c>
      <c r="I947" s="11" t="str">
        <f>VLOOKUP(V947,'Linien - BU'!A:B,2,FALSE)</f>
        <v>BU3</v>
      </c>
      <c r="J947" s="12">
        <f t="shared" si="98"/>
        <v>33.5</v>
      </c>
      <c r="K947" s="13">
        <f>Tabelle111[[#This Row],[Datum '[Tag']]]</f>
        <v>44441</v>
      </c>
      <c r="L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7" s="14" t="str">
        <f>IFERROR(VLOOKUP(Tabelle3[[#This Row],[Artikelnr.]],Artikel!A:C,3,FALSE),Tabelle3[[#This Row],[Artikelnr.]])</f>
        <v>Diverses</v>
      </c>
      <c r="N947" s="11" t="str">
        <f>VLOOKUP(D947,'Liste Gründe'!A:D,2,FALSE)</f>
        <v>Linienbezogen</v>
      </c>
      <c r="O947" s="13" t="str">
        <f>IF(ISBLANK(F947),VLOOKUP(Tabelle3[[#This Row],[Grund Ziffer]],'Liste Gründe'!A:D,3,FALSE),F947)</f>
        <v>Maschinenabfall</v>
      </c>
      <c r="P947" s="11" t="str">
        <f>IF(ISBLANK(Tabelle111[[#This Row],[noch genauer]]),"-",Tabelle111[[#This Row],[noch genauer]])</f>
        <v>-</v>
      </c>
      <c r="Q947" s="14">
        <f t="shared" si="99"/>
        <v>35</v>
      </c>
      <c r="R947" s="11" t="str">
        <f t="shared" si="100"/>
        <v>Produkte</v>
      </c>
      <c r="S947" s="11" t="str">
        <f t="shared" si="101"/>
        <v>BUs</v>
      </c>
      <c r="T947" s="11" t="str">
        <f t="shared" si="102"/>
        <v>Symptome</v>
      </c>
      <c r="U947" s="11" t="str">
        <f>IFERROR(VLOOKUP(Tabelle3[[#This Row],[Artikelnr.]],Kennzahlen!S:U,3,FALSE)*Tabelle3[[#This Row],[Menge]],"0")</f>
        <v>0</v>
      </c>
      <c r="V947" s="14" t="str">
        <f>IF(ISBLANK(A947),VLOOKUP(Tabelle3[[#This Row],[Artikelnr.]],'Linien - BU'!R:S,2,FALSE),A947)</f>
        <v>Bu3</v>
      </c>
      <c r="W947" s="16" t="str">
        <f t="shared" si="103"/>
        <v>Diverses</v>
      </c>
      <c r="X947" s="15">
        <f t="shared" si="104"/>
        <v>30</v>
      </c>
      <c r="Y947" s="51"/>
      <c r="AC947" s="51"/>
      <c r="AF947" s="51"/>
      <c r="AG947" s="51"/>
      <c r="AH947" s="51"/>
    </row>
    <row r="948" spans="1:34" ht="30" customHeight="1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F948"/>
      <c r="G948" s="55"/>
      <c r="H948" s="25" t="str">
        <f>IFERROR(VLOOKUP(Tabelle111[[#This Row],[Artikelnr. (wenn vorhanden)]],Artikel!A:C,3,FALSE),Tabelle111[[#This Row],[Artikelnr. (wenn vorhanden)]])</f>
        <v>Diverses</v>
      </c>
      <c r="I948" s="11" t="str">
        <f>VLOOKUP(V948,'Linien - BU'!A:B,2,FALSE)</f>
        <v>BU4</v>
      </c>
      <c r="J948" s="12">
        <f t="shared" si="98"/>
        <v>23</v>
      </c>
      <c r="K948" s="13">
        <f>Tabelle111[[#This Row],[Datum '[Tag']]]</f>
        <v>44442</v>
      </c>
      <c r="L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8" s="14" t="str">
        <f>IFERROR(VLOOKUP(Tabelle3[[#This Row],[Artikelnr.]],Artikel!A:C,3,FALSE),Tabelle3[[#This Row],[Artikelnr.]])</f>
        <v>Diverses</v>
      </c>
      <c r="N948" s="11" t="str">
        <f>VLOOKUP(D948,'Liste Gründe'!A:D,2,FALSE)</f>
        <v>Linienbezogen</v>
      </c>
      <c r="O948" s="13" t="str">
        <f>IF(ISBLANK(F948),VLOOKUP(Tabelle3[[#This Row],[Grund Ziffer]],'Liste Gründe'!A:D,3,FALSE),F948)</f>
        <v>Maschinenabfall</v>
      </c>
      <c r="P948" s="11" t="str">
        <f>IF(ISBLANK(Tabelle111[[#This Row],[noch genauer]]),"-",Tabelle111[[#This Row],[noch genauer]])</f>
        <v>-</v>
      </c>
      <c r="Q948" s="14">
        <f t="shared" si="99"/>
        <v>35</v>
      </c>
      <c r="R948" s="11" t="str">
        <f t="shared" si="100"/>
        <v>Produkte</v>
      </c>
      <c r="S948" s="11" t="str">
        <f t="shared" si="101"/>
        <v>BUs</v>
      </c>
      <c r="T948" s="11" t="str">
        <f t="shared" si="102"/>
        <v>Symptome</v>
      </c>
      <c r="U948" s="11" t="str">
        <f>IFERROR(VLOOKUP(Tabelle3[[#This Row],[Artikelnr.]],Kennzahlen!S:U,3,FALSE)*Tabelle3[[#This Row],[Menge]],"0")</f>
        <v>0</v>
      </c>
      <c r="V948" s="14" t="str">
        <f>IF(ISBLANK(A948),VLOOKUP(Tabelle3[[#This Row],[Artikelnr.]],'Linien - BU'!R:S,2,FALSE),A948)</f>
        <v>Bu4</v>
      </c>
      <c r="W948" s="16" t="str">
        <f t="shared" si="103"/>
        <v>Diverses</v>
      </c>
      <c r="X948" s="15">
        <f t="shared" si="104"/>
        <v>30</v>
      </c>
      <c r="Y948" s="51"/>
      <c r="AC948" s="51"/>
      <c r="AF948" s="51"/>
      <c r="AG948" s="51"/>
      <c r="AH948" s="51"/>
    </row>
    <row r="949" spans="1:34" ht="30" customHeight="1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F949"/>
      <c r="G949" s="55"/>
      <c r="H949" s="25" t="str">
        <f>IFERROR(VLOOKUP(Tabelle111[[#This Row],[Artikelnr. (wenn vorhanden)]],Artikel!A:C,3,FALSE),Tabelle111[[#This Row],[Artikelnr. (wenn vorhanden)]])</f>
        <v>Diverses</v>
      </c>
      <c r="I949" s="11" t="str">
        <f>VLOOKUP(V949,'Linien - BU'!A:B,2,FALSE)</f>
        <v>BU3</v>
      </c>
      <c r="J949" s="12">
        <f t="shared" si="98"/>
        <v>18</v>
      </c>
      <c r="K949" s="13">
        <f>Tabelle111[[#This Row],[Datum '[Tag']]]</f>
        <v>44442</v>
      </c>
      <c r="L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9" s="14" t="str">
        <f>IFERROR(VLOOKUP(Tabelle3[[#This Row],[Artikelnr.]],Artikel!A:C,3,FALSE),Tabelle3[[#This Row],[Artikelnr.]])</f>
        <v>Diverses</v>
      </c>
      <c r="N949" s="11" t="str">
        <f>VLOOKUP(D949,'Liste Gründe'!A:D,2,FALSE)</f>
        <v>Linienbezogen</v>
      </c>
      <c r="O949" s="13" t="str">
        <f>IF(ISBLANK(F949),VLOOKUP(Tabelle3[[#This Row],[Grund Ziffer]],'Liste Gründe'!A:D,3,FALSE),F949)</f>
        <v>Maschinenabfall</v>
      </c>
      <c r="P949" s="11" t="str">
        <f>IF(ISBLANK(Tabelle111[[#This Row],[noch genauer]]),"-",Tabelle111[[#This Row],[noch genauer]])</f>
        <v>-</v>
      </c>
      <c r="Q949" s="14">
        <f t="shared" si="99"/>
        <v>35</v>
      </c>
      <c r="R949" s="11" t="str">
        <f t="shared" si="100"/>
        <v>Produkte</v>
      </c>
      <c r="S949" s="11" t="str">
        <f t="shared" si="101"/>
        <v>BUs</v>
      </c>
      <c r="T949" s="11" t="str">
        <f t="shared" si="102"/>
        <v>Symptome</v>
      </c>
      <c r="U949" s="11" t="str">
        <f>IFERROR(VLOOKUP(Tabelle3[[#This Row],[Artikelnr.]],Kennzahlen!S:U,3,FALSE)*Tabelle3[[#This Row],[Menge]],"0")</f>
        <v>0</v>
      </c>
      <c r="V949" s="14" t="str">
        <f>IF(ISBLANK(A949),VLOOKUP(Tabelle3[[#This Row],[Artikelnr.]],'Linien - BU'!R:S,2,FALSE),A949)</f>
        <v>WVP</v>
      </c>
      <c r="W949" s="16" t="str">
        <f t="shared" si="103"/>
        <v>Diverses</v>
      </c>
      <c r="X949" s="15">
        <f t="shared" si="104"/>
        <v>30</v>
      </c>
      <c r="Y949" s="51"/>
      <c r="AC949" s="51"/>
      <c r="AF949" s="51"/>
      <c r="AG949" s="51"/>
      <c r="AH949" s="51"/>
    </row>
    <row r="950" spans="1:34" ht="30" customHeight="1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F950"/>
      <c r="G950" s="55"/>
      <c r="H950" s="25" t="str">
        <f>IFERROR(VLOOKUP(Tabelle111[[#This Row],[Artikelnr. (wenn vorhanden)]],Artikel!A:C,3,FALSE),Tabelle111[[#This Row],[Artikelnr. (wenn vorhanden)]])</f>
        <v>DIverses</v>
      </c>
      <c r="I950" s="11" t="str">
        <f>VLOOKUP(V950,'Linien - BU'!A:B,2,FALSE)</f>
        <v>BU3</v>
      </c>
      <c r="J950" s="12">
        <f t="shared" si="98"/>
        <v>87.2</v>
      </c>
      <c r="K950" s="13">
        <f>Tabelle111[[#This Row],[Datum '[Tag']]]</f>
        <v>44442</v>
      </c>
      <c r="L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0" s="14" t="str">
        <f>IFERROR(VLOOKUP(Tabelle3[[#This Row],[Artikelnr.]],Artikel!A:C,3,FALSE),Tabelle3[[#This Row],[Artikelnr.]])</f>
        <v>DIverses</v>
      </c>
      <c r="N950" s="11" t="str">
        <f>VLOOKUP(D950,'Liste Gründe'!A:D,2,FALSE)</f>
        <v>Linienbezogen</v>
      </c>
      <c r="O950" s="13" t="str">
        <f>IF(ISBLANK(F950),VLOOKUP(Tabelle3[[#This Row],[Grund Ziffer]],'Liste Gründe'!A:D,3,FALSE),F950)</f>
        <v>Maschinenabfall</v>
      </c>
      <c r="P950" s="11" t="str">
        <f>IF(ISBLANK(Tabelle111[[#This Row],[noch genauer]]),"-",Tabelle111[[#This Row],[noch genauer]])</f>
        <v>-</v>
      </c>
      <c r="Q950" s="14">
        <f t="shared" si="99"/>
        <v>35</v>
      </c>
      <c r="R950" s="11" t="str">
        <f t="shared" si="100"/>
        <v>Produkte</v>
      </c>
      <c r="S950" s="11" t="str">
        <f t="shared" si="101"/>
        <v>BUs</v>
      </c>
      <c r="T950" s="11" t="str">
        <f t="shared" si="102"/>
        <v>Symptome</v>
      </c>
      <c r="U950" s="11" t="str">
        <f>IFERROR(VLOOKUP(Tabelle3[[#This Row],[Artikelnr.]],Kennzahlen!S:U,3,FALSE)*Tabelle3[[#This Row],[Menge]],"0")</f>
        <v>0</v>
      </c>
      <c r="V950" s="14" t="str">
        <f>IF(ISBLANK(A950),VLOOKUP(Tabelle3[[#This Row],[Artikelnr.]],'Linien - BU'!R:S,2,FALSE),A950)</f>
        <v>Bu3</v>
      </c>
      <c r="W950" s="16" t="str">
        <f t="shared" si="103"/>
        <v>DIverses</v>
      </c>
      <c r="X950" s="15">
        <f t="shared" si="104"/>
        <v>30</v>
      </c>
      <c r="Y950" s="51"/>
      <c r="AC950" s="51"/>
      <c r="AF950" s="51"/>
      <c r="AG950" s="51"/>
      <c r="AH950" s="51"/>
    </row>
    <row r="951" spans="1:34" ht="30" customHeight="1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F951"/>
      <c r="G951" s="55"/>
      <c r="H951" s="25" t="str">
        <f>IFERROR(VLOOKUP(Tabelle111[[#This Row],[Artikelnr. (wenn vorhanden)]],Artikel!A:C,3,FALSE),Tabelle111[[#This Row],[Artikelnr. (wenn vorhanden)]])</f>
        <v>Diverses</v>
      </c>
      <c r="I951" s="11" t="str">
        <f>VLOOKUP(V951,'Linien - BU'!A:B,2,FALSE)</f>
        <v>BU2</v>
      </c>
      <c r="J951" s="12">
        <f t="shared" si="98"/>
        <v>39</v>
      </c>
      <c r="K951" s="13">
        <f>Tabelle111[[#This Row],[Datum '[Tag']]]</f>
        <v>44442</v>
      </c>
      <c r="L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1" s="14" t="str">
        <f>IFERROR(VLOOKUP(Tabelle3[[#This Row],[Artikelnr.]],Artikel!A:C,3,FALSE),Tabelle3[[#This Row],[Artikelnr.]])</f>
        <v>Diverses</v>
      </c>
      <c r="N951" s="11" t="str">
        <f>VLOOKUP(D951,'Liste Gründe'!A:D,2,FALSE)</f>
        <v>Linienbezogen</v>
      </c>
      <c r="O951" s="13" t="str">
        <f>IF(ISBLANK(F951),VLOOKUP(Tabelle3[[#This Row],[Grund Ziffer]],'Liste Gründe'!A:D,3,FALSE),F951)</f>
        <v>Maschinenabfall</v>
      </c>
      <c r="P951" s="11" t="str">
        <f>IF(ISBLANK(Tabelle111[[#This Row],[noch genauer]]),"-",Tabelle111[[#This Row],[noch genauer]])</f>
        <v>-</v>
      </c>
      <c r="Q951" s="14">
        <f t="shared" si="99"/>
        <v>35</v>
      </c>
      <c r="R951" s="11" t="str">
        <f t="shared" si="100"/>
        <v>Produkte</v>
      </c>
      <c r="S951" s="11" t="str">
        <f t="shared" si="101"/>
        <v>BUs</v>
      </c>
      <c r="T951" s="11" t="str">
        <f t="shared" si="102"/>
        <v>Symptome</v>
      </c>
      <c r="U951" s="11" t="str">
        <f>IFERROR(VLOOKUP(Tabelle3[[#This Row],[Artikelnr.]],Kennzahlen!S:U,3,FALSE)*Tabelle3[[#This Row],[Menge]],"0")</f>
        <v>0</v>
      </c>
      <c r="V951" s="14" t="str">
        <f>IF(ISBLANK(A951),VLOOKUP(Tabelle3[[#This Row],[Artikelnr.]],'Linien - BU'!R:S,2,FALSE),A951)</f>
        <v>BU2</v>
      </c>
      <c r="W951" s="16" t="str">
        <f t="shared" si="103"/>
        <v>Diverses</v>
      </c>
      <c r="X951" s="15">
        <f t="shared" si="104"/>
        <v>30</v>
      </c>
      <c r="Y951" s="51"/>
      <c r="AC951" s="51"/>
      <c r="AF951" s="51"/>
      <c r="AG951" s="51"/>
      <c r="AH951" s="51"/>
    </row>
    <row r="952" spans="1:34" ht="30" customHeight="1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F952"/>
      <c r="G952" s="55"/>
      <c r="H952" s="25" t="str">
        <f>IFERROR(VLOOKUP(Tabelle111[[#This Row],[Artikelnr. (wenn vorhanden)]],Artikel!A:C,3,FALSE),Tabelle111[[#This Row],[Artikelnr. (wenn vorhanden)]])</f>
        <v>Diverses</v>
      </c>
      <c r="I952" s="11" t="str">
        <f>VLOOKUP(V952,'Linien - BU'!A:B,2,FALSE)</f>
        <v>BU2</v>
      </c>
      <c r="J952" s="12">
        <f t="shared" si="98"/>
        <v>65</v>
      </c>
      <c r="K952" s="13">
        <f>Tabelle111[[#This Row],[Datum '[Tag']]]</f>
        <v>44442</v>
      </c>
      <c r="L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2" s="14" t="str">
        <f>IFERROR(VLOOKUP(Tabelle3[[#This Row],[Artikelnr.]],Artikel!A:C,3,FALSE),Tabelle3[[#This Row],[Artikelnr.]])</f>
        <v>Diverses</v>
      </c>
      <c r="N952" s="11" t="str">
        <f>VLOOKUP(D952,'Liste Gründe'!A:D,2,FALSE)</f>
        <v>Linienbezogen</v>
      </c>
      <c r="O952" s="13" t="str">
        <f>IF(ISBLANK(F952),VLOOKUP(Tabelle3[[#This Row],[Grund Ziffer]],'Liste Gründe'!A:D,3,FALSE),F952)</f>
        <v>Maschinenabfall</v>
      </c>
      <c r="P952" s="11" t="str">
        <f>IF(ISBLANK(Tabelle111[[#This Row],[noch genauer]]),"-",Tabelle111[[#This Row],[noch genauer]])</f>
        <v>-</v>
      </c>
      <c r="Q952" s="14">
        <f t="shared" si="99"/>
        <v>35</v>
      </c>
      <c r="R952" s="11" t="str">
        <f t="shared" si="100"/>
        <v>Produkte</v>
      </c>
      <c r="S952" s="11" t="str">
        <f t="shared" si="101"/>
        <v>BUs</v>
      </c>
      <c r="T952" s="11" t="str">
        <f t="shared" si="102"/>
        <v>Symptome</v>
      </c>
      <c r="U952" s="11" t="str">
        <f>IFERROR(VLOOKUP(Tabelle3[[#This Row],[Artikelnr.]],Kennzahlen!S:U,3,FALSE)*Tabelle3[[#This Row],[Menge]],"0")</f>
        <v>0</v>
      </c>
      <c r="V952" s="14" t="str">
        <f>IF(ISBLANK(A952),VLOOKUP(Tabelle3[[#This Row],[Artikelnr.]],'Linien - BU'!R:S,2,FALSE),A952)</f>
        <v>BU2</v>
      </c>
      <c r="W952" s="16" t="str">
        <f t="shared" si="103"/>
        <v>Diverses</v>
      </c>
      <c r="X952" s="15">
        <f t="shared" si="104"/>
        <v>30</v>
      </c>
      <c r="Y952" s="51"/>
      <c r="AC952" s="51"/>
      <c r="AF952" s="51"/>
      <c r="AG952" s="51"/>
      <c r="AH952" s="51"/>
    </row>
    <row r="953" spans="1:34" ht="30" customHeight="1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F953"/>
      <c r="G953" s="55"/>
      <c r="H953" s="25" t="str">
        <f>IFERROR(VLOOKUP(Tabelle111[[#This Row],[Artikelnr. (wenn vorhanden)]],Artikel!A:C,3,FALSE),Tabelle111[[#This Row],[Artikelnr. (wenn vorhanden)]])</f>
        <v>Diverses</v>
      </c>
      <c r="I953" s="11" t="str">
        <f>VLOOKUP(V953,'Linien - BU'!A:B,2,FALSE)</f>
        <v>BU3</v>
      </c>
      <c r="J953" s="12">
        <f t="shared" si="98"/>
        <v>47</v>
      </c>
      <c r="K953" s="13">
        <f>Tabelle111[[#This Row],[Datum '[Tag']]]</f>
        <v>44445</v>
      </c>
      <c r="L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3" s="14" t="str">
        <f>IFERROR(VLOOKUP(Tabelle3[[#This Row],[Artikelnr.]],Artikel!A:C,3,FALSE),Tabelle3[[#This Row],[Artikelnr.]])</f>
        <v>Diverses</v>
      </c>
      <c r="N953" s="11" t="str">
        <f>VLOOKUP(D953,'Liste Gründe'!A:D,2,FALSE)</f>
        <v>Linienbezogen</v>
      </c>
      <c r="O953" s="13" t="str">
        <f>IF(ISBLANK(F953),VLOOKUP(Tabelle3[[#This Row],[Grund Ziffer]],'Liste Gründe'!A:D,3,FALSE),F953)</f>
        <v>Maschinenabfall</v>
      </c>
      <c r="P953" s="11" t="str">
        <f>IF(ISBLANK(Tabelle111[[#This Row],[noch genauer]]),"-",Tabelle111[[#This Row],[noch genauer]])</f>
        <v>-</v>
      </c>
      <c r="Q953" s="14">
        <f t="shared" si="99"/>
        <v>36</v>
      </c>
      <c r="R953" s="11" t="str">
        <f t="shared" si="100"/>
        <v>Produkte</v>
      </c>
      <c r="S953" s="11" t="str">
        <f t="shared" si="101"/>
        <v>BUs</v>
      </c>
      <c r="T953" s="11" t="str">
        <f t="shared" si="102"/>
        <v>Symptome</v>
      </c>
      <c r="U953" s="11" t="str">
        <f>IFERROR(VLOOKUP(Tabelle3[[#This Row],[Artikelnr.]],Kennzahlen!S:U,3,FALSE)*Tabelle3[[#This Row],[Menge]],"0")</f>
        <v>0</v>
      </c>
      <c r="V953" s="14" t="str">
        <f>IF(ISBLANK(A953),VLOOKUP(Tabelle3[[#This Row],[Artikelnr.]],'Linien - BU'!R:S,2,FALSE),A953)</f>
        <v>Bu3</v>
      </c>
      <c r="W953" s="16" t="str">
        <f t="shared" si="103"/>
        <v>Diverses</v>
      </c>
      <c r="X953" s="15">
        <f t="shared" si="104"/>
        <v>30</v>
      </c>
      <c r="Y953" s="51"/>
      <c r="AC953" s="51"/>
      <c r="AF953" s="51"/>
      <c r="AG953" s="51"/>
      <c r="AH953" s="51"/>
    </row>
    <row r="954" spans="1:34" ht="30" customHeight="1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F954"/>
      <c r="G954" s="55"/>
      <c r="H954" s="25" t="str">
        <f>IFERROR(VLOOKUP(Tabelle111[[#This Row],[Artikelnr. (wenn vorhanden)]],Artikel!A:C,3,FALSE),Tabelle111[[#This Row],[Artikelnr. (wenn vorhanden)]])</f>
        <v>Diverses</v>
      </c>
      <c r="I954" s="11" t="str">
        <f>VLOOKUP(V954,'Linien - BU'!A:B,2,FALSE)</f>
        <v>BU3</v>
      </c>
      <c r="J954" s="12">
        <f t="shared" si="98"/>
        <v>77.5</v>
      </c>
      <c r="K954" s="13">
        <f>Tabelle111[[#This Row],[Datum '[Tag']]]</f>
        <v>44445</v>
      </c>
      <c r="L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4" s="14" t="str">
        <f>IFERROR(VLOOKUP(Tabelle3[[#This Row],[Artikelnr.]],Artikel!A:C,3,FALSE),Tabelle3[[#This Row],[Artikelnr.]])</f>
        <v>Diverses</v>
      </c>
      <c r="N954" s="11" t="str">
        <f>VLOOKUP(D954,'Liste Gründe'!A:D,2,FALSE)</f>
        <v>Linienbezogen</v>
      </c>
      <c r="O954" s="13" t="str">
        <f>IF(ISBLANK(F954),VLOOKUP(Tabelle3[[#This Row],[Grund Ziffer]],'Liste Gründe'!A:D,3,FALSE),F954)</f>
        <v>Maschinenabfall</v>
      </c>
      <c r="P954" s="11" t="str">
        <f>IF(ISBLANK(Tabelle111[[#This Row],[noch genauer]]),"-",Tabelle111[[#This Row],[noch genauer]])</f>
        <v>-</v>
      </c>
      <c r="Q954" s="14">
        <f t="shared" si="99"/>
        <v>36</v>
      </c>
      <c r="R954" s="11" t="str">
        <f t="shared" si="100"/>
        <v>Produkte</v>
      </c>
      <c r="S954" s="11" t="str">
        <f t="shared" si="101"/>
        <v>BUs</v>
      </c>
      <c r="T954" s="11" t="str">
        <f t="shared" si="102"/>
        <v>Symptome</v>
      </c>
      <c r="U954" s="11" t="str">
        <f>IFERROR(VLOOKUP(Tabelle3[[#This Row],[Artikelnr.]],Kennzahlen!S:U,3,FALSE)*Tabelle3[[#This Row],[Menge]],"0")</f>
        <v>0</v>
      </c>
      <c r="V954" s="14" t="str">
        <f>IF(ISBLANK(A954),VLOOKUP(Tabelle3[[#This Row],[Artikelnr.]],'Linien - BU'!R:S,2,FALSE),A954)</f>
        <v>L33</v>
      </c>
      <c r="W954" s="16" t="str">
        <f t="shared" si="103"/>
        <v>Diverses</v>
      </c>
      <c r="X954" s="15">
        <f t="shared" si="104"/>
        <v>30</v>
      </c>
      <c r="Y954" s="51"/>
      <c r="AC954" s="51"/>
      <c r="AF954" s="51"/>
      <c r="AG954" s="51"/>
      <c r="AH954" s="51"/>
    </row>
    <row r="955" spans="1:34" ht="30" customHeight="1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F955"/>
      <c r="G955" s="55"/>
      <c r="H955" s="25" t="str">
        <f>IFERROR(VLOOKUP(Tabelle111[[#This Row],[Artikelnr. (wenn vorhanden)]],Artikel!A:C,3,FALSE),Tabelle111[[#This Row],[Artikelnr. (wenn vorhanden)]])</f>
        <v>Diverses</v>
      </c>
      <c r="I955" s="11" t="str">
        <f>VLOOKUP(V955,'Linien - BU'!A:B,2,FALSE)</f>
        <v>BU3</v>
      </c>
      <c r="J955" s="12">
        <f t="shared" si="98"/>
        <v>201.6</v>
      </c>
      <c r="K955" s="13">
        <f>Tabelle111[[#This Row],[Datum '[Tag']]]</f>
        <v>44446</v>
      </c>
      <c r="L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5" s="14" t="str">
        <f>IFERROR(VLOOKUP(Tabelle3[[#This Row],[Artikelnr.]],Artikel!A:C,3,FALSE),Tabelle3[[#This Row],[Artikelnr.]])</f>
        <v>Diverses</v>
      </c>
      <c r="N955" s="11" t="str">
        <f>VLOOKUP(D955,'Liste Gründe'!A:D,2,FALSE)</f>
        <v>Linienbezogen</v>
      </c>
      <c r="O955" s="13" t="str">
        <f>IF(ISBLANK(F955),VLOOKUP(Tabelle3[[#This Row],[Grund Ziffer]],'Liste Gründe'!A:D,3,FALSE),F955)</f>
        <v>Maschinenabfall</v>
      </c>
      <c r="P955" s="11" t="str">
        <f>IF(ISBLANK(Tabelle111[[#This Row],[noch genauer]]),"-",Tabelle111[[#This Row],[noch genauer]])</f>
        <v>-</v>
      </c>
      <c r="Q955" s="14">
        <f t="shared" si="99"/>
        <v>36</v>
      </c>
      <c r="R955" s="11" t="str">
        <f t="shared" si="100"/>
        <v>Produkte</v>
      </c>
      <c r="S955" s="11" t="str">
        <f t="shared" si="101"/>
        <v>BUs</v>
      </c>
      <c r="T955" s="11" t="str">
        <f t="shared" si="102"/>
        <v>Symptome</v>
      </c>
      <c r="U955" s="11" t="str">
        <f>IFERROR(VLOOKUP(Tabelle3[[#This Row],[Artikelnr.]],Kennzahlen!S:U,3,FALSE)*Tabelle3[[#This Row],[Menge]],"0")</f>
        <v>0</v>
      </c>
      <c r="V955" s="14" t="str">
        <f>IF(ISBLANK(A955),VLOOKUP(Tabelle3[[#This Row],[Artikelnr.]],'Linien - BU'!R:S,2,FALSE),A955)</f>
        <v>BU3</v>
      </c>
      <c r="W955" s="16" t="str">
        <f t="shared" si="103"/>
        <v>Diverses</v>
      </c>
      <c r="X955" s="15">
        <f t="shared" si="104"/>
        <v>30</v>
      </c>
      <c r="Y955" s="51"/>
      <c r="AC955" s="51"/>
      <c r="AF955" s="51"/>
      <c r="AG955" s="51"/>
      <c r="AH955" s="51"/>
    </row>
    <row r="956" spans="1:34" ht="30" customHeight="1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F956"/>
      <c r="G956" s="55"/>
      <c r="H956" s="25" t="str">
        <f>IFERROR(VLOOKUP(Tabelle111[[#This Row],[Artikelnr. (wenn vorhanden)]],Artikel!A:C,3,FALSE),Tabelle111[[#This Row],[Artikelnr. (wenn vorhanden)]])</f>
        <v>Diverses</v>
      </c>
      <c r="I956" s="11" t="str">
        <f>VLOOKUP(V956,'Linien - BU'!A:B,2,FALSE)</f>
        <v>BU2</v>
      </c>
      <c r="J956" s="12">
        <f t="shared" si="98"/>
        <v>29.5</v>
      </c>
      <c r="K956" s="13">
        <f>Tabelle111[[#This Row],[Datum '[Tag']]]</f>
        <v>44445</v>
      </c>
      <c r="L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6" s="14" t="str">
        <f>IFERROR(VLOOKUP(Tabelle3[[#This Row],[Artikelnr.]],Artikel!A:C,3,FALSE),Tabelle3[[#This Row],[Artikelnr.]])</f>
        <v>Diverses</v>
      </c>
      <c r="N956" s="11" t="str">
        <f>VLOOKUP(D956,'Liste Gründe'!A:D,2,FALSE)</f>
        <v>Linienbezogen</v>
      </c>
      <c r="O956" s="13" t="str">
        <f>IF(ISBLANK(F956),VLOOKUP(Tabelle3[[#This Row],[Grund Ziffer]],'Liste Gründe'!A:D,3,FALSE),F956)</f>
        <v>Maschinenabfall</v>
      </c>
      <c r="P956" s="11" t="str">
        <f>IF(ISBLANK(Tabelle111[[#This Row],[noch genauer]]),"-",Tabelle111[[#This Row],[noch genauer]])</f>
        <v>-</v>
      </c>
      <c r="Q956" s="14">
        <f t="shared" si="99"/>
        <v>36</v>
      </c>
      <c r="R956" s="11" t="str">
        <f t="shared" si="100"/>
        <v>Produkte</v>
      </c>
      <c r="S956" s="11" t="str">
        <f t="shared" si="101"/>
        <v>BUs</v>
      </c>
      <c r="T956" s="11" t="str">
        <f t="shared" si="102"/>
        <v>Symptome</v>
      </c>
      <c r="U956" s="11" t="str">
        <f>IFERROR(VLOOKUP(Tabelle3[[#This Row],[Artikelnr.]],Kennzahlen!S:U,3,FALSE)*Tabelle3[[#This Row],[Menge]],"0")</f>
        <v>0</v>
      </c>
      <c r="V956" s="14" t="str">
        <f>IF(ISBLANK(A956),VLOOKUP(Tabelle3[[#This Row],[Artikelnr.]],'Linien - BU'!R:S,2,FALSE),A956)</f>
        <v>BU2</v>
      </c>
      <c r="W956" s="16" t="str">
        <f t="shared" si="103"/>
        <v>Diverses</v>
      </c>
      <c r="X956" s="15">
        <f t="shared" si="104"/>
        <v>30</v>
      </c>
      <c r="Y956" s="51"/>
      <c r="AC956" s="51"/>
      <c r="AF956" s="51"/>
      <c r="AG956" s="51"/>
      <c r="AH956" s="51"/>
    </row>
    <row r="957" spans="1:34" ht="30" customHeight="1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F957"/>
      <c r="G957" s="55"/>
      <c r="H957" s="25" t="str">
        <f>IFERROR(VLOOKUP(Tabelle111[[#This Row],[Artikelnr. (wenn vorhanden)]],Artikel!A:C,3,FALSE),Tabelle111[[#This Row],[Artikelnr. (wenn vorhanden)]])</f>
        <v>Diverses</v>
      </c>
      <c r="I957" s="11" t="str">
        <f>VLOOKUP(V957,'Linien - BU'!A:B,2,FALSE)</f>
        <v>BU1</v>
      </c>
      <c r="J957" s="12">
        <f t="shared" si="98"/>
        <v>32</v>
      </c>
      <c r="K957" s="13">
        <f>Tabelle111[[#This Row],[Datum '[Tag']]]</f>
        <v>44452</v>
      </c>
      <c r="L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7" s="14" t="str">
        <f>IFERROR(VLOOKUP(Tabelle3[[#This Row],[Artikelnr.]],Artikel!A:C,3,FALSE),Tabelle3[[#This Row],[Artikelnr.]])</f>
        <v>Diverses</v>
      </c>
      <c r="N957" s="11" t="str">
        <f>VLOOKUP(D957,'Liste Gründe'!A:D,2,FALSE)</f>
        <v>Linienbezogen</v>
      </c>
      <c r="O957" s="13" t="str">
        <f>IF(ISBLANK(F957),VLOOKUP(Tabelle3[[#This Row],[Grund Ziffer]],'Liste Gründe'!A:D,3,FALSE),F957)</f>
        <v>Maschinenabfall</v>
      </c>
      <c r="P957" s="11" t="str">
        <f>IF(ISBLANK(Tabelle111[[#This Row],[noch genauer]]),"-",Tabelle111[[#This Row],[noch genauer]])</f>
        <v>-</v>
      </c>
      <c r="Q957" s="14">
        <f t="shared" si="99"/>
        <v>37</v>
      </c>
      <c r="R957" s="11" t="str">
        <f t="shared" si="100"/>
        <v>Produkte</v>
      </c>
      <c r="S957" s="11" t="str">
        <f t="shared" si="101"/>
        <v>BUs</v>
      </c>
      <c r="T957" s="11" t="str">
        <f t="shared" si="102"/>
        <v>Symptome</v>
      </c>
      <c r="U957" s="11" t="str">
        <f>IFERROR(VLOOKUP(Tabelle3[[#This Row],[Artikelnr.]],Kennzahlen!S:U,3,FALSE)*Tabelle3[[#This Row],[Menge]],"0")</f>
        <v>0</v>
      </c>
      <c r="V957" s="14" t="str">
        <f>IF(ISBLANK(A957),VLOOKUP(Tabelle3[[#This Row],[Artikelnr.]],'Linien - BU'!R:S,2,FALSE),A957)</f>
        <v>Abfüllung</v>
      </c>
      <c r="W957" s="16" t="str">
        <f t="shared" si="103"/>
        <v>Diverses</v>
      </c>
      <c r="X957" s="15">
        <f t="shared" si="104"/>
        <v>30</v>
      </c>
      <c r="Y957" s="51"/>
      <c r="AC957" s="51"/>
      <c r="AF957" s="51"/>
      <c r="AG957" s="51"/>
      <c r="AH957" s="51"/>
    </row>
    <row r="958" spans="1:34" ht="30" customHeight="1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F958"/>
      <c r="G958" s="55"/>
      <c r="H958" s="25" t="str">
        <f>IFERROR(VLOOKUP(Tabelle111[[#This Row],[Artikelnr. (wenn vorhanden)]],Artikel!A:C,3,FALSE),Tabelle111[[#This Row],[Artikelnr. (wenn vorhanden)]])</f>
        <v>Diverses</v>
      </c>
      <c r="I958" s="11" t="str">
        <f>VLOOKUP(V958,'Linien - BU'!A:B,2,FALSE)</f>
        <v>BU1</v>
      </c>
      <c r="J958" s="12">
        <f t="shared" si="98"/>
        <v>12.600000000000001</v>
      </c>
      <c r="K958" s="13">
        <f>Tabelle111[[#This Row],[Datum '[Tag']]]</f>
        <v>44454</v>
      </c>
      <c r="L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8" s="14" t="str">
        <f>IFERROR(VLOOKUP(Tabelle3[[#This Row],[Artikelnr.]],Artikel!A:C,3,FALSE),Tabelle3[[#This Row],[Artikelnr.]])</f>
        <v>Diverses</v>
      </c>
      <c r="N958" s="11" t="str">
        <f>VLOOKUP(D958,'Liste Gründe'!A:D,2,FALSE)</f>
        <v>Linienbezogen</v>
      </c>
      <c r="O958" s="13" t="str">
        <f>IF(ISBLANK(F958),VLOOKUP(Tabelle3[[#This Row],[Grund Ziffer]],'Liste Gründe'!A:D,3,FALSE),F958)</f>
        <v>Maschinenabfall</v>
      </c>
      <c r="P958" s="11" t="str">
        <f>IF(ISBLANK(Tabelle111[[#This Row],[noch genauer]]),"-",Tabelle111[[#This Row],[noch genauer]])</f>
        <v>-</v>
      </c>
      <c r="Q958" s="14">
        <f t="shared" si="99"/>
        <v>37</v>
      </c>
      <c r="R958" s="11" t="str">
        <f t="shared" si="100"/>
        <v>Produkte</v>
      </c>
      <c r="S958" s="11" t="str">
        <f t="shared" si="101"/>
        <v>BUs</v>
      </c>
      <c r="T958" s="11" t="str">
        <f t="shared" si="102"/>
        <v>Symptome</v>
      </c>
      <c r="U958" s="11" t="str">
        <f>IFERROR(VLOOKUP(Tabelle3[[#This Row],[Artikelnr.]],Kennzahlen!S:U,3,FALSE)*Tabelle3[[#This Row],[Menge]],"0")</f>
        <v>0</v>
      </c>
      <c r="V958" s="14" t="str">
        <f>IF(ISBLANK(A958),VLOOKUP(Tabelle3[[#This Row],[Artikelnr.]],'Linien - BU'!R:S,2,FALSE),A958)</f>
        <v>Abfüllung</v>
      </c>
      <c r="W958" s="16" t="str">
        <f t="shared" si="103"/>
        <v>Diverses</v>
      </c>
      <c r="X958" s="15">
        <f t="shared" si="104"/>
        <v>30</v>
      </c>
      <c r="Y958" s="51"/>
      <c r="AC958" s="51"/>
      <c r="AF958" s="51"/>
      <c r="AG958" s="51"/>
      <c r="AH958" s="51"/>
    </row>
    <row r="959" spans="1:34" ht="30" customHeight="1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F959"/>
      <c r="G959" s="55" t="s">
        <v>36</v>
      </c>
      <c r="H959" s="25" t="str">
        <f>IFERROR(VLOOKUP(Tabelle111[[#This Row],[Artikelnr. (wenn vorhanden)]],Artikel!A:C,3,FALSE),Tabelle111[[#This Row],[Artikelnr. (wenn vorhanden)]])</f>
        <v>Diverses</v>
      </c>
      <c r="I959" s="11" t="str">
        <f>VLOOKUP(V959,'Linien - BU'!A:B,2,FALSE)</f>
        <v>BU1</v>
      </c>
      <c r="J959" s="12">
        <f t="shared" si="98"/>
        <v>160.5</v>
      </c>
      <c r="K959" s="13">
        <f>Tabelle111[[#This Row],[Datum '[Tag']]]</f>
        <v>44454</v>
      </c>
      <c r="L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9" s="14" t="str">
        <f>IFERROR(VLOOKUP(Tabelle3[[#This Row],[Artikelnr.]],Artikel!A:C,3,FALSE),Tabelle3[[#This Row],[Artikelnr.]])</f>
        <v>Diverses</v>
      </c>
      <c r="N959" s="11" t="str">
        <f>VLOOKUP(D959,'Liste Gründe'!A:D,2,FALSE)</f>
        <v>Linienbezogen</v>
      </c>
      <c r="O959" s="13" t="str">
        <f>IF(ISBLANK(F959),VLOOKUP(Tabelle3[[#This Row],[Grund Ziffer]],'Liste Gründe'!A:D,3,FALSE),F959)</f>
        <v>Maschinenabfall</v>
      </c>
      <c r="P959" s="11" t="str">
        <f>IF(ISBLANK(Tabelle111[[#This Row],[noch genauer]]),"-",Tabelle111[[#This Row],[noch genauer]])</f>
        <v>-</v>
      </c>
      <c r="Q959" s="14">
        <f t="shared" si="99"/>
        <v>37</v>
      </c>
      <c r="R959" s="11" t="str">
        <f t="shared" si="100"/>
        <v>Produkte</v>
      </c>
      <c r="S959" s="11" t="str">
        <f t="shared" si="101"/>
        <v>BUs</v>
      </c>
      <c r="T959" s="11" t="str">
        <f t="shared" si="102"/>
        <v>Symptome</v>
      </c>
      <c r="U959" s="11" t="str">
        <f>IFERROR(VLOOKUP(Tabelle3[[#This Row],[Artikelnr.]],Kennzahlen!S:U,3,FALSE)*Tabelle3[[#This Row],[Menge]],"0")</f>
        <v>0</v>
      </c>
      <c r="V959" s="14" t="str">
        <f>IF(ISBLANK(A959),VLOOKUP(Tabelle3[[#This Row],[Artikelnr.]],'Linien - BU'!R:S,2,FALSE),A959)</f>
        <v>Strudelline</v>
      </c>
      <c r="W959" s="16" t="str">
        <f t="shared" si="103"/>
        <v>Diverses</v>
      </c>
      <c r="X959" s="15">
        <f t="shared" si="104"/>
        <v>30</v>
      </c>
      <c r="Y959" s="51"/>
      <c r="AC959" s="51"/>
      <c r="AF959" s="51"/>
      <c r="AG959" s="51"/>
      <c r="AH959" s="51"/>
    </row>
    <row r="960" spans="1:34" ht="30" customHeight="1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F960"/>
      <c r="G960" s="55"/>
      <c r="H960" s="25" t="str">
        <f>IFERROR(VLOOKUP(Tabelle111[[#This Row],[Artikelnr. (wenn vorhanden)]],Artikel!A:C,3,FALSE),Tabelle111[[#This Row],[Artikelnr. (wenn vorhanden)]])</f>
        <v>Diverses</v>
      </c>
      <c r="I960" s="11" t="str">
        <f>VLOOKUP(V960,'Linien - BU'!A:B,2,FALSE)</f>
        <v>BU3</v>
      </c>
      <c r="J960" s="12">
        <f t="shared" si="98"/>
        <v>24.400000000000006</v>
      </c>
      <c r="K960" s="13">
        <f>Tabelle111[[#This Row],[Datum '[Tag']]]</f>
        <v>44455</v>
      </c>
      <c r="L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0" s="14" t="str">
        <f>IFERROR(VLOOKUP(Tabelle3[[#This Row],[Artikelnr.]],Artikel!A:C,3,FALSE),Tabelle3[[#This Row],[Artikelnr.]])</f>
        <v>Diverses</v>
      </c>
      <c r="N960" s="11" t="str">
        <f>VLOOKUP(D960,'Liste Gründe'!A:D,2,FALSE)</f>
        <v>Linienbezogen</v>
      </c>
      <c r="O960" s="13" t="str">
        <f>IF(ISBLANK(F960),VLOOKUP(Tabelle3[[#This Row],[Grund Ziffer]],'Liste Gründe'!A:D,3,FALSE),F960)</f>
        <v>Maschinenabfall</v>
      </c>
      <c r="P960" s="11" t="str">
        <f>IF(ISBLANK(Tabelle111[[#This Row],[noch genauer]]),"-",Tabelle111[[#This Row],[noch genauer]])</f>
        <v>-</v>
      </c>
      <c r="Q960" s="14">
        <f t="shared" si="99"/>
        <v>37</v>
      </c>
      <c r="R960" s="11" t="str">
        <f t="shared" si="100"/>
        <v>Produkte</v>
      </c>
      <c r="S960" s="11" t="str">
        <f t="shared" si="101"/>
        <v>BUs</v>
      </c>
      <c r="T960" s="11" t="str">
        <f t="shared" si="102"/>
        <v>Symptome</v>
      </c>
      <c r="U960" s="11" t="str">
        <f>IFERROR(VLOOKUP(Tabelle3[[#This Row],[Artikelnr.]],Kennzahlen!S:U,3,FALSE)*Tabelle3[[#This Row],[Menge]],"0")</f>
        <v>0</v>
      </c>
      <c r="V960" s="14" t="str">
        <f>IF(ISBLANK(A960),VLOOKUP(Tabelle3[[#This Row],[Artikelnr.]],'Linien - BU'!R:S,2,FALSE),A960)</f>
        <v>L16</v>
      </c>
      <c r="W960" s="16" t="str">
        <f t="shared" si="103"/>
        <v>Diverses</v>
      </c>
      <c r="X960" s="15">
        <f t="shared" si="104"/>
        <v>30</v>
      </c>
      <c r="Y960" s="51"/>
      <c r="AC960" s="51"/>
      <c r="AF960" s="51"/>
      <c r="AG960" s="51"/>
      <c r="AH960" s="51"/>
    </row>
    <row r="961" spans="1:34" ht="30" customHeight="1" x14ac:dyDescent="0.25">
      <c r="A961" s="25" t="s">
        <v>15206</v>
      </c>
      <c r="B961" s="25" t="s">
        <v>75</v>
      </c>
      <c r="C961" s="25">
        <v>33</v>
      </c>
      <c r="D961" s="25">
        <v>30</v>
      </c>
      <c r="E961" s="37">
        <v>44456</v>
      </c>
      <c r="F961"/>
      <c r="G961" s="55"/>
      <c r="H961" s="25" t="str">
        <f>IFERROR(VLOOKUP(Tabelle111[[#This Row],[Artikelnr. (wenn vorhanden)]],Artikel!A:C,3,FALSE),Tabelle111[[#This Row],[Artikelnr. (wenn vorhanden)]])</f>
        <v>Diverses</v>
      </c>
      <c r="I961" s="11" t="str">
        <f>VLOOKUP(V961,'Linien - BU'!A:B,2,FALSE)</f>
        <v>BU2</v>
      </c>
      <c r="J961" s="12">
        <f t="shared" si="98"/>
        <v>33</v>
      </c>
      <c r="K961" s="13">
        <f>Tabelle111[[#This Row],[Datum '[Tag']]]</f>
        <v>44456</v>
      </c>
      <c r="L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1" s="14" t="str">
        <f>IFERROR(VLOOKUP(Tabelle3[[#This Row],[Artikelnr.]],Artikel!A:C,3,FALSE),Tabelle3[[#This Row],[Artikelnr.]])</f>
        <v>Diverses</v>
      </c>
      <c r="N961" s="11" t="str">
        <f>VLOOKUP(D961,'Liste Gründe'!A:D,2,FALSE)</f>
        <v>Linienbezogen</v>
      </c>
      <c r="O961" s="13" t="str">
        <f>IF(ISBLANK(F961),VLOOKUP(Tabelle3[[#This Row],[Grund Ziffer]],'Liste Gründe'!A:D,3,FALSE),F961)</f>
        <v>Maschinenabfall</v>
      </c>
      <c r="P961" s="11" t="str">
        <f>IF(ISBLANK(Tabelle111[[#This Row],[noch genauer]]),"-",Tabelle111[[#This Row],[noch genauer]])</f>
        <v>-</v>
      </c>
      <c r="Q961" s="14">
        <f t="shared" si="99"/>
        <v>37</v>
      </c>
      <c r="R961" s="11" t="str">
        <f t="shared" si="100"/>
        <v>Produkte</v>
      </c>
      <c r="S961" s="11" t="str">
        <f t="shared" si="101"/>
        <v>BUs</v>
      </c>
      <c r="T961" s="11" t="str">
        <f t="shared" si="102"/>
        <v>Symptome</v>
      </c>
      <c r="U961" s="11" t="str">
        <f>IFERROR(VLOOKUP(Tabelle3[[#This Row],[Artikelnr.]],Kennzahlen!S:U,3,FALSE)*Tabelle3[[#This Row],[Menge]],"0")</f>
        <v>0</v>
      </c>
      <c r="V961" s="14" t="str">
        <f>IF(ISBLANK(A961),VLOOKUP(Tabelle3[[#This Row],[Artikelnr.]],'Linien - BU'!R:S,2,FALSE),A961)</f>
        <v>L31</v>
      </c>
      <c r="W961" s="16" t="str">
        <f t="shared" si="103"/>
        <v>Diverses</v>
      </c>
      <c r="X961" s="15">
        <f t="shared" si="104"/>
        <v>30</v>
      </c>
      <c r="Y961" s="51"/>
      <c r="AC961" s="51"/>
      <c r="AF961" s="51"/>
      <c r="AG961" s="51"/>
      <c r="AH961" s="51"/>
    </row>
    <row r="962" spans="1:34" ht="30" customHeight="1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F962"/>
      <c r="G962" s="55"/>
      <c r="H962" s="25" t="str">
        <f>IFERROR(VLOOKUP(Tabelle111[[#This Row],[Artikelnr. (wenn vorhanden)]],Artikel!A:C,3,FALSE),Tabelle111[[#This Row],[Artikelnr. (wenn vorhanden)]])</f>
        <v>DIverses</v>
      </c>
      <c r="I962" s="11" t="str">
        <f>VLOOKUP(V962,'Linien - BU'!A:B,2,FALSE)</f>
        <v>BU3</v>
      </c>
      <c r="J962" s="12">
        <f t="shared" ref="J962:J1025" si="105">C962</f>
        <v>1.4</v>
      </c>
      <c r="K962" s="13">
        <f>Tabelle111[[#This Row],[Datum '[Tag']]]</f>
        <v>44456</v>
      </c>
      <c r="L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2" s="14" t="str">
        <f>IFERROR(VLOOKUP(Tabelle3[[#This Row],[Artikelnr.]],Artikel!A:C,3,FALSE),Tabelle3[[#This Row],[Artikelnr.]])</f>
        <v>DIverses</v>
      </c>
      <c r="N962" s="11" t="str">
        <f>VLOOKUP(D962,'Liste Gründe'!A:D,2,FALSE)</f>
        <v>Linienbezogen</v>
      </c>
      <c r="O962" s="13" t="str">
        <f>IF(ISBLANK(F962),VLOOKUP(Tabelle3[[#This Row],[Grund Ziffer]],'Liste Gründe'!A:D,3,FALSE),F962)</f>
        <v>Maschinenabfall</v>
      </c>
      <c r="P962" s="11" t="str">
        <f>IF(ISBLANK(Tabelle111[[#This Row],[noch genauer]]),"-",Tabelle111[[#This Row],[noch genauer]])</f>
        <v>-</v>
      </c>
      <c r="Q962" s="14">
        <f t="shared" ref="Q962:Q1025" si="106">_xlfn.ISOWEEKNUM(K962)</f>
        <v>37</v>
      </c>
      <c r="R962" s="11" t="str">
        <f t="shared" ref="R962:R1025" si="107">"Produkte"</f>
        <v>Produkte</v>
      </c>
      <c r="S962" s="11" t="str">
        <f t="shared" ref="S962:S1025" si="108">"BUs"</f>
        <v>BUs</v>
      </c>
      <c r="T962" s="11" t="str">
        <f t="shared" ref="T962:T1025" si="109">"Symptome"</f>
        <v>Symptome</v>
      </c>
      <c r="U962" s="11" t="str">
        <f>IFERROR(VLOOKUP(Tabelle3[[#This Row],[Artikelnr.]],Kennzahlen!S:U,3,FALSE)*Tabelle3[[#This Row],[Menge]],"0")</f>
        <v>0</v>
      </c>
      <c r="V962" s="14" t="str">
        <f>IF(ISBLANK(A962),VLOOKUP(Tabelle3[[#This Row],[Artikelnr.]],'Linien - BU'!R:S,2,FALSE),A962)</f>
        <v>L16</v>
      </c>
      <c r="W962" s="16" t="str">
        <f t="shared" ref="V962:W1025" si="110">B962</f>
        <v>DIverses</v>
      </c>
      <c r="X962" s="15">
        <f t="shared" ref="X962:X1025" si="111">D962</f>
        <v>30</v>
      </c>
      <c r="Y962" s="51"/>
      <c r="AC962" s="51"/>
      <c r="AF962" s="51"/>
      <c r="AG962" s="51"/>
      <c r="AH962" s="51"/>
    </row>
    <row r="963" spans="1:34" ht="30" customHeight="1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F963"/>
      <c r="G963" s="55"/>
      <c r="H963" s="25" t="str">
        <f>IFERROR(VLOOKUP(Tabelle111[[#This Row],[Artikelnr. (wenn vorhanden)]],Artikel!A:C,3,FALSE),Tabelle111[[#This Row],[Artikelnr. (wenn vorhanden)]])</f>
        <v>Diverses</v>
      </c>
      <c r="I963" s="11" t="str">
        <f>VLOOKUP(V963,'Linien - BU'!A:B,2,FALSE)</f>
        <v>BU3</v>
      </c>
      <c r="J963" s="12">
        <f t="shared" si="105"/>
        <v>151.5</v>
      </c>
      <c r="K963" s="13">
        <f>Tabelle111[[#This Row],[Datum '[Tag']]]</f>
        <v>44456</v>
      </c>
      <c r="L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3" s="14" t="str">
        <f>IFERROR(VLOOKUP(Tabelle3[[#This Row],[Artikelnr.]],Artikel!A:C,3,FALSE),Tabelle3[[#This Row],[Artikelnr.]])</f>
        <v>Diverses</v>
      </c>
      <c r="N963" s="11" t="str">
        <f>VLOOKUP(D963,'Liste Gründe'!A:D,2,FALSE)</f>
        <v>Linienbezogen</v>
      </c>
      <c r="O963" s="13" t="str">
        <f>IF(ISBLANK(F963),VLOOKUP(Tabelle3[[#This Row],[Grund Ziffer]],'Liste Gründe'!A:D,3,FALSE),F963)</f>
        <v>Maschinenabfall</v>
      </c>
      <c r="P963" s="11" t="str">
        <f>IF(ISBLANK(Tabelle111[[#This Row],[noch genauer]]),"-",Tabelle111[[#This Row],[noch genauer]])</f>
        <v>-</v>
      </c>
      <c r="Q963" s="14">
        <f t="shared" si="106"/>
        <v>37</v>
      </c>
      <c r="R963" s="11" t="str">
        <f t="shared" si="107"/>
        <v>Produkte</v>
      </c>
      <c r="S963" s="11" t="str">
        <f t="shared" si="108"/>
        <v>BUs</v>
      </c>
      <c r="T963" s="11" t="str">
        <f t="shared" si="109"/>
        <v>Symptome</v>
      </c>
      <c r="U963" s="11" t="str">
        <f>IFERROR(VLOOKUP(Tabelle3[[#This Row],[Artikelnr.]],Kennzahlen!S:U,3,FALSE)*Tabelle3[[#This Row],[Menge]],"0")</f>
        <v>0</v>
      </c>
      <c r="V963" s="14" t="str">
        <f>IF(ISBLANK(A963),VLOOKUP(Tabelle3[[#This Row],[Artikelnr.]],'Linien - BU'!R:S,2,FALSE),A963)</f>
        <v>Spezialitäten</v>
      </c>
      <c r="W963" s="16" t="str">
        <f t="shared" si="110"/>
        <v>Diverses</v>
      </c>
      <c r="X963" s="15">
        <f t="shared" si="111"/>
        <v>30</v>
      </c>
      <c r="Y963" s="51"/>
      <c r="AC963" s="51"/>
      <c r="AF963" s="51"/>
      <c r="AG963" s="51"/>
      <c r="AH963" s="51"/>
    </row>
    <row r="964" spans="1:34" ht="30" customHeight="1" x14ac:dyDescent="0.25">
      <c r="A964" s="25" t="s">
        <v>15153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15150</v>
      </c>
      <c r="G964" s="55" t="s">
        <v>87</v>
      </c>
      <c r="H964" s="25" t="str">
        <f>IFERROR(VLOOKUP(Tabelle111[[#This Row],[Artikelnr. (wenn vorhanden)]],Artikel!A:C,3,FALSE),Tabelle111[[#This Row],[Artikelnr. (wenn vorhanden)]])</f>
        <v>Diverses</v>
      </c>
      <c r="I964" s="11" t="str">
        <f>VLOOKUP(V964,'Linien - BU'!A:B,2,FALSE)</f>
        <v>Verkauf</v>
      </c>
      <c r="J964" s="12">
        <f t="shared" si="105"/>
        <v>54.2</v>
      </c>
      <c r="K964" s="13">
        <f>Tabelle111[[#This Row],[Datum '[Tag']]]</f>
        <v>44455</v>
      </c>
      <c r="L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64" s="14" t="str">
        <f>IFERROR(VLOOKUP(Tabelle3[[#This Row],[Artikelnr.]],Artikel!A:C,3,FALSE),Tabelle3[[#This Row],[Artikelnr.]])</f>
        <v>Diverses</v>
      </c>
      <c r="N964" s="11" t="str">
        <f>VLOOKUP(D964,'Liste Gründe'!A:D,2,FALSE)</f>
        <v>Schimmel</v>
      </c>
      <c r="O964" s="13" t="str">
        <f>IF(ISBLANK(F964),VLOOKUP(Tabelle3[[#This Row],[Grund Ziffer]],'Liste Gründe'!A:D,3,FALSE),F964)</f>
        <v>keinen Abnehmer/kein Schälpersonal</v>
      </c>
      <c r="P964" s="11" t="str">
        <f>IF(ISBLANK(Tabelle111[[#This Row],[noch genauer]]),"-",Tabelle111[[#This Row],[noch genauer]])</f>
        <v>keinen Abnehmer/Schälen</v>
      </c>
      <c r="Q964" s="14">
        <f t="shared" si="106"/>
        <v>37</v>
      </c>
      <c r="R964" s="11" t="str">
        <f t="shared" si="107"/>
        <v>Produkte</v>
      </c>
      <c r="S964" s="11" t="str">
        <f t="shared" si="108"/>
        <v>BUs</v>
      </c>
      <c r="T964" s="11" t="str">
        <f t="shared" si="109"/>
        <v>Symptome</v>
      </c>
      <c r="U964" s="11" t="str">
        <f>IFERROR(VLOOKUP(Tabelle3[[#This Row],[Artikelnr.]],Kennzahlen!S:U,3,FALSE)*Tabelle3[[#This Row],[Menge]],"0")</f>
        <v>0</v>
      </c>
      <c r="V964" s="14" t="str">
        <f>IF(ISBLANK(A964),VLOOKUP(Tabelle3[[#This Row],[Artikelnr.]],'Linien - BU'!R:S,2,FALSE),A964)</f>
        <v>Verkauf</v>
      </c>
      <c r="W964" s="16" t="str">
        <f t="shared" si="110"/>
        <v>Diverses</v>
      </c>
      <c r="X964" s="15">
        <f t="shared" si="111"/>
        <v>12</v>
      </c>
      <c r="Y964" s="51"/>
      <c r="AC964" s="51"/>
      <c r="AF964" s="51"/>
      <c r="AG964" s="51"/>
      <c r="AH964" s="51"/>
    </row>
    <row r="965" spans="1:34" ht="30" customHeight="1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15145</v>
      </c>
      <c r="H965" s="25" t="str">
        <f>IFERROR(VLOOKUP(Tabelle111[[#This Row],[Artikelnr. (wenn vorhanden)]],Artikel!A:C,3,FALSE),Tabelle111[[#This Row],[Artikelnr. (wenn vorhanden)]])</f>
        <v>Diverses</v>
      </c>
      <c r="I965" s="11" t="str">
        <f>VLOOKUP(V965,'Linien - BU'!A:B,2,FALSE)</f>
        <v>BU1</v>
      </c>
      <c r="J965" s="12">
        <f t="shared" si="105"/>
        <v>28</v>
      </c>
      <c r="K965" s="13">
        <f>Tabelle111[[#This Row],[Datum '[Tag']]]</f>
        <v>44455</v>
      </c>
      <c r="L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5" s="14" t="str">
        <f>IFERROR(VLOOKUP(Tabelle3[[#This Row],[Artikelnr.]],Artikel!A:C,3,FALSE),Tabelle3[[#This Row],[Artikelnr.]])</f>
        <v>Diverses</v>
      </c>
      <c r="N965" s="11" t="str">
        <f>VLOOKUP(D965,'Liste Gründe'!A:D,2,FALSE)</f>
        <v>Schimmel</v>
      </c>
      <c r="O965" s="13" t="str">
        <f>IF(ISBLANK(F965),VLOOKUP(Tabelle3[[#This Row],[Grund Ziffer]],'Liste Gründe'!A:D,3,FALSE),F965)</f>
        <v>keine Verarbeitung</v>
      </c>
      <c r="P965" s="11" t="str">
        <f>IF(ISBLANK(Tabelle111[[#This Row],[noch genauer]]),"-",Tabelle111[[#This Row],[noch genauer]])</f>
        <v>Keinen Einsatz</v>
      </c>
      <c r="Q965" s="14">
        <f t="shared" si="106"/>
        <v>37</v>
      </c>
      <c r="R965" s="11" t="str">
        <f t="shared" si="107"/>
        <v>Produkte</v>
      </c>
      <c r="S965" s="11" t="str">
        <f t="shared" si="108"/>
        <v>BUs</v>
      </c>
      <c r="T965" s="11" t="str">
        <f t="shared" si="109"/>
        <v>Symptome</v>
      </c>
      <c r="U965" s="11" t="str">
        <f>IFERROR(VLOOKUP(Tabelle3[[#This Row],[Artikelnr.]],Kennzahlen!S:U,3,FALSE)*Tabelle3[[#This Row],[Menge]],"0")</f>
        <v>0</v>
      </c>
      <c r="V965" s="14" t="str">
        <f>IF(ISBLANK(A965),VLOOKUP(Tabelle3[[#This Row],[Artikelnr.]],'Linien - BU'!R:S,2,FALSE),A965)</f>
        <v>RWV</v>
      </c>
      <c r="W965" s="16" t="str">
        <f t="shared" si="110"/>
        <v>Diverses</v>
      </c>
      <c r="X965" s="15">
        <f t="shared" si="111"/>
        <v>12</v>
      </c>
      <c r="Y965" s="51"/>
      <c r="AC965" s="51"/>
      <c r="AF965" s="51"/>
      <c r="AG965" s="51"/>
      <c r="AH965" s="51"/>
    </row>
    <row r="966" spans="1:34" ht="30" customHeight="1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F966"/>
      <c r="G966" s="55"/>
      <c r="H966" s="25" t="str">
        <f>IFERROR(VLOOKUP(Tabelle111[[#This Row],[Artikelnr. (wenn vorhanden)]],Artikel!A:C,3,FALSE),Tabelle111[[#This Row],[Artikelnr. (wenn vorhanden)]])</f>
        <v>Diverses</v>
      </c>
      <c r="I966" s="11" t="str">
        <f>VLOOKUP(V966,'Linien - BU'!A:B,2,FALSE)</f>
        <v>BU4</v>
      </c>
      <c r="J966" s="12">
        <f t="shared" si="105"/>
        <v>1</v>
      </c>
      <c r="K966" s="13">
        <f>Tabelle111[[#This Row],[Datum '[Tag']]]</f>
        <v>44456</v>
      </c>
      <c r="L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6" s="14" t="str">
        <f>IFERROR(VLOOKUP(Tabelle3[[#This Row],[Artikelnr.]],Artikel!A:C,3,FALSE),Tabelle3[[#This Row],[Artikelnr.]])</f>
        <v>Diverses</v>
      </c>
      <c r="N966" s="11" t="str">
        <f>VLOOKUP(D966,'Liste Gründe'!A:D,2,FALSE)</f>
        <v>Linienbezogen</v>
      </c>
      <c r="O966" s="13" t="str">
        <f>IF(ISBLANK(F966),VLOOKUP(Tabelle3[[#This Row],[Grund Ziffer]],'Liste Gründe'!A:D,3,FALSE),F966)</f>
        <v>Maschinenabfall</v>
      </c>
      <c r="P966" s="11" t="str">
        <f>IF(ISBLANK(Tabelle111[[#This Row],[noch genauer]]),"-",Tabelle111[[#This Row],[noch genauer]])</f>
        <v>-</v>
      </c>
      <c r="Q966" s="14">
        <f t="shared" si="106"/>
        <v>37</v>
      </c>
      <c r="R966" s="11" t="str">
        <f t="shared" si="107"/>
        <v>Produkte</v>
      </c>
      <c r="S966" s="11" t="str">
        <f t="shared" si="108"/>
        <v>BUs</v>
      </c>
      <c r="T966" s="11" t="str">
        <f t="shared" si="109"/>
        <v>Symptome</v>
      </c>
      <c r="U966" s="11" t="str">
        <f>IFERROR(VLOOKUP(Tabelle3[[#This Row],[Artikelnr.]],Kennzahlen!S:U,3,FALSE)*Tabelle3[[#This Row],[Menge]],"0")</f>
        <v>0</v>
      </c>
      <c r="V966" s="14" t="str">
        <f>IF(ISBLANK(A966),VLOOKUP(Tabelle3[[#This Row],[Artikelnr.]],'Linien - BU'!R:S,2,FALSE),A966)</f>
        <v>BU4</v>
      </c>
      <c r="W966" s="16" t="str">
        <f t="shared" si="110"/>
        <v>Diverses</v>
      </c>
      <c r="X966" s="15">
        <f t="shared" si="111"/>
        <v>30</v>
      </c>
      <c r="Y966" s="51"/>
      <c r="AC966" s="51"/>
      <c r="AF966" s="51"/>
      <c r="AG966" s="51"/>
      <c r="AH966" s="51"/>
    </row>
    <row r="967" spans="1:34" ht="30" customHeight="1" x14ac:dyDescent="0.25">
      <c r="A967" s="25" t="s">
        <v>15196</v>
      </c>
      <c r="B967" s="25" t="s">
        <v>75</v>
      </c>
      <c r="C967" s="25">
        <v>70</v>
      </c>
      <c r="D967" s="25">
        <v>30</v>
      </c>
      <c r="E967" s="37">
        <v>44459</v>
      </c>
      <c r="F967"/>
      <c r="G967" s="55"/>
      <c r="H967" s="25" t="str">
        <f>IFERROR(VLOOKUP(Tabelle111[[#This Row],[Artikelnr. (wenn vorhanden)]],Artikel!A:C,3,FALSE),Tabelle111[[#This Row],[Artikelnr. (wenn vorhanden)]])</f>
        <v>Diverses</v>
      </c>
      <c r="I967" s="11" t="str">
        <f>VLOOKUP(V967,'Linien - BU'!A:B,2,FALSE)</f>
        <v>BU4</v>
      </c>
      <c r="J967" s="12">
        <f t="shared" si="105"/>
        <v>70</v>
      </c>
      <c r="K967" s="13">
        <f>Tabelle111[[#This Row],[Datum '[Tag']]]</f>
        <v>44459</v>
      </c>
      <c r="L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7" s="14" t="str">
        <f>IFERROR(VLOOKUP(Tabelle3[[#This Row],[Artikelnr.]],Artikel!A:C,3,FALSE),Tabelle3[[#This Row],[Artikelnr.]])</f>
        <v>Diverses</v>
      </c>
      <c r="N967" s="11" t="str">
        <f>VLOOKUP(D967,'Liste Gründe'!A:D,2,FALSE)</f>
        <v>Linienbezogen</v>
      </c>
      <c r="O967" s="13" t="str">
        <f>IF(ISBLANK(F967),VLOOKUP(Tabelle3[[#This Row],[Grund Ziffer]],'Liste Gründe'!A:D,3,FALSE),F967)</f>
        <v>Maschinenabfall</v>
      </c>
      <c r="P967" s="11" t="str">
        <f>IF(ISBLANK(Tabelle111[[#This Row],[noch genauer]]),"-",Tabelle111[[#This Row],[noch genauer]])</f>
        <v>-</v>
      </c>
      <c r="Q967" s="14">
        <f t="shared" si="106"/>
        <v>38</v>
      </c>
      <c r="R967" s="11" t="str">
        <f t="shared" si="107"/>
        <v>Produkte</v>
      </c>
      <c r="S967" s="11" t="str">
        <f t="shared" si="108"/>
        <v>BUs</v>
      </c>
      <c r="T967" s="11" t="str">
        <f t="shared" si="109"/>
        <v>Symptome</v>
      </c>
      <c r="U967" s="11" t="str">
        <f>IFERROR(VLOOKUP(Tabelle3[[#This Row],[Artikelnr.]],Kennzahlen!S:U,3,FALSE)*Tabelle3[[#This Row],[Menge]],"0")</f>
        <v>0</v>
      </c>
      <c r="V967" s="14" t="str">
        <f>IF(ISBLANK(A967),VLOOKUP(Tabelle3[[#This Row],[Artikelnr.]],'Linien - BU'!R:S,2,FALSE),A967)</f>
        <v>L21</v>
      </c>
      <c r="W967" s="16" t="str">
        <f t="shared" si="110"/>
        <v>Diverses</v>
      </c>
      <c r="X967" s="15">
        <f t="shared" si="111"/>
        <v>30</v>
      </c>
      <c r="Y967" s="51"/>
      <c r="AC967" s="51"/>
      <c r="AF967" s="51"/>
      <c r="AG967" s="51"/>
      <c r="AH967" s="51"/>
    </row>
    <row r="968" spans="1:34" ht="30" customHeight="1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F968"/>
      <c r="G968" s="55"/>
      <c r="H968" s="25" t="str">
        <f>IFERROR(VLOOKUP(Tabelle111[[#This Row],[Artikelnr. (wenn vorhanden)]],Artikel!A:C,3,FALSE),Tabelle111[[#This Row],[Artikelnr. (wenn vorhanden)]])</f>
        <v>Diverses</v>
      </c>
      <c r="I968" s="11" t="str">
        <f>VLOOKUP(V968,'Linien - BU'!A:B,2,FALSE)</f>
        <v>BU2</v>
      </c>
      <c r="J968" s="12">
        <f t="shared" si="105"/>
        <v>77</v>
      </c>
      <c r="K968" s="13">
        <f>Tabelle111[[#This Row],[Datum '[Tag']]]</f>
        <v>44456</v>
      </c>
      <c r="L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8" s="14" t="str">
        <f>IFERROR(VLOOKUP(Tabelle3[[#This Row],[Artikelnr.]],Artikel!A:C,3,FALSE),Tabelle3[[#This Row],[Artikelnr.]])</f>
        <v>Diverses</v>
      </c>
      <c r="N968" s="11" t="str">
        <f>VLOOKUP(D968,'Liste Gründe'!A:D,2,FALSE)</f>
        <v>Linienbezogen</v>
      </c>
      <c r="O968" s="13" t="str">
        <f>IF(ISBLANK(F968),VLOOKUP(Tabelle3[[#This Row],[Grund Ziffer]],'Liste Gründe'!A:D,3,FALSE),F968)</f>
        <v>Maschinenabfall</v>
      </c>
      <c r="P968" s="11" t="str">
        <f>IF(ISBLANK(Tabelle111[[#This Row],[noch genauer]]),"-",Tabelle111[[#This Row],[noch genauer]])</f>
        <v>-</v>
      </c>
      <c r="Q968" s="14">
        <f t="shared" si="106"/>
        <v>37</v>
      </c>
      <c r="R968" s="11" t="str">
        <f t="shared" si="107"/>
        <v>Produkte</v>
      </c>
      <c r="S968" s="11" t="str">
        <f t="shared" si="108"/>
        <v>BUs</v>
      </c>
      <c r="T968" s="11" t="str">
        <f t="shared" si="109"/>
        <v>Symptome</v>
      </c>
      <c r="U968" s="11" t="str">
        <f>IFERROR(VLOOKUP(Tabelle3[[#This Row],[Artikelnr.]],Kennzahlen!S:U,3,FALSE)*Tabelle3[[#This Row],[Menge]],"0")</f>
        <v>0</v>
      </c>
      <c r="V968" s="14" t="str">
        <f>IF(ISBLANK(A968),VLOOKUP(Tabelle3[[#This Row],[Artikelnr.]],'Linien - BU'!R:S,2,FALSE),A968)</f>
        <v>BU2</v>
      </c>
      <c r="W968" s="16" t="str">
        <f t="shared" si="110"/>
        <v>Diverses</v>
      </c>
      <c r="X968" s="15">
        <f t="shared" si="111"/>
        <v>30</v>
      </c>
      <c r="Y968" s="51"/>
      <c r="AC968" s="51"/>
      <c r="AF968" s="51"/>
      <c r="AG968" s="51"/>
      <c r="AH968" s="51"/>
    </row>
    <row r="969" spans="1:34" ht="30" customHeight="1" x14ac:dyDescent="0.25">
      <c r="A969" s="25" t="s">
        <v>15196</v>
      </c>
      <c r="B969" s="25" t="s">
        <v>75</v>
      </c>
      <c r="C969" s="25">
        <v>175</v>
      </c>
      <c r="D969" s="25">
        <v>30</v>
      </c>
      <c r="E969" s="37">
        <v>44459</v>
      </c>
      <c r="F969"/>
      <c r="G969" s="55"/>
      <c r="H969" s="25" t="str">
        <f>IFERROR(VLOOKUP(Tabelle111[[#This Row],[Artikelnr. (wenn vorhanden)]],Artikel!A:C,3,FALSE),Tabelle111[[#This Row],[Artikelnr. (wenn vorhanden)]])</f>
        <v>Diverses</v>
      </c>
      <c r="I969" s="11" t="str">
        <f>VLOOKUP(V969,'Linien - BU'!A:B,2,FALSE)</f>
        <v>BU4</v>
      </c>
      <c r="J969" s="12">
        <f t="shared" si="105"/>
        <v>175</v>
      </c>
      <c r="K969" s="13">
        <f>Tabelle111[[#This Row],[Datum '[Tag']]]</f>
        <v>44459</v>
      </c>
      <c r="L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9" s="14" t="str">
        <f>IFERROR(VLOOKUP(Tabelle3[[#This Row],[Artikelnr.]],Artikel!A:C,3,FALSE),Tabelle3[[#This Row],[Artikelnr.]])</f>
        <v>Diverses</v>
      </c>
      <c r="N969" s="11" t="str">
        <f>VLOOKUP(D969,'Liste Gründe'!A:D,2,FALSE)</f>
        <v>Linienbezogen</v>
      </c>
      <c r="O969" s="13" t="str">
        <f>IF(ISBLANK(F969),VLOOKUP(Tabelle3[[#This Row],[Grund Ziffer]],'Liste Gründe'!A:D,3,FALSE),F969)</f>
        <v>Maschinenabfall</v>
      </c>
      <c r="P969" s="11" t="str">
        <f>IF(ISBLANK(Tabelle111[[#This Row],[noch genauer]]),"-",Tabelle111[[#This Row],[noch genauer]])</f>
        <v>-</v>
      </c>
      <c r="Q969" s="14">
        <f t="shared" si="106"/>
        <v>38</v>
      </c>
      <c r="R969" s="11" t="str">
        <f t="shared" si="107"/>
        <v>Produkte</v>
      </c>
      <c r="S969" s="11" t="str">
        <f t="shared" si="108"/>
        <v>BUs</v>
      </c>
      <c r="T969" s="11" t="str">
        <f t="shared" si="109"/>
        <v>Symptome</v>
      </c>
      <c r="U969" s="11" t="str">
        <f>IFERROR(VLOOKUP(Tabelle3[[#This Row],[Artikelnr.]],Kennzahlen!S:U,3,FALSE)*Tabelle3[[#This Row],[Menge]],"0")</f>
        <v>0</v>
      </c>
      <c r="V969" s="14" t="str">
        <f>IF(ISBLANK(A969),VLOOKUP(Tabelle3[[#This Row],[Artikelnr.]],'Linien - BU'!R:S,2,FALSE),A969)</f>
        <v>L21</v>
      </c>
      <c r="W969" s="16" t="str">
        <f t="shared" si="110"/>
        <v>Diverses</v>
      </c>
      <c r="X969" s="15">
        <f t="shared" si="111"/>
        <v>30</v>
      </c>
      <c r="Y969" s="51"/>
      <c r="AC969" s="51"/>
      <c r="AF969" s="51"/>
      <c r="AG969" s="51"/>
      <c r="AH969" s="51"/>
    </row>
    <row r="970" spans="1:34" ht="30" customHeight="1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F970"/>
      <c r="G970" s="55"/>
      <c r="H970" s="25" t="str">
        <f>IFERROR(VLOOKUP(Tabelle111[[#This Row],[Artikelnr. (wenn vorhanden)]],Artikel!A:C,3,FALSE),Tabelle111[[#This Row],[Artikelnr. (wenn vorhanden)]])</f>
        <v>Diverses</v>
      </c>
      <c r="I970" s="11" t="str">
        <f>VLOOKUP(V970,'Linien - BU'!A:B,2,FALSE)</f>
        <v>BU3</v>
      </c>
      <c r="J970" s="12">
        <f t="shared" si="105"/>
        <v>12.1</v>
      </c>
      <c r="K970" s="13">
        <f>Tabelle111[[#This Row],[Datum '[Tag']]]</f>
        <v>44459</v>
      </c>
      <c r="L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0" s="14" t="str">
        <f>IFERROR(VLOOKUP(Tabelle3[[#This Row],[Artikelnr.]],Artikel!A:C,3,FALSE),Tabelle3[[#This Row],[Artikelnr.]])</f>
        <v>Diverses</v>
      </c>
      <c r="N970" s="11" t="str">
        <f>VLOOKUP(D970,'Liste Gründe'!A:D,2,FALSE)</f>
        <v>Linienbezogen</v>
      </c>
      <c r="O970" s="13" t="str">
        <f>IF(ISBLANK(F970),VLOOKUP(Tabelle3[[#This Row],[Grund Ziffer]],'Liste Gründe'!A:D,3,FALSE),F970)</f>
        <v>Maschinenabfall</v>
      </c>
      <c r="P970" s="11" t="str">
        <f>IF(ISBLANK(Tabelle111[[#This Row],[noch genauer]]),"-",Tabelle111[[#This Row],[noch genauer]])</f>
        <v>-</v>
      </c>
      <c r="Q970" s="14">
        <f t="shared" si="106"/>
        <v>38</v>
      </c>
      <c r="R970" s="11" t="str">
        <f t="shared" si="107"/>
        <v>Produkte</v>
      </c>
      <c r="S970" s="11" t="str">
        <f t="shared" si="108"/>
        <v>BUs</v>
      </c>
      <c r="T970" s="11" t="str">
        <f t="shared" si="109"/>
        <v>Symptome</v>
      </c>
      <c r="U970" s="11" t="str">
        <f>IFERROR(VLOOKUP(Tabelle3[[#This Row],[Artikelnr.]],Kennzahlen!S:U,3,FALSE)*Tabelle3[[#This Row],[Menge]],"0")</f>
        <v>0</v>
      </c>
      <c r="V970" s="14" t="str">
        <f>IF(ISBLANK(A970),VLOOKUP(Tabelle3[[#This Row],[Artikelnr.]],'Linien - BU'!R:S,2,FALSE),A970)</f>
        <v>L11</v>
      </c>
      <c r="W970" s="16" t="str">
        <f t="shared" si="110"/>
        <v>Diverses</v>
      </c>
      <c r="X970" s="15">
        <f t="shared" si="111"/>
        <v>30</v>
      </c>
      <c r="Y970" s="51"/>
      <c r="AC970" s="51"/>
      <c r="AF970" s="51"/>
      <c r="AG970" s="51"/>
      <c r="AH970" s="51"/>
    </row>
    <row r="971" spans="1:34" ht="30" customHeight="1" x14ac:dyDescent="0.25">
      <c r="A971" s="25" t="s">
        <v>15205</v>
      </c>
      <c r="B971" s="25" t="s">
        <v>75</v>
      </c>
      <c r="C971" s="25">
        <v>4.4000000000000004</v>
      </c>
      <c r="D971" s="25">
        <v>30</v>
      </c>
      <c r="E971" s="37">
        <v>44460</v>
      </c>
      <c r="F971"/>
      <c r="G971" s="25"/>
      <c r="H971" s="25" t="str">
        <f>IFERROR(VLOOKUP(Tabelle111[[#This Row],[Artikelnr. (wenn vorhanden)]],Artikel!A:C,3,FALSE),Tabelle111[[#This Row],[Artikelnr. (wenn vorhanden)]])</f>
        <v>Diverses</v>
      </c>
      <c r="I971" s="11" t="str">
        <f>VLOOKUP(V971,'Linien - BU'!A:B,2,FALSE)</f>
        <v>BU3</v>
      </c>
      <c r="J971" s="12">
        <f t="shared" si="105"/>
        <v>4.4000000000000004</v>
      </c>
      <c r="K971" s="13">
        <f>Tabelle111[[#This Row],[Datum '[Tag']]]</f>
        <v>44460</v>
      </c>
      <c r="L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1" s="14" t="str">
        <f>IFERROR(VLOOKUP(Tabelle3[[#This Row],[Artikelnr.]],Artikel!A:C,3,FALSE),Tabelle3[[#This Row],[Artikelnr.]])</f>
        <v>Diverses</v>
      </c>
      <c r="N971" s="11" t="str">
        <f>VLOOKUP(D971,'Liste Gründe'!A:D,2,FALSE)</f>
        <v>Linienbezogen</v>
      </c>
      <c r="O971" s="13" t="str">
        <f>IF(ISBLANK(F971),VLOOKUP(Tabelle3[[#This Row],[Grund Ziffer]],'Liste Gründe'!A:D,3,FALSE),F971)</f>
        <v>Maschinenabfall</v>
      </c>
      <c r="P971" s="11" t="str">
        <f>IF(ISBLANK(Tabelle111[[#This Row],[noch genauer]]),"-",Tabelle111[[#This Row],[noch genauer]])</f>
        <v>-</v>
      </c>
      <c r="Q971" s="14">
        <f t="shared" si="106"/>
        <v>38</v>
      </c>
      <c r="R971" s="11" t="str">
        <f t="shared" si="107"/>
        <v>Produkte</v>
      </c>
      <c r="S971" s="11" t="str">
        <f t="shared" si="108"/>
        <v>BUs</v>
      </c>
      <c r="T971" s="11" t="str">
        <f t="shared" si="109"/>
        <v>Symptome</v>
      </c>
      <c r="U971" s="11" t="str">
        <f>IFERROR(VLOOKUP(Tabelle3[[#This Row],[Artikelnr.]],Kennzahlen!S:U,3,FALSE)*Tabelle3[[#This Row],[Menge]],"0")</f>
        <v>0</v>
      </c>
      <c r="V971" s="14" t="str">
        <f>IF(ISBLANK(A971),VLOOKUP(Tabelle3[[#This Row],[Artikelnr.]],'Linien - BU'!R:S,2,FALSE),A971)</f>
        <v>L1</v>
      </c>
      <c r="W971" s="16" t="str">
        <f t="shared" si="110"/>
        <v>Diverses</v>
      </c>
      <c r="X971" s="15">
        <f t="shared" si="111"/>
        <v>30</v>
      </c>
      <c r="Y971" s="51"/>
      <c r="AC971" s="51"/>
      <c r="AF971" s="51"/>
      <c r="AG971" s="51"/>
      <c r="AH971" s="51"/>
    </row>
    <row r="972" spans="1:34" ht="30" customHeight="1" x14ac:dyDescent="0.25">
      <c r="A972" s="25" t="s">
        <v>15196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IFERROR(VLOOKUP(Tabelle111[[#This Row],[Artikelnr. (wenn vorhanden)]],Artikel!A:C,3,FALSE),Tabelle111[[#This Row],[Artikelnr. (wenn vorhanden)]])</f>
        <v>Diverses</v>
      </c>
      <c r="I972" s="11" t="str">
        <f>VLOOKUP(V972,'Linien - BU'!A:B,2,FALSE)</f>
        <v>BU4</v>
      </c>
      <c r="J972" s="12">
        <f t="shared" si="105"/>
        <v>24</v>
      </c>
      <c r="K972" s="13">
        <f>Tabelle111[[#This Row],[Datum '[Tag']]]</f>
        <v>44459</v>
      </c>
      <c r="L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2" s="14" t="str">
        <f>IFERROR(VLOOKUP(Tabelle3[[#This Row],[Artikelnr.]],Artikel!A:C,3,FALSE),Tabelle3[[#This Row],[Artikelnr.]])</f>
        <v>Diverses</v>
      </c>
      <c r="N972" s="11" t="str">
        <f>VLOOKUP(D972,'Liste Gründe'!A:D,2,FALSE)</f>
        <v>Rest</v>
      </c>
      <c r="O972" s="13" t="str">
        <f>IF(ISBLANK(F972),VLOOKUP(Tabelle3[[#This Row],[Grund Ziffer]],'Liste Gründe'!A:D,3,FALSE),F972)</f>
        <v>Fremdkörper</v>
      </c>
      <c r="P972" s="11" t="str">
        <f>IF(ISBLANK(Tabelle111[[#This Row],[noch genauer]]),"-",Tabelle111[[#This Row],[noch genauer]])</f>
        <v>Schmutz</v>
      </c>
      <c r="Q972" s="14">
        <f t="shared" si="106"/>
        <v>38</v>
      </c>
      <c r="R972" s="11" t="str">
        <f t="shared" si="107"/>
        <v>Produkte</v>
      </c>
      <c r="S972" s="11" t="str">
        <f t="shared" si="108"/>
        <v>BUs</v>
      </c>
      <c r="T972" s="11" t="str">
        <f t="shared" si="109"/>
        <v>Symptome</v>
      </c>
      <c r="U972" s="11" t="str">
        <f>IFERROR(VLOOKUP(Tabelle3[[#This Row],[Artikelnr.]],Kennzahlen!S:U,3,FALSE)*Tabelle3[[#This Row],[Menge]],"0")</f>
        <v>0</v>
      </c>
      <c r="V972" s="14" t="str">
        <f>IF(ISBLANK(A972),VLOOKUP(Tabelle3[[#This Row],[Artikelnr.]],'Linien - BU'!R:S,2,FALSE),A972)</f>
        <v>L21</v>
      </c>
      <c r="W972" s="16" t="str">
        <f t="shared" si="110"/>
        <v>Diverses</v>
      </c>
      <c r="X972" s="15">
        <f t="shared" si="111"/>
        <v>22</v>
      </c>
      <c r="Y972" s="51"/>
      <c r="AC972" s="51"/>
      <c r="AF972" s="51"/>
      <c r="AG972" s="51"/>
      <c r="AH972" s="51"/>
    </row>
    <row r="973" spans="1:34" ht="30" customHeight="1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F973"/>
      <c r="G973" s="25"/>
      <c r="H973" s="25" t="str">
        <f>IFERROR(VLOOKUP(Tabelle111[[#This Row],[Artikelnr. (wenn vorhanden)]],Artikel!A:C,3,FALSE),Tabelle111[[#This Row],[Artikelnr. (wenn vorhanden)]])</f>
        <v>Diverses</v>
      </c>
      <c r="I973" s="11" t="str">
        <f>VLOOKUP(V973,'Linien - BU'!A:B,2,FALSE)</f>
        <v>BU3</v>
      </c>
      <c r="J973" s="12">
        <f t="shared" si="105"/>
        <v>11.2</v>
      </c>
      <c r="K973" s="13">
        <f>Tabelle111[[#This Row],[Datum '[Tag']]]</f>
        <v>44460</v>
      </c>
      <c r="L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3" s="14" t="str">
        <f>IFERROR(VLOOKUP(Tabelle3[[#This Row],[Artikelnr.]],Artikel!A:C,3,FALSE),Tabelle3[[#This Row],[Artikelnr.]])</f>
        <v>Diverses</v>
      </c>
      <c r="N973" s="11" t="str">
        <f>VLOOKUP(D973,'Liste Gründe'!A:D,2,FALSE)</f>
        <v>Linienbezogen</v>
      </c>
      <c r="O973" s="13" t="str">
        <f>IF(ISBLANK(F973),VLOOKUP(Tabelle3[[#This Row],[Grund Ziffer]],'Liste Gründe'!A:D,3,FALSE),F973)</f>
        <v>Maschinenabfall</v>
      </c>
      <c r="P973" s="11" t="str">
        <f>IF(ISBLANK(Tabelle111[[#This Row],[noch genauer]]),"-",Tabelle111[[#This Row],[noch genauer]])</f>
        <v>-</v>
      </c>
      <c r="Q973" s="14">
        <f t="shared" si="106"/>
        <v>38</v>
      </c>
      <c r="R973" s="11" t="str">
        <f t="shared" si="107"/>
        <v>Produkte</v>
      </c>
      <c r="S973" s="11" t="str">
        <f t="shared" si="108"/>
        <v>BUs</v>
      </c>
      <c r="T973" s="11" t="str">
        <f t="shared" si="109"/>
        <v>Symptome</v>
      </c>
      <c r="U973" s="11" t="str">
        <f>IFERROR(VLOOKUP(Tabelle3[[#This Row],[Artikelnr.]],Kennzahlen!S:U,3,FALSE)*Tabelle3[[#This Row],[Menge]],"0")</f>
        <v>0</v>
      </c>
      <c r="V973" s="14" t="str">
        <f>IF(ISBLANK(A973),VLOOKUP(Tabelle3[[#This Row],[Artikelnr.]],'Linien - BU'!R:S,2,FALSE),A973)</f>
        <v>L33</v>
      </c>
      <c r="W973" s="16" t="str">
        <f t="shared" si="110"/>
        <v>Diverses</v>
      </c>
      <c r="X973" s="15">
        <f t="shared" si="111"/>
        <v>30</v>
      </c>
      <c r="Y973" s="51"/>
      <c r="AC973" s="51"/>
      <c r="AF973" s="51"/>
      <c r="AG973" s="51"/>
      <c r="AH973" s="51"/>
    </row>
    <row r="974" spans="1:34" ht="30" customHeight="1" x14ac:dyDescent="0.25">
      <c r="A974" s="25" t="s">
        <v>15184</v>
      </c>
      <c r="B974" s="25" t="s">
        <v>221</v>
      </c>
      <c r="C974" s="25">
        <v>3.5</v>
      </c>
      <c r="D974" s="25">
        <v>30</v>
      </c>
      <c r="E974" s="37">
        <v>44461</v>
      </c>
      <c r="F974"/>
      <c r="G974" s="25"/>
      <c r="H974" s="25" t="str">
        <f>IFERROR(VLOOKUP(Tabelle111[[#This Row],[Artikelnr. (wenn vorhanden)]],Artikel!A:C,3,FALSE),Tabelle111[[#This Row],[Artikelnr. (wenn vorhanden)]])</f>
        <v>DIverses</v>
      </c>
      <c r="I974" s="11" t="str">
        <f>VLOOKUP(V974,'Linien - BU'!A:B,2,FALSE)</f>
        <v>BU3</v>
      </c>
      <c r="J974" s="12">
        <f t="shared" si="105"/>
        <v>3.5</v>
      </c>
      <c r="K974" s="13">
        <f>Tabelle111[[#This Row],[Datum '[Tag']]]</f>
        <v>44461</v>
      </c>
      <c r="L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4" s="14" t="str">
        <f>IFERROR(VLOOKUP(Tabelle3[[#This Row],[Artikelnr.]],Artikel!A:C,3,FALSE),Tabelle3[[#This Row],[Artikelnr.]])</f>
        <v>DIverses</v>
      </c>
      <c r="N974" s="11" t="str">
        <f>VLOOKUP(D974,'Liste Gründe'!A:D,2,FALSE)</f>
        <v>Linienbezogen</v>
      </c>
      <c r="O974" s="13" t="str">
        <f>IF(ISBLANK(F974),VLOOKUP(Tabelle3[[#This Row],[Grund Ziffer]],'Liste Gründe'!A:D,3,FALSE),F974)</f>
        <v>Maschinenabfall</v>
      </c>
      <c r="P974" s="11" t="str">
        <f>IF(ISBLANK(Tabelle111[[#This Row],[noch genauer]]),"-",Tabelle111[[#This Row],[noch genauer]])</f>
        <v>-</v>
      </c>
      <c r="Q974" s="14">
        <f t="shared" si="106"/>
        <v>38</v>
      </c>
      <c r="R974" s="11" t="str">
        <f t="shared" si="107"/>
        <v>Produkte</v>
      </c>
      <c r="S974" s="11" t="str">
        <f t="shared" si="108"/>
        <v>BUs</v>
      </c>
      <c r="T974" s="11" t="str">
        <f t="shared" si="109"/>
        <v>Symptome</v>
      </c>
      <c r="U974" s="11" t="str">
        <f>IFERROR(VLOOKUP(Tabelle3[[#This Row],[Artikelnr.]],Kennzahlen!S:U,3,FALSE)*Tabelle3[[#This Row],[Menge]],"0")</f>
        <v>0</v>
      </c>
      <c r="V974" s="14" t="str">
        <f>IF(ISBLANK(A974),VLOOKUP(Tabelle3[[#This Row],[Artikelnr.]],'Linien - BU'!R:S,2,FALSE),A974)</f>
        <v>L3</v>
      </c>
      <c r="W974" s="16" t="str">
        <f t="shared" si="110"/>
        <v>DIverses</v>
      </c>
      <c r="X974" s="15">
        <f t="shared" si="111"/>
        <v>30</v>
      </c>
      <c r="Z974" s="3"/>
      <c r="AA974" s="3"/>
      <c r="AC974" s="51"/>
      <c r="AF974" s="51"/>
      <c r="AG974" s="51"/>
      <c r="AH974" s="51"/>
    </row>
    <row r="975" spans="1:34" ht="30" customHeight="1" x14ac:dyDescent="0.25">
      <c r="A975" s="25" t="s">
        <v>15202</v>
      </c>
      <c r="B975" s="25" t="s">
        <v>75</v>
      </c>
      <c r="C975" s="25">
        <v>18</v>
      </c>
      <c r="D975" s="25">
        <v>30</v>
      </c>
      <c r="E975" s="37">
        <v>44461</v>
      </c>
      <c r="F975"/>
      <c r="G975" s="25"/>
      <c r="H975" s="25" t="str">
        <f>IFERROR(VLOOKUP(Tabelle111[[#This Row],[Artikelnr. (wenn vorhanden)]],Artikel!A:C,3,FALSE),Tabelle111[[#This Row],[Artikelnr. (wenn vorhanden)]])</f>
        <v>Diverses</v>
      </c>
      <c r="I975" s="11" t="str">
        <f>VLOOKUP(V975,'Linien - BU'!A:B,2,FALSE)</f>
        <v>BU3</v>
      </c>
      <c r="J975" s="12">
        <f t="shared" si="105"/>
        <v>18</v>
      </c>
      <c r="K975" s="13">
        <f>Tabelle111[[#This Row],[Datum '[Tag']]]</f>
        <v>44461</v>
      </c>
      <c r="L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5" s="14" t="str">
        <f>IFERROR(VLOOKUP(Tabelle3[[#This Row],[Artikelnr.]],Artikel!A:C,3,FALSE),Tabelle3[[#This Row],[Artikelnr.]])</f>
        <v>Diverses</v>
      </c>
      <c r="N975" s="11" t="str">
        <f>VLOOKUP(D975,'Liste Gründe'!A:D,2,FALSE)</f>
        <v>Linienbezogen</v>
      </c>
      <c r="O975" s="13" t="str">
        <f>IF(ISBLANK(F975),VLOOKUP(Tabelle3[[#This Row],[Grund Ziffer]],'Liste Gründe'!A:D,3,FALSE),F975)</f>
        <v>Maschinenabfall</v>
      </c>
      <c r="P975" s="11" t="str">
        <f>IF(ISBLANK(Tabelle111[[#This Row],[noch genauer]]),"-",Tabelle111[[#This Row],[noch genauer]])</f>
        <v>-</v>
      </c>
      <c r="Q975" s="14">
        <f t="shared" si="106"/>
        <v>38</v>
      </c>
      <c r="R975" s="11" t="str">
        <f t="shared" si="107"/>
        <v>Produkte</v>
      </c>
      <c r="S975" s="11" t="str">
        <f t="shared" si="108"/>
        <v>BUs</v>
      </c>
      <c r="T975" s="11" t="str">
        <f t="shared" si="109"/>
        <v>Symptome</v>
      </c>
      <c r="U975" s="11" t="str">
        <f>IFERROR(VLOOKUP(Tabelle3[[#This Row],[Artikelnr.]],Kennzahlen!S:U,3,FALSE)*Tabelle3[[#This Row],[Menge]],"0")</f>
        <v>0</v>
      </c>
      <c r="V975" s="14" t="str">
        <f>IF(ISBLANK(A975),VLOOKUP(Tabelle3[[#This Row],[Artikelnr.]],'Linien - BU'!R:S,2,FALSE),A975)</f>
        <v>L36</v>
      </c>
      <c r="W975" s="16" t="str">
        <f t="shared" si="110"/>
        <v>Diverses</v>
      </c>
      <c r="X975" s="15">
        <f t="shared" si="111"/>
        <v>30</v>
      </c>
      <c r="Z975" s="3"/>
      <c r="AA975" s="3"/>
      <c r="AC975" s="51"/>
      <c r="AF975" s="51"/>
      <c r="AG975" s="51"/>
      <c r="AH975" s="51"/>
    </row>
    <row r="976" spans="1:34" ht="30" customHeight="1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IFERROR(VLOOKUP(Tabelle111[[#This Row],[Artikelnr. (wenn vorhanden)]],Artikel!A:C,3,FALSE),Tabelle111[[#This Row],[Artikelnr. (wenn vorhanden)]])</f>
        <v>Diverses</v>
      </c>
      <c r="I976" s="11" t="str">
        <f>VLOOKUP(V976,'Linien - BU'!A:B,2,FALSE)</f>
        <v>BU3</v>
      </c>
      <c r="J976" s="12">
        <f t="shared" si="105"/>
        <v>20.5</v>
      </c>
      <c r="K976" s="13">
        <f>Tabelle111[[#This Row],[Datum '[Tag']]]</f>
        <v>44459</v>
      </c>
      <c r="L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6" s="14" t="str">
        <f>IFERROR(VLOOKUP(Tabelle3[[#This Row],[Artikelnr.]],Artikel!A:C,3,FALSE),Tabelle3[[#This Row],[Artikelnr.]])</f>
        <v>Diverses</v>
      </c>
      <c r="N976" s="11" t="str">
        <f>VLOOKUP(D976,'Liste Gründe'!A:D,2,FALSE)</f>
        <v>Rest</v>
      </c>
      <c r="O976" s="13" t="str">
        <f>IF(ISBLANK(F976),VLOOKUP(Tabelle3[[#This Row],[Grund Ziffer]],'Liste Gründe'!A:D,3,FALSE),F976)</f>
        <v>Qualitätsprobleme</v>
      </c>
      <c r="P976" s="11" t="str">
        <f>IF(ISBLANK(Tabelle111[[#This Row],[noch genauer]]),"-",Tabelle111[[#This Row],[noch genauer]])</f>
        <v>wurde nicht eingesetzt</v>
      </c>
      <c r="Q976" s="14">
        <f t="shared" si="106"/>
        <v>38</v>
      </c>
      <c r="R976" s="11" t="str">
        <f t="shared" si="107"/>
        <v>Produkte</v>
      </c>
      <c r="S976" s="11" t="str">
        <f t="shared" si="108"/>
        <v>BUs</v>
      </c>
      <c r="T976" s="11" t="str">
        <f t="shared" si="109"/>
        <v>Symptome</v>
      </c>
      <c r="U976" s="11" t="str">
        <f>IFERROR(VLOOKUP(Tabelle3[[#This Row],[Artikelnr.]],Kennzahlen!S:U,3,FALSE)*Tabelle3[[#This Row],[Menge]],"0")</f>
        <v>0</v>
      </c>
      <c r="V976" s="14" t="str">
        <f>IF(ISBLANK(A976),VLOOKUP(Tabelle3[[#This Row],[Artikelnr.]],'Linien - BU'!R:S,2,FALSE),A976)</f>
        <v>L33</v>
      </c>
      <c r="W976" s="16" t="str">
        <f t="shared" si="110"/>
        <v>Diverses</v>
      </c>
      <c r="X976" s="15">
        <f t="shared" si="111"/>
        <v>22</v>
      </c>
      <c r="Z976" s="3"/>
      <c r="AA976" s="3"/>
      <c r="AC976" s="51"/>
      <c r="AF976" s="51"/>
      <c r="AG976" s="51"/>
      <c r="AH976" s="51"/>
    </row>
    <row r="977" spans="1:34" ht="30" customHeight="1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IFERROR(VLOOKUP(Tabelle111[[#This Row],[Artikelnr. (wenn vorhanden)]],Artikel!A:C,3,FALSE),Tabelle111[[#This Row],[Artikelnr. (wenn vorhanden)]])</f>
        <v>Diverses</v>
      </c>
      <c r="I977" s="11" t="str">
        <f>VLOOKUP(V977,'Linien - BU'!A:B,2,FALSE)</f>
        <v>BU1</v>
      </c>
      <c r="J977" s="12">
        <f t="shared" si="105"/>
        <v>6.4</v>
      </c>
      <c r="K977" s="13">
        <f>Tabelle111[[#This Row],[Datum '[Tag']]]</f>
        <v>44460</v>
      </c>
      <c r="L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7" s="14" t="str">
        <f>IFERROR(VLOOKUP(Tabelle3[[#This Row],[Artikelnr.]],Artikel!A:C,3,FALSE),Tabelle3[[#This Row],[Artikelnr.]])</f>
        <v>Diverses</v>
      </c>
      <c r="N977" s="11" t="str">
        <f>VLOOKUP(D977,'Liste Gründe'!A:D,2,FALSE)</f>
        <v>Rest</v>
      </c>
      <c r="O977" s="13" t="str">
        <f>IF(ISBLANK(F977),VLOOKUP(Tabelle3[[#This Row],[Grund Ziffer]],'Liste Gründe'!A:D,3,FALSE),F977)</f>
        <v>Verpackung beschädigt</v>
      </c>
      <c r="P977" s="11" t="str">
        <f>IF(ISBLANK(Tabelle111[[#This Row],[noch genauer]]),"-",Tabelle111[[#This Row],[noch genauer]])</f>
        <v>offene Verpackung</v>
      </c>
      <c r="Q977" s="14">
        <f t="shared" si="106"/>
        <v>38</v>
      </c>
      <c r="R977" s="11" t="str">
        <f t="shared" si="107"/>
        <v>Produkte</v>
      </c>
      <c r="S977" s="11" t="str">
        <f t="shared" si="108"/>
        <v>BUs</v>
      </c>
      <c r="T977" s="11" t="str">
        <f t="shared" si="109"/>
        <v>Symptome</v>
      </c>
      <c r="U977" s="11" t="str">
        <f>IFERROR(VLOOKUP(Tabelle3[[#This Row],[Artikelnr.]],Kennzahlen!S:U,3,FALSE)*Tabelle3[[#This Row],[Menge]],"0")</f>
        <v>0</v>
      </c>
      <c r="V977" s="14" t="str">
        <f>IF(ISBLANK(A977),VLOOKUP(Tabelle3[[#This Row],[Artikelnr.]],'Linien - BU'!R:S,2,FALSE),A977)</f>
        <v>Strudelline</v>
      </c>
      <c r="W977" s="16" t="str">
        <f t="shared" si="110"/>
        <v>Diverses</v>
      </c>
      <c r="X977" s="15">
        <f t="shared" si="111"/>
        <v>22</v>
      </c>
      <c r="Z977" s="3"/>
      <c r="AA977" s="3"/>
      <c r="AC977" s="51"/>
      <c r="AF977" s="51"/>
      <c r="AG977" s="51"/>
      <c r="AH977" s="51"/>
    </row>
    <row r="978" spans="1:34" ht="30" customHeight="1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F978"/>
      <c r="G978" s="25"/>
      <c r="H978" s="25" t="str">
        <f>IFERROR(VLOOKUP(Tabelle111[[#This Row],[Artikelnr. (wenn vorhanden)]],Artikel!A:C,3,FALSE),Tabelle111[[#This Row],[Artikelnr. (wenn vorhanden)]])</f>
        <v>Diverses</v>
      </c>
      <c r="I978" s="11" t="str">
        <f>VLOOKUP(V978,'Linien - BU'!A:B,2,FALSE)</f>
        <v>BU3</v>
      </c>
      <c r="J978" s="12">
        <f t="shared" si="105"/>
        <v>24</v>
      </c>
      <c r="K978" s="13">
        <f>Tabelle111[[#This Row],[Datum '[Tag']]]</f>
        <v>44461</v>
      </c>
      <c r="L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8" s="14" t="str">
        <f>IFERROR(VLOOKUP(Tabelle3[[#This Row],[Artikelnr.]],Artikel!A:C,3,FALSE),Tabelle3[[#This Row],[Artikelnr.]])</f>
        <v>Diverses</v>
      </c>
      <c r="N978" s="11" t="str">
        <f>VLOOKUP(D978,'Liste Gründe'!A:D,2,FALSE)</f>
        <v>Linienbezogen</v>
      </c>
      <c r="O978" s="13" t="str">
        <f>IF(ISBLANK(F978),VLOOKUP(Tabelle3[[#This Row],[Grund Ziffer]],'Liste Gründe'!A:D,3,FALSE),F978)</f>
        <v>Maschinenabfall</v>
      </c>
      <c r="P978" s="11" t="str">
        <f>IF(ISBLANK(Tabelle111[[#This Row],[noch genauer]]),"-",Tabelle111[[#This Row],[noch genauer]])</f>
        <v>-</v>
      </c>
      <c r="Q978" s="14">
        <f t="shared" si="106"/>
        <v>38</v>
      </c>
      <c r="R978" s="11" t="str">
        <f t="shared" si="107"/>
        <v>Produkte</v>
      </c>
      <c r="S978" s="11" t="str">
        <f t="shared" si="108"/>
        <v>BUs</v>
      </c>
      <c r="T978" s="11" t="str">
        <f t="shared" si="109"/>
        <v>Symptome</v>
      </c>
      <c r="U978" s="11" t="str">
        <f>IFERROR(VLOOKUP(Tabelle3[[#This Row],[Artikelnr.]],Kennzahlen!S:U,3,FALSE)*Tabelle3[[#This Row],[Menge]],"0")</f>
        <v>0</v>
      </c>
      <c r="V978" s="14" t="str">
        <f>IF(ISBLANK(A978),VLOOKUP(Tabelle3[[#This Row],[Artikelnr.]],'Linien - BU'!R:S,2,FALSE),A978)</f>
        <v>L18</v>
      </c>
      <c r="W978" s="16" t="str">
        <f t="shared" si="110"/>
        <v>Diverses</v>
      </c>
      <c r="X978" s="15">
        <f t="shared" si="111"/>
        <v>30</v>
      </c>
      <c r="Z978" s="3"/>
      <c r="AA978" s="3"/>
      <c r="AC978" s="51"/>
      <c r="AF978" s="51"/>
      <c r="AG978" s="51"/>
      <c r="AH978" s="51"/>
    </row>
    <row r="979" spans="1:34" ht="30" customHeight="1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F979"/>
      <c r="G979" s="25"/>
      <c r="H979" s="25" t="str">
        <f>IFERROR(VLOOKUP(Tabelle111[[#This Row],[Artikelnr. (wenn vorhanden)]],Artikel!A:C,3,FALSE),Tabelle111[[#This Row],[Artikelnr. (wenn vorhanden)]])</f>
        <v>Diverses</v>
      </c>
      <c r="I979" s="11" t="str">
        <f>VLOOKUP(V979,'Linien - BU'!A:B,2,FALSE)</f>
        <v>BU4</v>
      </c>
      <c r="J979" s="12">
        <f t="shared" si="105"/>
        <v>46</v>
      </c>
      <c r="K979" s="13">
        <f>Tabelle111[[#This Row],[Datum '[Tag']]]</f>
        <v>44462</v>
      </c>
      <c r="L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9" s="14" t="str">
        <f>IFERROR(VLOOKUP(Tabelle3[[#This Row],[Artikelnr.]],Artikel!A:C,3,FALSE),Tabelle3[[#This Row],[Artikelnr.]])</f>
        <v>Diverses</v>
      </c>
      <c r="N979" s="11" t="str">
        <f>VLOOKUP(D979,'Liste Gründe'!A:D,2,FALSE)</f>
        <v>Linienbezogen</v>
      </c>
      <c r="O979" s="13" t="str">
        <f>IF(ISBLANK(F979),VLOOKUP(Tabelle3[[#This Row],[Grund Ziffer]],'Liste Gründe'!A:D,3,FALSE),F979)</f>
        <v>Maschinenabfall</v>
      </c>
      <c r="P979" s="11" t="str">
        <f>IF(ISBLANK(Tabelle111[[#This Row],[noch genauer]]),"-",Tabelle111[[#This Row],[noch genauer]])</f>
        <v>-</v>
      </c>
      <c r="Q979" s="14">
        <f t="shared" si="106"/>
        <v>38</v>
      </c>
      <c r="R979" s="11" t="str">
        <f t="shared" si="107"/>
        <v>Produkte</v>
      </c>
      <c r="S979" s="11" t="str">
        <f t="shared" si="108"/>
        <v>BUs</v>
      </c>
      <c r="T979" s="11" t="str">
        <f t="shared" si="109"/>
        <v>Symptome</v>
      </c>
      <c r="U979" s="11" t="str">
        <f>IFERROR(VLOOKUP(Tabelle3[[#This Row],[Artikelnr.]],Kennzahlen!S:U,3,FALSE)*Tabelle3[[#This Row],[Menge]],"0")</f>
        <v>0</v>
      </c>
      <c r="V979" s="14" t="str">
        <f>IF(ISBLANK(A979),VLOOKUP(Tabelle3[[#This Row],[Artikelnr.]],'Linien - BU'!R:S,2,FALSE),A979)</f>
        <v>BU4</v>
      </c>
      <c r="W979" s="16" t="str">
        <f t="shared" si="110"/>
        <v>Diverses</v>
      </c>
      <c r="X979" s="15">
        <f t="shared" si="111"/>
        <v>30</v>
      </c>
      <c r="Y979" s="51"/>
      <c r="Z979" s="3"/>
      <c r="AA979" s="3"/>
      <c r="AB979" s="3"/>
      <c r="AC979" s="51"/>
      <c r="AF979" s="51"/>
      <c r="AG979" s="51"/>
      <c r="AH979" s="51"/>
    </row>
    <row r="980" spans="1:34" ht="30" customHeight="1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IFERROR(VLOOKUP(Tabelle111[[#This Row],[Artikelnr. (wenn vorhanden)]],Artikel!A:C,3,FALSE),Tabelle111[[#This Row],[Artikelnr. (wenn vorhanden)]])</f>
        <v>Diverses</v>
      </c>
      <c r="I980" s="11" t="str">
        <f>VLOOKUP(V980,'Linien - BU'!A:B,2,FALSE)</f>
        <v>BU1</v>
      </c>
      <c r="J980" s="12">
        <f t="shared" si="105"/>
        <v>12</v>
      </c>
      <c r="K980" s="13">
        <f>Tabelle111[[#This Row],[Datum '[Tag']]]</f>
        <v>44461</v>
      </c>
      <c r="L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0" s="14" t="str">
        <f>IFERROR(VLOOKUP(Tabelle3[[#This Row],[Artikelnr.]],Artikel!A:C,3,FALSE),Tabelle3[[#This Row],[Artikelnr.]])</f>
        <v>Diverses</v>
      </c>
      <c r="N980" s="11" t="str">
        <f>VLOOKUP(D980,'Liste Gründe'!A:D,2,FALSE)</f>
        <v>Rest</v>
      </c>
      <c r="O980" s="13" t="str">
        <f>IF(ISBLANK(F980),VLOOKUP(Tabelle3[[#This Row],[Grund Ziffer]],'Liste Gründe'!A:D,3,FALSE),F980)</f>
        <v>Rohware zu weich</v>
      </c>
      <c r="P980" s="11" t="str">
        <f>IF(ISBLANK(Tabelle111[[#This Row],[noch genauer]]),"-",Tabelle111[[#This Row],[noch genauer]])</f>
        <v>-</v>
      </c>
      <c r="Q980" s="14">
        <f t="shared" si="106"/>
        <v>38</v>
      </c>
      <c r="R980" s="11" t="str">
        <f t="shared" si="107"/>
        <v>Produkte</v>
      </c>
      <c r="S980" s="11" t="str">
        <f t="shared" si="108"/>
        <v>BUs</v>
      </c>
      <c r="T980" s="11" t="str">
        <f t="shared" si="109"/>
        <v>Symptome</v>
      </c>
      <c r="U980" s="11" t="str">
        <f>IFERROR(VLOOKUP(Tabelle3[[#This Row],[Artikelnr.]],Kennzahlen!S:U,3,FALSE)*Tabelle3[[#This Row],[Menge]],"0")</f>
        <v>0</v>
      </c>
      <c r="V980" s="14" t="str">
        <f>IF(ISBLANK(A980),VLOOKUP(Tabelle3[[#This Row],[Artikelnr.]],'Linien - BU'!R:S,2,FALSE),A980)</f>
        <v>Strudelline</v>
      </c>
      <c r="W980" s="16" t="str">
        <f t="shared" si="110"/>
        <v>Diverses</v>
      </c>
      <c r="X980" s="15">
        <f t="shared" si="111"/>
        <v>22</v>
      </c>
      <c r="Y980" s="51"/>
      <c r="Z980" s="3"/>
      <c r="AA980" s="3"/>
      <c r="AB980" s="3"/>
      <c r="AC980" s="51"/>
      <c r="AF980" s="51"/>
      <c r="AG980" s="51"/>
      <c r="AH980" s="51"/>
    </row>
    <row r="981" spans="1:34" ht="30" customHeight="1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F981"/>
      <c r="G981" s="25"/>
      <c r="H981" s="25" t="str">
        <f>IFERROR(VLOOKUP(Tabelle111[[#This Row],[Artikelnr. (wenn vorhanden)]],Artikel!A:C,3,FALSE),Tabelle111[[#This Row],[Artikelnr. (wenn vorhanden)]])</f>
        <v>Diverses</v>
      </c>
      <c r="I981" s="11" t="str">
        <f>VLOOKUP(V981,'Linien - BU'!A:B,2,FALSE)</f>
        <v>BU2</v>
      </c>
      <c r="J981" s="12">
        <f t="shared" si="105"/>
        <v>38.5</v>
      </c>
      <c r="K981" s="13">
        <f>Tabelle111[[#This Row],[Datum '[Tag']]]</f>
        <v>44461</v>
      </c>
      <c r="L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1" s="14" t="str">
        <f>IFERROR(VLOOKUP(Tabelle3[[#This Row],[Artikelnr.]],Artikel!A:C,3,FALSE),Tabelle3[[#This Row],[Artikelnr.]])</f>
        <v>Diverses</v>
      </c>
      <c r="N981" s="11" t="str">
        <f>VLOOKUP(D981,'Liste Gründe'!A:D,2,FALSE)</f>
        <v>Linienbezogen</v>
      </c>
      <c r="O981" s="13" t="str">
        <f>IF(ISBLANK(F981),VLOOKUP(Tabelle3[[#This Row],[Grund Ziffer]],'Liste Gründe'!A:D,3,FALSE),F981)</f>
        <v>Maschinenabfall</v>
      </c>
      <c r="P981" s="11" t="str">
        <f>IF(ISBLANK(Tabelle111[[#This Row],[noch genauer]]),"-",Tabelle111[[#This Row],[noch genauer]])</f>
        <v>-</v>
      </c>
      <c r="Q981" s="14">
        <f t="shared" si="106"/>
        <v>38</v>
      </c>
      <c r="R981" s="11" t="str">
        <f t="shared" si="107"/>
        <v>Produkte</v>
      </c>
      <c r="S981" s="11" t="str">
        <f t="shared" si="108"/>
        <v>BUs</v>
      </c>
      <c r="T981" s="11" t="str">
        <f t="shared" si="109"/>
        <v>Symptome</v>
      </c>
      <c r="U981" s="11" t="str">
        <f>IFERROR(VLOOKUP(Tabelle3[[#This Row],[Artikelnr.]],Kennzahlen!S:U,3,FALSE)*Tabelle3[[#This Row],[Menge]],"0")</f>
        <v>0</v>
      </c>
      <c r="V981" s="14" t="str">
        <f>IF(ISBLANK(A981),VLOOKUP(Tabelle3[[#This Row],[Artikelnr.]],'Linien - BU'!R:S,2,FALSE),A981)</f>
        <v>BU2</v>
      </c>
      <c r="W981" s="16" t="str">
        <f t="shared" si="110"/>
        <v>Diverses</v>
      </c>
      <c r="X981" s="15">
        <f t="shared" si="111"/>
        <v>30</v>
      </c>
      <c r="Y981" s="51"/>
      <c r="AA981" s="3"/>
      <c r="AB981" s="3"/>
      <c r="AF981" s="51"/>
      <c r="AG981" s="51"/>
      <c r="AH981" s="51"/>
    </row>
    <row r="982" spans="1:34" ht="30" customHeight="1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F982"/>
      <c r="G982" s="25"/>
      <c r="H982" s="25" t="str">
        <f>IFERROR(VLOOKUP(Tabelle111[[#This Row],[Artikelnr. (wenn vorhanden)]],Artikel!A:C,3,FALSE),Tabelle111[[#This Row],[Artikelnr. (wenn vorhanden)]])</f>
        <v>Diverses</v>
      </c>
      <c r="I982" s="11" t="str">
        <f>VLOOKUP(V982,'Linien - BU'!A:B,2,FALSE)</f>
        <v>BU2</v>
      </c>
      <c r="J982" s="12">
        <f t="shared" si="105"/>
        <v>33</v>
      </c>
      <c r="K982" s="13">
        <f>Tabelle111[[#This Row],[Datum '[Tag']]]</f>
        <v>44461</v>
      </c>
      <c r="L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2" s="14" t="str">
        <f>IFERROR(VLOOKUP(Tabelle3[[#This Row],[Artikelnr.]],Artikel!A:C,3,FALSE),Tabelle3[[#This Row],[Artikelnr.]])</f>
        <v>Diverses</v>
      </c>
      <c r="N982" s="11" t="str">
        <f>VLOOKUP(D982,'Liste Gründe'!A:D,2,FALSE)</f>
        <v>Linienbezogen</v>
      </c>
      <c r="O982" s="13" t="str">
        <f>IF(ISBLANK(F982),VLOOKUP(Tabelle3[[#This Row],[Grund Ziffer]],'Liste Gründe'!A:D,3,FALSE),F982)</f>
        <v>Maschinenabfall</v>
      </c>
      <c r="P982" s="11" t="str">
        <f>IF(ISBLANK(Tabelle111[[#This Row],[noch genauer]]),"-",Tabelle111[[#This Row],[noch genauer]])</f>
        <v>-</v>
      </c>
      <c r="Q982" s="14">
        <f t="shared" si="106"/>
        <v>38</v>
      </c>
      <c r="R982" s="11" t="str">
        <f t="shared" si="107"/>
        <v>Produkte</v>
      </c>
      <c r="S982" s="11" t="str">
        <f t="shared" si="108"/>
        <v>BUs</v>
      </c>
      <c r="T982" s="11" t="str">
        <f t="shared" si="109"/>
        <v>Symptome</v>
      </c>
      <c r="U982" s="11" t="str">
        <f>IFERROR(VLOOKUP(Tabelle3[[#This Row],[Artikelnr.]],Kennzahlen!S:U,3,FALSE)*Tabelle3[[#This Row],[Menge]],"0")</f>
        <v>0</v>
      </c>
      <c r="V982" s="14" t="str">
        <f>IF(ISBLANK(A982),VLOOKUP(Tabelle3[[#This Row],[Artikelnr.]],'Linien - BU'!R:S,2,FALSE),A982)</f>
        <v>Bu2</v>
      </c>
      <c r="W982" s="16" t="str">
        <f t="shared" si="110"/>
        <v>Diverses</v>
      </c>
      <c r="X982" s="15">
        <f t="shared" si="111"/>
        <v>30</v>
      </c>
      <c r="Y982" s="51"/>
      <c r="AA982" s="3"/>
      <c r="AB982" s="3"/>
      <c r="AF982" s="51"/>
      <c r="AG982" s="51"/>
      <c r="AH982" s="51"/>
    </row>
    <row r="983" spans="1:34" ht="30" customHeight="1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F983"/>
      <c r="G983" s="25"/>
      <c r="H983" s="25" t="str">
        <f>IFERROR(VLOOKUP(Tabelle111[[#This Row],[Artikelnr. (wenn vorhanden)]],Artikel!A:C,3,FALSE),Tabelle111[[#This Row],[Artikelnr. (wenn vorhanden)]])</f>
        <v>Diverses</v>
      </c>
      <c r="I983" s="11" t="str">
        <f>VLOOKUP(V983,'Linien - BU'!A:B,2,FALSE)</f>
        <v>BU4</v>
      </c>
      <c r="J983" s="12">
        <f t="shared" si="105"/>
        <v>63.5</v>
      </c>
      <c r="K983" s="13">
        <f>Tabelle111[[#This Row],[Datum '[Tag']]]</f>
        <v>44463</v>
      </c>
      <c r="L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3" s="14" t="str">
        <f>IFERROR(VLOOKUP(Tabelle3[[#This Row],[Artikelnr.]],Artikel!A:C,3,FALSE),Tabelle3[[#This Row],[Artikelnr.]])</f>
        <v>Diverses</v>
      </c>
      <c r="N983" s="11" t="str">
        <f>VLOOKUP(D983,'Liste Gründe'!A:D,2,FALSE)</f>
        <v>Linienbezogen</v>
      </c>
      <c r="O983" s="13" t="str">
        <f>IF(ISBLANK(F983),VLOOKUP(Tabelle3[[#This Row],[Grund Ziffer]],'Liste Gründe'!A:D,3,FALSE),F983)</f>
        <v>Maschinenabfall</v>
      </c>
      <c r="P983" s="11" t="str">
        <f>IF(ISBLANK(Tabelle111[[#This Row],[noch genauer]]),"-",Tabelle111[[#This Row],[noch genauer]])</f>
        <v>-</v>
      </c>
      <c r="Q983" s="14">
        <f t="shared" si="106"/>
        <v>38</v>
      </c>
      <c r="R983" s="11" t="str">
        <f t="shared" si="107"/>
        <v>Produkte</v>
      </c>
      <c r="S983" s="11" t="str">
        <f t="shared" si="108"/>
        <v>BUs</v>
      </c>
      <c r="T983" s="11" t="str">
        <f t="shared" si="109"/>
        <v>Symptome</v>
      </c>
      <c r="U983" s="11" t="str">
        <f>IFERROR(VLOOKUP(Tabelle3[[#This Row],[Artikelnr.]],Kennzahlen!S:U,3,FALSE)*Tabelle3[[#This Row],[Menge]],"0")</f>
        <v>0</v>
      </c>
      <c r="V983" s="14" t="str">
        <f>IF(ISBLANK(A983),VLOOKUP(Tabelle3[[#This Row],[Artikelnr.]],'Linien - BU'!R:S,2,FALSE),A983)</f>
        <v>BU4</v>
      </c>
      <c r="W983" s="16" t="str">
        <f t="shared" si="110"/>
        <v>Diverses</v>
      </c>
      <c r="X983" s="15">
        <f t="shared" si="111"/>
        <v>30</v>
      </c>
      <c r="Y983" s="51"/>
      <c r="AA983" s="3"/>
      <c r="AB983" s="3"/>
      <c r="AF983" s="51"/>
      <c r="AG983" s="51"/>
      <c r="AH983" s="51"/>
    </row>
    <row r="984" spans="1:34" ht="30" customHeight="1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F984"/>
      <c r="G984" s="25"/>
      <c r="H984" s="25" t="str">
        <f>IFERROR(VLOOKUP(Tabelle111[[#This Row],[Artikelnr. (wenn vorhanden)]],Artikel!A:C,3,FALSE),Tabelle111[[#This Row],[Artikelnr. (wenn vorhanden)]])</f>
        <v>Diverses</v>
      </c>
      <c r="I984" s="11" t="str">
        <f>VLOOKUP(V984,'Linien - BU'!A:B,2,FALSE)</f>
        <v>BU3</v>
      </c>
      <c r="J984" s="12">
        <f t="shared" si="105"/>
        <v>40</v>
      </c>
      <c r="K984" s="13">
        <f>Tabelle111[[#This Row],[Datum '[Tag']]]</f>
        <v>44466</v>
      </c>
      <c r="L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4" s="14" t="str">
        <f>IFERROR(VLOOKUP(Tabelle3[[#This Row],[Artikelnr.]],Artikel!A:C,3,FALSE),Tabelle3[[#This Row],[Artikelnr.]])</f>
        <v>Diverses</v>
      </c>
      <c r="N984" s="11" t="str">
        <f>VLOOKUP(D984,'Liste Gründe'!A:D,2,FALSE)</f>
        <v>Linienbezogen</v>
      </c>
      <c r="O984" s="13" t="str">
        <f>IF(ISBLANK(F984),VLOOKUP(Tabelle3[[#This Row],[Grund Ziffer]],'Liste Gründe'!A:D,3,FALSE),F984)</f>
        <v>Maschinenabfall</v>
      </c>
      <c r="P984" s="11" t="str">
        <f>IF(ISBLANK(Tabelle111[[#This Row],[noch genauer]]),"-",Tabelle111[[#This Row],[noch genauer]])</f>
        <v>-</v>
      </c>
      <c r="Q984" s="14">
        <f t="shared" si="106"/>
        <v>39</v>
      </c>
      <c r="R984" s="11" t="str">
        <f t="shared" si="107"/>
        <v>Produkte</v>
      </c>
      <c r="S984" s="11" t="str">
        <f t="shared" si="108"/>
        <v>BUs</v>
      </c>
      <c r="T984" s="11" t="str">
        <f t="shared" si="109"/>
        <v>Symptome</v>
      </c>
      <c r="U984" s="11" t="str">
        <f>IFERROR(VLOOKUP(Tabelle3[[#This Row],[Artikelnr.]],Kennzahlen!S:U,3,FALSE)*Tabelle3[[#This Row],[Menge]],"0")</f>
        <v>0</v>
      </c>
      <c r="V984" s="14" t="str">
        <f>IF(ISBLANK(A984),VLOOKUP(Tabelle3[[#This Row],[Artikelnr.]],'Linien - BU'!R:S,2,FALSE),A984)</f>
        <v>Bu3</v>
      </c>
      <c r="W984" s="16" t="str">
        <f t="shared" si="110"/>
        <v>Diverses</v>
      </c>
      <c r="X984" s="15">
        <f t="shared" si="111"/>
        <v>30</v>
      </c>
      <c r="Y984" s="51"/>
      <c r="AA984" s="3"/>
      <c r="AB984" s="3"/>
      <c r="AF984" s="51"/>
      <c r="AG984" s="51"/>
      <c r="AH984" s="51"/>
    </row>
    <row r="985" spans="1:34" ht="30" customHeight="1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F985"/>
      <c r="G985" s="25"/>
      <c r="H985" s="25" t="str">
        <f>IFERROR(VLOOKUP(Tabelle111[[#This Row],[Artikelnr. (wenn vorhanden)]],Artikel!A:C,3,FALSE),Tabelle111[[#This Row],[Artikelnr. (wenn vorhanden)]])</f>
        <v>Diverses</v>
      </c>
      <c r="I985" s="11" t="str">
        <f>VLOOKUP(V985,'Linien - BU'!A:B,2,FALSE)</f>
        <v>BU4</v>
      </c>
      <c r="J985" s="12">
        <f t="shared" si="105"/>
        <v>19</v>
      </c>
      <c r="K985" s="13">
        <f>Tabelle111[[#This Row],[Datum '[Tag']]]</f>
        <v>44467</v>
      </c>
      <c r="L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5" s="14" t="str">
        <f>IFERROR(VLOOKUP(Tabelle3[[#This Row],[Artikelnr.]],Artikel!A:C,3,FALSE),Tabelle3[[#This Row],[Artikelnr.]])</f>
        <v>Diverses</v>
      </c>
      <c r="N985" s="11" t="str">
        <f>VLOOKUP(D985,'Liste Gründe'!A:D,2,FALSE)</f>
        <v>Linienbezogen</v>
      </c>
      <c r="O985" s="13" t="str">
        <f>IF(ISBLANK(F985),VLOOKUP(Tabelle3[[#This Row],[Grund Ziffer]],'Liste Gründe'!A:D,3,FALSE),F985)</f>
        <v>Maschinenabfall</v>
      </c>
      <c r="P985" s="11" t="str">
        <f>IF(ISBLANK(Tabelle111[[#This Row],[noch genauer]]),"-",Tabelle111[[#This Row],[noch genauer]])</f>
        <v>-</v>
      </c>
      <c r="Q985" s="14">
        <f t="shared" si="106"/>
        <v>39</v>
      </c>
      <c r="R985" s="11" t="str">
        <f t="shared" si="107"/>
        <v>Produkte</v>
      </c>
      <c r="S985" s="11" t="str">
        <f t="shared" si="108"/>
        <v>BUs</v>
      </c>
      <c r="T985" s="11" t="str">
        <f t="shared" si="109"/>
        <v>Symptome</v>
      </c>
      <c r="U985" s="11" t="str">
        <f>IFERROR(VLOOKUP(Tabelle3[[#This Row],[Artikelnr.]],Kennzahlen!S:U,3,FALSE)*Tabelle3[[#This Row],[Menge]],"0")</f>
        <v>0</v>
      </c>
      <c r="V985" s="14" t="str">
        <f>IF(ISBLANK(A985),VLOOKUP(Tabelle3[[#This Row],[Artikelnr.]],'Linien - BU'!R:S,2,FALSE),A985)</f>
        <v>BU4</v>
      </c>
      <c r="W985" s="16" t="str">
        <f t="shared" si="110"/>
        <v>Diverses</v>
      </c>
      <c r="X985" s="15">
        <f t="shared" si="111"/>
        <v>30</v>
      </c>
      <c r="Y985" s="51"/>
      <c r="AA985" s="3"/>
      <c r="AB985" s="3"/>
      <c r="AF985" s="51"/>
      <c r="AG985" s="51"/>
      <c r="AH985" s="51"/>
    </row>
    <row r="986" spans="1:34" ht="30" customHeight="1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F986"/>
      <c r="G986" s="25"/>
      <c r="H986" s="25" t="str">
        <f>IFERROR(VLOOKUP(Tabelle111[[#This Row],[Artikelnr. (wenn vorhanden)]],Artikel!A:C,3,FALSE),Tabelle111[[#This Row],[Artikelnr. (wenn vorhanden)]])</f>
        <v>Diverses</v>
      </c>
      <c r="I986" s="11" t="str">
        <f>VLOOKUP(V986,'Linien - BU'!A:B,2,FALSE)</f>
        <v>BU3</v>
      </c>
      <c r="J986" s="12">
        <f t="shared" si="105"/>
        <v>20</v>
      </c>
      <c r="K986" s="13">
        <f>Tabelle111[[#This Row],[Datum '[Tag']]]</f>
        <v>44467</v>
      </c>
      <c r="L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6" s="14" t="str">
        <f>IFERROR(VLOOKUP(Tabelle3[[#This Row],[Artikelnr.]],Artikel!A:C,3,FALSE),Tabelle3[[#This Row],[Artikelnr.]])</f>
        <v>Diverses</v>
      </c>
      <c r="N986" s="11" t="str">
        <f>VLOOKUP(D986,'Liste Gründe'!A:D,2,FALSE)</f>
        <v>Linienbezogen</v>
      </c>
      <c r="O986" s="13" t="str">
        <f>IF(ISBLANK(F986),VLOOKUP(Tabelle3[[#This Row],[Grund Ziffer]],'Liste Gründe'!A:D,3,FALSE),F986)</f>
        <v>Maschinenabfall</v>
      </c>
      <c r="P986" s="11" t="str">
        <f>IF(ISBLANK(Tabelle111[[#This Row],[noch genauer]]),"-",Tabelle111[[#This Row],[noch genauer]])</f>
        <v>-</v>
      </c>
      <c r="Q986" s="14">
        <f t="shared" si="106"/>
        <v>39</v>
      </c>
      <c r="R986" s="11" t="str">
        <f t="shared" si="107"/>
        <v>Produkte</v>
      </c>
      <c r="S986" s="11" t="str">
        <f t="shared" si="108"/>
        <v>BUs</v>
      </c>
      <c r="T986" s="11" t="str">
        <f t="shared" si="109"/>
        <v>Symptome</v>
      </c>
      <c r="U986" s="11" t="str">
        <f>IFERROR(VLOOKUP(Tabelle3[[#This Row],[Artikelnr.]],Kennzahlen!S:U,3,FALSE)*Tabelle3[[#This Row],[Menge]],"0")</f>
        <v>0</v>
      </c>
      <c r="V986" s="14" t="str">
        <f>IF(ISBLANK(A986),VLOOKUP(Tabelle3[[#This Row],[Artikelnr.]],'Linien - BU'!R:S,2,FALSE),A986)</f>
        <v>Bu3</v>
      </c>
      <c r="W986" s="16" t="str">
        <f t="shared" si="110"/>
        <v>Diverses</v>
      </c>
      <c r="X986" s="15">
        <f t="shared" si="111"/>
        <v>30</v>
      </c>
      <c r="Y986" s="51"/>
      <c r="AA986" s="3"/>
      <c r="AB986" s="3"/>
      <c r="AF986" s="51"/>
      <c r="AG986" s="51"/>
      <c r="AH986" s="51"/>
    </row>
    <row r="987" spans="1:34" ht="30" customHeight="1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F987"/>
      <c r="G987" s="25"/>
      <c r="H987" s="25" t="str">
        <f>IFERROR(VLOOKUP(Tabelle111[[#This Row],[Artikelnr. (wenn vorhanden)]],Artikel!A:C,3,FALSE),Tabelle111[[#This Row],[Artikelnr. (wenn vorhanden)]])</f>
        <v>Diverses</v>
      </c>
      <c r="I987" s="11" t="str">
        <f>VLOOKUP(V987,'Linien - BU'!A:B,2,FALSE)</f>
        <v>BU2</v>
      </c>
      <c r="J987" s="12">
        <f t="shared" si="105"/>
        <v>74</v>
      </c>
      <c r="K987" s="13">
        <f>Tabelle111[[#This Row],[Datum '[Tag']]]</f>
        <v>44463</v>
      </c>
      <c r="L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7" s="14" t="str">
        <f>IFERROR(VLOOKUP(Tabelle3[[#This Row],[Artikelnr.]],Artikel!A:C,3,FALSE),Tabelle3[[#This Row],[Artikelnr.]])</f>
        <v>Diverses</v>
      </c>
      <c r="N987" s="11" t="str">
        <f>VLOOKUP(D987,'Liste Gründe'!A:D,2,FALSE)</f>
        <v>Linienbezogen</v>
      </c>
      <c r="O987" s="13" t="str">
        <f>IF(ISBLANK(F987),VLOOKUP(Tabelle3[[#This Row],[Grund Ziffer]],'Liste Gründe'!A:D,3,FALSE),F987)</f>
        <v>Maschinenabfall</v>
      </c>
      <c r="P987" s="11" t="str">
        <f>IF(ISBLANK(Tabelle111[[#This Row],[noch genauer]]),"-",Tabelle111[[#This Row],[noch genauer]])</f>
        <v>-</v>
      </c>
      <c r="Q987" s="14">
        <f t="shared" si="106"/>
        <v>38</v>
      </c>
      <c r="R987" s="11" t="str">
        <f t="shared" si="107"/>
        <v>Produkte</v>
      </c>
      <c r="S987" s="11" t="str">
        <f t="shared" si="108"/>
        <v>BUs</v>
      </c>
      <c r="T987" s="11" t="str">
        <f t="shared" si="109"/>
        <v>Symptome</v>
      </c>
      <c r="U987" s="11" t="str">
        <f>IFERROR(VLOOKUP(Tabelle3[[#This Row],[Artikelnr.]],Kennzahlen!S:U,3,FALSE)*Tabelle3[[#This Row],[Menge]],"0")</f>
        <v>0</v>
      </c>
      <c r="V987" s="14" t="str">
        <f>IF(ISBLANK(A987),VLOOKUP(Tabelle3[[#This Row],[Artikelnr.]],'Linien - BU'!R:S,2,FALSE),A987)</f>
        <v>BU2</v>
      </c>
      <c r="W987" s="16" t="str">
        <f t="shared" si="110"/>
        <v>Diverses</v>
      </c>
      <c r="X987" s="15">
        <f t="shared" si="111"/>
        <v>30</v>
      </c>
      <c r="Y987" s="51"/>
      <c r="AA987" s="3"/>
      <c r="AB987" s="3"/>
      <c r="AF987" s="51"/>
      <c r="AG987" s="51"/>
      <c r="AH987" s="51"/>
    </row>
    <row r="988" spans="1:34" ht="30" customHeight="1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F988"/>
      <c r="G988" s="25"/>
      <c r="H988" s="25" t="str">
        <f>IFERROR(VLOOKUP(Tabelle111[[#This Row],[Artikelnr. (wenn vorhanden)]],Artikel!A:C,3,FALSE),Tabelle111[[#This Row],[Artikelnr. (wenn vorhanden)]])</f>
        <v>Diverses</v>
      </c>
      <c r="I988" s="11" t="str">
        <f>VLOOKUP(V988,'Linien - BU'!A:B,2,FALSE)</f>
        <v>BU3</v>
      </c>
      <c r="J988" s="12">
        <f t="shared" si="105"/>
        <v>13</v>
      </c>
      <c r="K988" s="13">
        <f>Tabelle111[[#This Row],[Datum '[Tag']]]</f>
        <v>44467</v>
      </c>
      <c r="L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8" s="14" t="str">
        <f>IFERROR(VLOOKUP(Tabelle3[[#This Row],[Artikelnr.]],Artikel!A:C,3,FALSE),Tabelle3[[#This Row],[Artikelnr.]])</f>
        <v>Diverses</v>
      </c>
      <c r="N988" s="11" t="str">
        <f>VLOOKUP(D988,'Liste Gründe'!A:D,2,FALSE)</f>
        <v>Linienbezogen</v>
      </c>
      <c r="O988" s="13" t="str">
        <f>IF(ISBLANK(F988),VLOOKUP(Tabelle3[[#This Row],[Grund Ziffer]],'Liste Gründe'!A:D,3,FALSE),F988)</f>
        <v>Maschinenabfall</v>
      </c>
      <c r="P988" s="11" t="str">
        <f>IF(ISBLANK(Tabelle111[[#This Row],[noch genauer]]),"-",Tabelle111[[#This Row],[noch genauer]])</f>
        <v>-</v>
      </c>
      <c r="Q988" s="14">
        <f t="shared" si="106"/>
        <v>39</v>
      </c>
      <c r="R988" s="11" t="str">
        <f t="shared" si="107"/>
        <v>Produkte</v>
      </c>
      <c r="S988" s="11" t="str">
        <f t="shared" si="108"/>
        <v>BUs</v>
      </c>
      <c r="T988" s="11" t="str">
        <f t="shared" si="109"/>
        <v>Symptome</v>
      </c>
      <c r="U988" s="11" t="str">
        <f>IFERROR(VLOOKUP(Tabelle3[[#This Row],[Artikelnr.]],Kennzahlen!S:U,3,FALSE)*Tabelle3[[#This Row],[Menge]],"0")</f>
        <v>0</v>
      </c>
      <c r="V988" s="14" t="str">
        <f>IF(ISBLANK(A988),VLOOKUP(Tabelle3[[#This Row],[Artikelnr.]],'Linien - BU'!R:S,2,FALSE),A988)</f>
        <v>L33</v>
      </c>
      <c r="W988" s="16" t="str">
        <f t="shared" si="110"/>
        <v>Diverses</v>
      </c>
      <c r="X988" s="15">
        <f t="shared" si="111"/>
        <v>30</v>
      </c>
      <c r="Y988" s="51"/>
      <c r="AA988" s="3"/>
      <c r="AB988" s="3"/>
      <c r="AF988" s="51"/>
      <c r="AG988" s="51"/>
      <c r="AH988" s="51"/>
    </row>
    <row r="989" spans="1:34" ht="30" customHeight="1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F989"/>
      <c r="G989" s="25"/>
      <c r="H989" s="25" t="str">
        <f>IFERROR(VLOOKUP(Tabelle111[[#This Row],[Artikelnr. (wenn vorhanden)]],Artikel!A:C,3,FALSE),Tabelle111[[#This Row],[Artikelnr. (wenn vorhanden)]])</f>
        <v>Diverses</v>
      </c>
      <c r="I989" s="11" t="str">
        <f>VLOOKUP(V989,'Linien - BU'!A:B,2,FALSE)</f>
        <v>BU2</v>
      </c>
      <c r="J989" s="12">
        <f t="shared" si="105"/>
        <v>130</v>
      </c>
      <c r="K989" s="13">
        <f>Tabelle111[[#This Row],[Datum '[Tag']]]</f>
        <v>44466</v>
      </c>
      <c r="L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9" s="14" t="str">
        <f>IFERROR(VLOOKUP(Tabelle3[[#This Row],[Artikelnr.]],Artikel!A:C,3,FALSE),Tabelle3[[#This Row],[Artikelnr.]])</f>
        <v>Diverses</v>
      </c>
      <c r="N989" s="11" t="str">
        <f>VLOOKUP(D989,'Liste Gründe'!A:D,2,FALSE)</f>
        <v>Linienbezogen</v>
      </c>
      <c r="O989" s="13" t="str">
        <f>IF(ISBLANK(F989),VLOOKUP(Tabelle3[[#This Row],[Grund Ziffer]],'Liste Gründe'!A:D,3,FALSE),F989)</f>
        <v>Maschinenabfall</v>
      </c>
      <c r="P989" s="11" t="str">
        <f>IF(ISBLANK(Tabelle111[[#This Row],[noch genauer]]),"-",Tabelle111[[#This Row],[noch genauer]])</f>
        <v>-</v>
      </c>
      <c r="Q989" s="14">
        <f t="shared" si="106"/>
        <v>39</v>
      </c>
      <c r="R989" s="11" t="str">
        <f t="shared" si="107"/>
        <v>Produkte</v>
      </c>
      <c r="S989" s="11" t="str">
        <f t="shared" si="108"/>
        <v>BUs</v>
      </c>
      <c r="T989" s="11" t="str">
        <f t="shared" si="109"/>
        <v>Symptome</v>
      </c>
      <c r="U989" s="11" t="str">
        <f>IFERROR(VLOOKUP(Tabelle3[[#This Row],[Artikelnr.]],Kennzahlen!S:U,3,FALSE)*Tabelle3[[#This Row],[Menge]],"0")</f>
        <v>0</v>
      </c>
      <c r="V989" s="14" t="str">
        <f>IF(ISBLANK(A989),VLOOKUP(Tabelle3[[#This Row],[Artikelnr.]],'Linien - BU'!R:S,2,FALSE),A989)</f>
        <v>BU2</v>
      </c>
      <c r="W989" s="16" t="str">
        <f t="shared" si="110"/>
        <v>Diverses</v>
      </c>
      <c r="X989" s="15">
        <f t="shared" si="111"/>
        <v>30</v>
      </c>
      <c r="Y989" s="51"/>
      <c r="AA989" s="3"/>
      <c r="AB989" s="3"/>
      <c r="AF989" s="51"/>
      <c r="AG989" s="51"/>
      <c r="AH989" s="51"/>
    </row>
    <row r="990" spans="1:34" ht="30" customHeight="1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F990"/>
      <c r="G990" s="25" t="s">
        <v>36</v>
      </c>
      <c r="H990" s="25" t="str">
        <f>IFERROR(VLOOKUP(Tabelle111[[#This Row],[Artikelnr. (wenn vorhanden)]],Artikel!A:C,3,FALSE),Tabelle111[[#This Row],[Artikelnr. (wenn vorhanden)]])</f>
        <v>Diverses</v>
      </c>
      <c r="I990" s="11" t="str">
        <f>VLOOKUP(V990,'Linien - BU'!A:B,2,FALSE)</f>
        <v>BU1</v>
      </c>
      <c r="J990" s="12">
        <f t="shared" si="105"/>
        <v>85.8</v>
      </c>
      <c r="K990" s="13">
        <f>Tabelle111[[#This Row],[Datum '[Tag']]]</f>
        <v>44468</v>
      </c>
      <c r="L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0" s="14" t="str">
        <f>IFERROR(VLOOKUP(Tabelle3[[#This Row],[Artikelnr.]],Artikel!A:C,3,FALSE),Tabelle3[[#This Row],[Artikelnr.]])</f>
        <v>Diverses</v>
      </c>
      <c r="N990" s="11" t="str">
        <f>VLOOKUP(D990,'Liste Gründe'!A:D,2,FALSE)</f>
        <v>Linienbezogen</v>
      </c>
      <c r="O990" s="13" t="str">
        <f>IF(ISBLANK(F990),VLOOKUP(Tabelle3[[#This Row],[Grund Ziffer]],'Liste Gründe'!A:D,3,FALSE),F990)</f>
        <v>Maschinenabfall</v>
      </c>
      <c r="P990" s="11" t="str">
        <f>IF(ISBLANK(Tabelle111[[#This Row],[noch genauer]]),"-",Tabelle111[[#This Row],[noch genauer]])</f>
        <v>-</v>
      </c>
      <c r="Q990" s="14">
        <f t="shared" si="106"/>
        <v>39</v>
      </c>
      <c r="R990" s="11" t="str">
        <f t="shared" si="107"/>
        <v>Produkte</v>
      </c>
      <c r="S990" s="11" t="str">
        <f t="shared" si="108"/>
        <v>BUs</v>
      </c>
      <c r="T990" s="11" t="str">
        <f t="shared" si="109"/>
        <v>Symptome</v>
      </c>
      <c r="U990" s="11" t="str">
        <f>IFERROR(VLOOKUP(Tabelle3[[#This Row],[Artikelnr.]],Kennzahlen!S:U,3,FALSE)*Tabelle3[[#This Row],[Menge]],"0")</f>
        <v>0</v>
      </c>
      <c r="V990" s="14" t="str">
        <f>IF(ISBLANK(A990),VLOOKUP(Tabelle3[[#This Row],[Artikelnr.]],'Linien - BU'!R:S,2,FALSE),A990)</f>
        <v>Strudelline</v>
      </c>
      <c r="W990" s="16" t="str">
        <f t="shared" si="110"/>
        <v>Diverses</v>
      </c>
      <c r="X990" s="15">
        <f t="shared" si="111"/>
        <v>30</v>
      </c>
      <c r="Y990" s="51"/>
      <c r="AA990" s="3"/>
      <c r="AB990" s="3"/>
      <c r="AF990" s="51"/>
      <c r="AG990" s="51"/>
      <c r="AH990" s="51"/>
    </row>
    <row r="991" spans="1:34" ht="30" customHeight="1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F991"/>
      <c r="G991" s="25"/>
      <c r="H991" s="25" t="str">
        <f>IFERROR(VLOOKUP(Tabelle111[[#This Row],[Artikelnr. (wenn vorhanden)]],Artikel!A:C,3,FALSE),Tabelle111[[#This Row],[Artikelnr. (wenn vorhanden)]])</f>
        <v>Diverses</v>
      </c>
      <c r="I991" s="11" t="str">
        <f>VLOOKUP(V991,'Linien - BU'!A:B,2,FALSE)</f>
        <v>BU2</v>
      </c>
      <c r="J991" s="12">
        <f t="shared" si="105"/>
        <v>69</v>
      </c>
      <c r="K991" s="13">
        <f>Tabelle111[[#This Row],[Datum '[Tag']]]</f>
        <v>44467</v>
      </c>
      <c r="L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1" s="14" t="str">
        <f>IFERROR(VLOOKUP(Tabelle3[[#This Row],[Artikelnr.]],Artikel!A:C,3,FALSE),Tabelle3[[#This Row],[Artikelnr.]])</f>
        <v>Diverses</v>
      </c>
      <c r="N991" s="11" t="str">
        <f>VLOOKUP(D991,'Liste Gründe'!A:D,2,FALSE)</f>
        <v>Linienbezogen</v>
      </c>
      <c r="O991" s="13" t="str">
        <f>IF(ISBLANK(F991),VLOOKUP(Tabelle3[[#This Row],[Grund Ziffer]],'Liste Gründe'!A:D,3,FALSE),F991)</f>
        <v>Maschinenabfall</v>
      </c>
      <c r="P991" s="11" t="str">
        <f>IF(ISBLANK(Tabelle111[[#This Row],[noch genauer]]),"-",Tabelle111[[#This Row],[noch genauer]])</f>
        <v>-</v>
      </c>
      <c r="Q991" s="14">
        <f t="shared" si="106"/>
        <v>39</v>
      </c>
      <c r="R991" s="11" t="str">
        <f t="shared" si="107"/>
        <v>Produkte</v>
      </c>
      <c r="S991" s="11" t="str">
        <f t="shared" si="108"/>
        <v>BUs</v>
      </c>
      <c r="T991" s="11" t="str">
        <f t="shared" si="109"/>
        <v>Symptome</v>
      </c>
      <c r="U991" s="11" t="str">
        <f>IFERROR(VLOOKUP(Tabelle3[[#This Row],[Artikelnr.]],Kennzahlen!S:U,3,FALSE)*Tabelle3[[#This Row],[Menge]],"0")</f>
        <v>0</v>
      </c>
      <c r="V991" s="14" t="str">
        <f>IF(ISBLANK(A991),VLOOKUP(Tabelle3[[#This Row],[Artikelnr.]],'Linien - BU'!R:S,2,FALSE),A991)</f>
        <v>BU2</v>
      </c>
      <c r="W991" s="16" t="str">
        <f t="shared" si="110"/>
        <v>Diverses</v>
      </c>
      <c r="X991" s="15">
        <f t="shared" si="111"/>
        <v>30</v>
      </c>
      <c r="Y991" s="51"/>
      <c r="AA991" s="3"/>
      <c r="AB991" s="3"/>
      <c r="AF991" s="51"/>
      <c r="AG991" s="51"/>
      <c r="AH991" s="51"/>
    </row>
    <row r="992" spans="1:34" ht="30" customHeight="1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F992"/>
      <c r="G992" s="25"/>
      <c r="H992" s="25" t="str">
        <f>IFERROR(VLOOKUP(Tabelle111[[#This Row],[Artikelnr. (wenn vorhanden)]],Artikel!A:C,3,FALSE),Tabelle111[[#This Row],[Artikelnr. (wenn vorhanden)]])</f>
        <v>Diverses</v>
      </c>
      <c r="I992" s="11" t="str">
        <f>VLOOKUP(V992,'Linien - BU'!A:B,2,FALSE)</f>
        <v>BU2</v>
      </c>
      <c r="J992" s="12">
        <f t="shared" si="105"/>
        <v>85.5</v>
      </c>
      <c r="K992" s="13">
        <f>Tabelle111[[#This Row],[Datum '[Tag']]]</f>
        <v>44467</v>
      </c>
      <c r="L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2" s="14" t="str">
        <f>IFERROR(VLOOKUP(Tabelle3[[#This Row],[Artikelnr.]],Artikel!A:C,3,FALSE),Tabelle3[[#This Row],[Artikelnr.]])</f>
        <v>Diverses</v>
      </c>
      <c r="N992" s="11" t="str">
        <f>VLOOKUP(D992,'Liste Gründe'!A:D,2,FALSE)</f>
        <v>Linienbezogen</v>
      </c>
      <c r="O992" s="13" t="str">
        <f>IF(ISBLANK(F992),VLOOKUP(Tabelle3[[#This Row],[Grund Ziffer]],'Liste Gründe'!A:D,3,FALSE),F992)</f>
        <v>Maschinenabfall</v>
      </c>
      <c r="P992" s="11" t="str">
        <f>IF(ISBLANK(Tabelle111[[#This Row],[noch genauer]]),"-",Tabelle111[[#This Row],[noch genauer]])</f>
        <v>-</v>
      </c>
      <c r="Q992" s="14">
        <f t="shared" si="106"/>
        <v>39</v>
      </c>
      <c r="R992" s="11" t="str">
        <f t="shared" si="107"/>
        <v>Produkte</v>
      </c>
      <c r="S992" s="11" t="str">
        <f t="shared" si="108"/>
        <v>BUs</v>
      </c>
      <c r="T992" s="11" t="str">
        <f t="shared" si="109"/>
        <v>Symptome</v>
      </c>
      <c r="U992" s="11" t="str">
        <f>IFERROR(VLOOKUP(Tabelle3[[#This Row],[Artikelnr.]],Kennzahlen!S:U,3,FALSE)*Tabelle3[[#This Row],[Menge]],"0")</f>
        <v>0</v>
      </c>
      <c r="V992" s="14" t="str">
        <f>IF(ISBLANK(A992),VLOOKUP(Tabelle3[[#This Row],[Artikelnr.]],'Linien - BU'!R:S,2,FALSE),A992)</f>
        <v>BU2</v>
      </c>
      <c r="W992" s="16" t="str">
        <f t="shared" si="110"/>
        <v>Diverses</v>
      </c>
      <c r="X992" s="15">
        <f t="shared" si="111"/>
        <v>30</v>
      </c>
      <c r="Y992" s="51"/>
      <c r="AA992" s="3"/>
      <c r="AB992" s="3"/>
      <c r="AF992" s="51"/>
      <c r="AG992" s="51"/>
      <c r="AH992" s="51"/>
    </row>
    <row r="993" spans="1:34" ht="30" customHeight="1" x14ac:dyDescent="0.25">
      <c r="A993" s="25" t="s">
        <v>15183</v>
      </c>
      <c r="B993" s="25" t="s">
        <v>75</v>
      </c>
      <c r="C993" s="25">
        <v>12</v>
      </c>
      <c r="D993" s="25">
        <v>30</v>
      </c>
      <c r="E993" s="37">
        <v>44469</v>
      </c>
      <c r="F993"/>
      <c r="G993" s="25"/>
      <c r="H993" s="25" t="str">
        <f>IFERROR(VLOOKUP(Tabelle111[[#This Row],[Artikelnr. (wenn vorhanden)]],Artikel!A:C,3,FALSE),Tabelle111[[#This Row],[Artikelnr. (wenn vorhanden)]])</f>
        <v>Diverses</v>
      </c>
      <c r="I993" s="11" t="str">
        <f>VLOOKUP(V993,'Linien - BU'!A:B,2,FALSE)</f>
        <v>BU2</v>
      </c>
      <c r="J993" s="12">
        <f t="shared" si="105"/>
        <v>12</v>
      </c>
      <c r="K993" s="13">
        <f>Tabelle111[[#This Row],[Datum '[Tag']]]</f>
        <v>44469</v>
      </c>
      <c r="L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3" s="14" t="str">
        <f>IFERROR(VLOOKUP(Tabelle3[[#This Row],[Artikelnr.]],Artikel!A:C,3,FALSE),Tabelle3[[#This Row],[Artikelnr.]])</f>
        <v>Diverses</v>
      </c>
      <c r="N993" s="11" t="str">
        <f>VLOOKUP(D993,'Liste Gründe'!A:D,2,FALSE)</f>
        <v>Linienbezogen</v>
      </c>
      <c r="O993" s="13" t="str">
        <f>IF(ISBLANK(F993),VLOOKUP(Tabelle3[[#This Row],[Grund Ziffer]],'Liste Gründe'!A:D,3,FALSE),F993)</f>
        <v>Maschinenabfall</v>
      </c>
      <c r="P993" s="11" t="str">
        <f>IF(ISBLANK(Tabelle111[[#This Row],[noch genauer]]),"-",Tabelle111[[#This Row],[noch genauer]])</f>
        <v>-</v>
      </c>
      <c r="Q993" s="14">
        <f t="shared" si="106"/>
        <v>39</v>
      </c>
      <c r="R993" s="11" t="str">
        <f t="shared" si="107"/>
        <v>Produkte</v>
      </c>
      <c r="S993" s="11" t="str">
        <f t="shared" si="108"/>
        <v>BUs</v>
      </c>
      <c r="T993" s="11" t="str">
        <f t="shared" si="109"/>
        <v>Symptome</v>
      </c>
      <c r="U993" s="11" t="str">
        <f>IFERROR(VLOOKUP(Tabelle3[[#This Row],[Artikelnr.]],Kennzahlen!S:U,3,FALSE)*Tabelle3[[#This Row],[Menge]],"0")</f>
        <v>0</v>
      </c>
      <c r="V993" s="14" t="str">
        <f>IF(ISBLANK(A993),VLOOKUP(Tabelle3[[#This Row],[Artikelnr.]],'Linien - BU'!R:S,2,FALSE),A993)</f>
        <v>L2</v>
      </c>
      <c r="W993" s="16" t="str">
        <f t="shared" si="110"/>
        <v>Diverses</v>
      </c>
      <c r="X993" s="15">
        <f t="shared" si="111"/>
        <v>30</v>
      </c>
      <c r="Y993" s="51"/>
      <c r="AA993" s="3"/>
      <c r="AB993" s="3"/>
      <c r="AF993" s="51"/>
      <c r="AG993" s="51"/>
      <c r="AH993" s="51"/>
    </row>
    <row r="994" spans="1:34" ht="30" customHeight="1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F994"/>
      <c r="G994" s="25"/>
      <c r="H994" s="25" t="str">
        <f>IFERROR(VLOOKUP(Tabelle111[[#This Row],[Artikelnr. (wenn vorhanden)]],Artikel!A:C,3,FALSE),Tabelle111[[#This Row],[Artikelnr. (wenn vorhanden)]])</f>
        <v>Diverses</v>
      </c>
      <c r="I994" s="11" t="str">
        <f>VLOOKUP(V994,'Linien - BU'!A:B,2,FALSE)</f>
        <v>BU4</v>
      </c>
      <c r="J994" s="12">
        <f t="shared" si="105"/>
        <v>24</v>
      </c>
      <c r="K994" s="13">
        <f>Tabelle111[[#This Row],[Datum '[Tag']]]</f>
        <v>44469</v>
      </c>
      <c r="L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4" s="14" t="str">
        <f>IFERROR(VLOOKUP(Tabelle3[[#This Row],[Artikelnr.]],Artikel!A:C,3,FALSE),Tabelle3[[#This Row],[Artikelnr.]])</f>
        <v>Diverses</v>
      </c>
      <c r="N994" s="11" t="str">
        <f>VLOOKUP(D994,'Liste Gründe'!A:D,2,FALSE)</f>
        <v>Linienbezogen</v>
      </c>
      <c r="O994" s="13" t="str">
        <f>IF(ISBLANK(F994),VLOOKUP(Tabelle3[[#This Row],[Grund Ziffer]],'Liste Gründe'!A:D,3,FALSE),F994)</f>
        <v>Maschinenabfall</v>
      </c>
      <c r="P994" s="11" t="str">
        <f>IF(ISBLANK(Tabelle111[[#This Row],[noch genauer]]),"-",Tabelle111[[#This Row],[noch genauer]])</f>
        <v>-</v>
      </c>
      <c r="Q994" s="14">
        <f t="shared" si="106"/>
        <v>39</v>
      </c>
      <c r="R994" s="11" t="str">
        <f t="shared" si="107"/>
        <v>Produkte</v>
      </c>
      <c r="S994" s="11" t="str">
        <f t="shared" si="108"/>
        <v>BUs</v>
      </c>
      <c r="T994" s="11" t="str">
        <f t="shared" si="109"/>
        <v>Symptome</v>
      </c>
      <c r="U994" s="11" t="str">
        <f>IFERROR(VLOOKUP(Tabelle3[[#This Row],[Artikelnr.]],Kennzahlen!S:U,3,FALSE)*Tabelle3[[#This Row],[Menge]],"0")</f>
        <v>0</v>
      </c>
      <c r="V994" s="14" t="str">
        <f>IF(ISBLANK(A994),VLOOKUP(Tabelle3[[#This Row],[Artikelnr.]],'Linien - BU'!R:S,2,FALSE),A994)</f>
        <v>Bu4</v>
      </c>
      <c r="W994" s="16" t="str">
        <f t="shared" si="110"/>
        <v>Diverses</v>
      </c>
      <c r="X994" s="15">
        <f t="shared" si="111"/>
        <v>30</v>
      </c>
      <c r="Y994" s="51"/>
      <c r="AA994" s="3"/>
      <c r="AB994" s="3"/>
      <c r="AF994" s="51"/>
      <c r="AG994" s="51"/>
      <c r="AH994" s="51"/>
    </row>
    <row r="995" spans="1:34" ht="30" customHeight="1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F995"/>
      <c r="G995" s="25"/>
      <c r="H995" s="25" t="str">
        <f>IFERROR(VLOOKUP(Tabelle111[[#This Row],[Artikelnr. (wenn vorhanden)]],Artikel!A:C,3,FALSE),Tabelle111[[#This Row],[Artikelnr. (wenn vorhanden)]])</f>
        <v>Diverses</v>
      </c>
      <c r="I995" s="11" t="str">
        <f>VLOOKUP(V995,'Linien - BU'!A:B,2,FALSE)</f>
        <v>BU3</v>
      </c>
      <c r="J995" s="12">
        <f t="shared" si="105"/>
        <v>11</v>
      </c>
      <c r="K995" s="13">
        <f>Tabelle111[[#This Row],[Datum '[Tag']]]</f>
        <v>44469</v>
      </c>
      <c r="L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5" s="14" t="str">
        <f>IFERROR(VLOOKUP(Tabelle3[[#This Row],[Artikelnr.]],Artikel!A:C,3,FALSE),Tabelle3[[#This Row],[Artikelnr.]])</f>
        <v>Diverses</v>
      </c>
      <c r="N995" s="11" t="str">
        <f>VLOOKUP(D995,'Liste Gründe'!A:D,2,FALSE)</f>
        <v>Linienbezogen</v>
      </c>
      <c r="O995" s="13" t="str">
        <f>IF(ISBLANK(F995),VLOOKUP(Tabelle3[[#This Row],[Grund Ziffer]],'Liste Gründe'!A:D,3,FALSE),F995)</f>
        <v>Maschinenabfall</v>
      </c>
      <c r="P995" s="11" t="str">
        <f>IF(ISBLANK(Tabelle111[[#This Row],[noch genauer]]),"-",Tabelle111[[#This Row],[noch genauer]])</f>
        <v>-</v>
      </c>
      <c r="Q995" s="14">
        <f t="shared" si="106"/>
        <v>39</v>
      </c>
      <c r="R995" s="11" t="str">
        <f t="shared" si="107"/>
        <v>Produkte</v>
      </c>
      <c r="S995" s="11" t="str">
        <f t="shared" si="108"/>
        <v>BUs</v>
      </c>
      <c r="T995" s="11" t="str">
        <f t="shared" si="109"/>
        <v>Symptome</v>
      </c>
      <c r="U995" s="11" t="str">
        <f>IFERROR(VLOOKUP(Tabelle3[[#This Row],[Artikelnr.]],Kennzahlen!S:U,3,FALSE)*Tabelle3[[#This Row],[Menge]],"0")</f>
        <v>0</v>
      </c>
      <c r="V995" s="14" t="str">
        <f>IF(ISBLANK(A995),VLOOKUP(Tabelle3[[#This Row],[Artikelnr.]],'Linien - BU'!R:S,2,FALSE),A995)</f>
        <v>L33</v>
      </c>
      <c r="W995" s="16" t="str">
        <f t="shared" si="110"/>
        <v>Diverses</v>
      </c>
      <c r="X995" s="15">
        <f t="shared" si="111"/>
        <v>30</v>
      </c>
      <c r="Y995" s="51"/>
      <c r="AA995" s="3"/>
      <c r="AB995" s="3"/>
      <c r="AF995" s="51"/>
      <c r="AG995" s="51"/>
      <c r="AH995" s="51"/>
    </row>
    <row r="996" spans="1:34" ht="30" customHeight="1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15146</v>
      </c>
      <c r="G996" s="25" t="s">
        <v>36</v>
      </c>
      <c r="H996" s="25" t="str">
        <f>IFERROR(VLOOKUP(Tabelle111[[#This Row],[Artikelnr. (wenn vorhanden)]],Artikel!A:C,3,FALSE),Tabelle111[[#This Row],[Artikelnr. (wenn vorhanden)]])</f>
        <v>Diverses</v>
      </c>
      <c r="I996" s="11" t="str">
        <f>VLOOKUP(V996,'Linien - BU'!A:B,2,FALSE)</f>
        <v>BU3</v>
      </c>
      <c r="J996" s="12">
        <f t="shared" si="105"/>
        <v>9</v>
      </c>
      <c r="K996" s="13">
        <f>Tabelle111[[#This Row],[Datum '[Tag']]]</f>
        <v>44468</v>
      </c>
      <c r="L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6" s="14" t="str">
        <f>IFERROR(VLOOKUP(Tabelle3[[#This Row],[Artikelnr.]],Artikel!A:C,3,FALSE),Tabelle3[[#This Row],[Artikelnr.]])</f>
        <v>Diverses</v>
      </c>
      <c r="N996" s="11" t="str">
        <f>VLOOKUP(D996,'Liste Gründe'!A:D,2,FALSE)</f>
        <v>Schimmel</v>
      </c>
      <c r="O996" s="13" t="str">
        <f>IF(ISBLANK(F996),VLOOKUP(Tabelle3[[#This Row],[Grund Ziffer]],'Liste Gründe'!A:D,3,FALSE),F996)</f>
        <v>VOS &gt; Einsatz</v>
      </c>
      <c r="P996" s="11" t="str">
        <f>IF(ISBLANK(Tabelle111[[#This Row],[noch genauer]]),"-",Tabelle111[[#This Row],[noch genauer]])</f>
        <v>-</v>
      </c>
      <c r="Q996" s="14">
        <f t="shared" si="106"/>
        <v>39</v>
      </c>
      <c r="R996" s="11" t="str">
        <f t="shared" si="107"/>
        <v>Produkte</v>
      </c>
      <c r="S996" s="11" t="str">
        <f t="shared" si="108"/>
        <v>BUs</v>
      </c>
      <c r="T996" s="11" t="str">
        <f t="shared" si="109"/>
        <v>Symptome</v>
      </c>
      <c r="U996" s="11" t="str">
        <f>IFERROR(VLOOKUP(Tabelle3[[#This Row],[Artikelnr.]],Kennzahlen!S:U,3,FALSE)*Tabelle3[[#This Row],[Menge]],"0")</f>
        <v>0</v>
      </c>
      <c r="V996" s="14" t="str">
        <f>IF(ISBLANK(A996),VLOOKUP(Tabelle3[[#This Row],[Artikelnr.]],'Linien - BU'!R:S,2,FALSE),A996)</f>
        <v>L9</v>
      </c>
      <c r="W996" s="16" t="str">
        <f t="shared" si="110"/>
        <v>Diverses</v>
      </c>
      <c r="X996" s="15">
        <f t="shared" si="111"/>
        <v>12</v>
      </c>
      <c r="Y996" s="51"/>
      <c r="AA996" s="3"/>
      <c r="AB996" s="3"/>
      <c r="AF996" s="51"/>
      <c r="AG996" s="51"/>
      <c r="AH996" s="51"/>
    </row>
    <row r="997" spans="1:34" ht="30" customHeight="1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F997"/>
      <c r="G997" s="25" t="s">
        <v>36</v>
      </c>
      <c r="H997" s="25" t="str">
        <f>IFERROR(VLOOKUP(Tabelle111[[#This Row],[Artikelnr. (wenn vorhanden)]],Artikel!A:C,3,FALSE),Tabelle111[[#This Row],[Artikelnr. (wenn vorhanden)]])</f>
        <v>Diverses</v>
      </c>
      <c r="I997" s="11" t="str">
        <f>VLOOKUP(V997,'Linien - BU'!A:B,2,FALSE)</f>
        <v>BU3</v>
      </c>
      <c r="J997" s="12">
        <f t="shared" si="105"/>
        <v>47</v>
      </c>
      <c r="K997" s="13">
        <f>Tabelle111[[#This Row],[Datum '[Tag']]]</f>
        <v>44473</v>
      </c>
      <c r="L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7" s="14" t="str">
        <f>IFERROR(VLOOKUP(Tabelle3[[#This Row],[Artikelnr.]],Artikel!A:C,3,FALSE),Tabelle3[[#This Row],[Artikelnr.]])</f>
        <v>Diverses</v>
      </c>
      <c r="N997" s="11" t="str">
        <f>VLOOKUP(D997,'Liste Gründe'!A:D,2,FALSE)</f>
        <v>Linienbezogen</v>
      </c>
      <c r="O997" s="13" t="str">
        <f>IF(ISBLANK(F997),VLOOKUP(Tabelle3[[#This Row],[Grund Ziffer]],'Liste Gründe'!A:D,3,FALSE),F997)</f>
        <v>Maschinenabfall</v>
      </c>
      <c r="P997" s="11" t="str">
        <f>IF(ISBLANK(Tabelle111[[#This Row],[noch genauer]]),"-",Tabelle111[[#This Row],[noch genauer]])</f>
        <v>-</v>
      </c>
      <c r="Q997" s="14">
        <f t="shared" si="106"/>
        <v>40</v>
      </c>
      <c r="R997" s="11" t="str">
        <f t="shared" si="107"/>
        <v>Produkte</v>
      </c>
      <c r="S997" s="11" t="str">
        <f t="shared" si="108"/>
        <v>BUs</v>
      </c>
      <c r="T997" s="11" t="str">
        <f t="shared" si="109"/>
        <v>Symptome</v>
      </c>
      <c r="U997" s="11" t="str">
        <f>IFERROR(VLOOKUP(Tabelle3[[#This Row],[Artikelnr.]],Kennzahlen!S:U,3,FALSE)*Tabelle3[[#This Row],[Menge]],"0")</f>
        <v>0</v>
      </c>
      <c r="V997" s="14" t="str">
        <f>IF(ISBLANK(A997),VLOOKUP(Tabelle3[[#This Row],[Artikelnr.]],'Linien - BU'!R:S,2,FALSE),A997)</f>
        <v>L16</v>
      </c>
      <c r="W997" s="16" t="str">
        <f t="shared" si="110"/>
        <v>Diverses</v>
      </c>
      <c r="X997" s="15">
        <f t="shared" si="111"/>
        <v>30</v>
      </c>
      <c r="Y997" s="51"/>
      <c r="AA997" s="3"/>
      <c r="AB997" s="3"/>
      <c r="AF997" s="51"/>
      <c r="AG997" s="51"/>
      <c r="AH997" s="51"/>
    </row>
    <row r="998" spans="1:34" ht="30" customHeight="1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F998"/>
      <c r="G998" s="25" t="s">
        <v>36</v>
      </c>
      <c r="H998" s="25" t="str">
        <f>IFERROR(VLOOKUP(Tabelle111[[#This Row],[Artikelnr. (wenn vorhanden)]],Artikel!A:C,3,FALSE),Tabelle111[[#This Row],[Artikelnr. (wenn vorhanden)]])</f>
        <v>Diverses</v>
      </c>
      <c r="I998" s="11" t="str">
        <f>VLOOKUP(V998,'Linien - BU'!A:B,2,FALSE)</f>
        <v>BU1</v>
      </c>
      <c r="J998" s="12">
        <f t="shared" si="105"/>
        <v>180</v>
      </c>
      <c r="K998" s="13">
        <f>Tabelle111[[#This Row],[Datum '[Tag']]]</f>
        <v>44473</v>
      </c>
      <c r="L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8" s="14" t="str">
        <f>IFERROR(VLOOKUP(Tabelle3[[#This Row],[Artikelnr.]],Artikel!A:C,3,FALSE),Tabelle3[[#This Row],[Artikelnr.]])</f>
        <v>Diverses</v>
      </c>
      <c r="N998" s="11" t="str">
        <f>VLOOKUP(D998,'Liste Gründe'!A:D,2,FALSE)</f>
        <v>Linienbezogen</v>
      </c>
      <c r="O998" s="13" t="str">
        <f>IF(ISBLANK(F998),VLOOKUP(Tabelle3[[#This Row],[Grund Ziffer]],'Liste Gründe'!A:D,3,FALSE),F998)</f>
        <v>Maschinenabfall</v>
      </c>
      <c r="P998" s="11" t="str">
        <f>IF(ISBLANK(Tabelle111[[#This Row],[noch genauer]]),"-",Tabelle111[[#This Row],[noch genauer]])</f>
        <v>-</v>
      </c>
      <c r="Q998" s="14">
        <f t="shared" si="106"/>
        <v>40</v>
      </c>
      <c r="R998" s="11" t="str">
        <f t="shared" si="107"/>
        <v>Produkte</v>
      </c>
      <c r="S998" s="11" t="str">
        <f t="shared" si="108"/>
        <v>BUs</v>
      </c>
      <c r="T998" s="11" t="str">
        <f t="shared" si="109"/>
        <v>Symptome</v>
      </c>
      <c r="U998" s="11" t="str">
        <f>IFERROR(VLOOKUP(Tabelle3[[#This Row],[Artikelnr.]],Kennzahlen!S:U,3,FALSE)*Tabelle3[[#This Row],[Menge]],"0")</f>
        <v>0</v>
      </c>
      <c r="V998" s="14" t="str">
        <f>IF(ISBLANK(A998),VLOOKUP(Tabelle3[[#This Row],[Artikelnr.]],'Linien - BU'!R:S,2,FALSE),A998)</f>
        <v>Abfüllung</v>
      </c>
      <c r="W998" s="16" t="str">
        <f t="shared" si="110"/>
        <v>Diverses</v>
      </c>
      <c r="X998" s="15">
        <f t="shared" si="111"/>
        <v>30</v>
      </c>
      <c r="Y998" s="51"/>
      <c r="AA998" s="3"/>
      <c r="AB998" s="3"/>
      <c r="AF998" s="51"/>
      <c r="AG998" s="51"/>
      <c r="AH998" s="51"/>
    </row>
    <row r="999" spans="1:34" ht="30" customHeight="1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F999"/>
      <c r="G999" s="25"/>
      <c r="H999" s="25" t="str">
        <f>IFERROR(VLOOKUP(Tabelle111[[#This Row],[Artikelnr. (wenn vorhanden)]],Artikel!A:C,3,FALSE),Tabelle111[[#This Row],[Artikelnr. (wenn vorhanden)]])</f>
        <v>Diverses</v>
      </c>
      <c r="I999" s="11" t="str">
        <f>VLOOKUP(V999,'Linien - BU'!A:B,2,FALSE)</f>
        <v>BU2</v>
      </c>
      <c r="J999" s="12">
        <f t="shared" si="105"/>
        <v>78</v>
      </c>
      <c r="K999" s="13">
        <f>Tabelle111[[#This Row],[Datum '[Tag']]]</f>
        <v>44469</v>
      </c>
      <c r="L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9" s="14" t="str">
        <f>IFERROR(VLOOKUP(Tabelle3[[#This Row],[Artikelnr.]],Artikel!A:C,3,FALSE),Tabelle3[[#This Row],[Artikelnr.]])</f>
        <v>Diverses</v>
      </c>
      <c r="N999" s="11" t="str">
        <f>VLOOKUP(D999,'Liste Gründe'!A:D,2,FALSE)</f>
        <v>Linienbezogen</v>
      </c>
      <c r="O999" s="13" t="str">
        <f>IF(ISBLANK(F999),VLOOKUP(Tabelle3[[#This Row],[Grund Ziffer]],'Liste Gründe'!A:D,3,FALSE),F999)</f>
        <v>Maschinenabfall</v>
      </c>
      <c r="P999" s="11" t="str">
        <f>IF(ISBLANK(Tabelle111[[#This Row],[noch genauer]]),"-",Tabelle111[[#This Row],[noch genauer]])</f>
        <v>-</v>
      </c>
      <c r="Q999" s="14">
        <f t="shared" si="106"/>
        <v>39</v>
      </c>
      <c r="R999" s="11" t="str">
        <f t="shared" si="107"/>
        <v>Produkte</v>
      </c>
      <c r="S999" s="11" t="str">
        <f t="shared" si="108"/>
        <v>BUs</v>
      </c>
      <c r="T999" s="11" t="str">
        <f t="shared" si="109"/>
        <v>Symptome</v>
      </c>
      <c r="U999" s="11" t="str">
        <f>IFERROR(VLOOKUP(Tabelle3[[#This Row],[Artikelnr.]],Kennzahlen!S:U,3,FALSE)*Tabelle3[[#This Row],[Menge]],"0")</f>
        <v>0</v>
      </c>
      <c r="V999" s="14" t="str">
        <f>IF(ISBLANK(A999),VLOOKUP(Tabelle3[[#This Row],[Artikelnr.]],'Linien - BU'!R:S,2,FALSE),A999)</f>
        <v>Bu2</v>
      </c>
      <c r="W999" s="16" t="str">
        <f t="shared" si="110"/>
        <v>Diverses</v>
      </c>
      <c r="X999" s="15">
        <f t="shared" si="111"/>
        <v>30</v>
      </c>
      <c r="Y999" s="51"/>
      <c r="AA999" s="3"/>
      <c r="AB999" s="3"/>
      <c r="AF999" s="51"/>
      <c r="AG999" s="51"/>
      <c r="AH999" s="51"/>
    </row>
    <row r="1000" spans="1:34" ht="30" customHeight="1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F1000"/>
      <c r="G1000" s="25" t="s">
        <v>36</v>
      </c>
      <c r="H1000" s="25" t="str">
        <f>IFERROR(VLOOKUP(Tabelle111[[#This Row],[Artikelnr. (wenn vorhanden)]],Artikel!A:C,3,FALSE),Tabelle111[[#This Row],[Artikelnr. (wenn vorhanden)]])</f>
        <v>Diverses</v>
      </c>
      <c r="I1000" s="11" t="str">
        <f>VLOOKUP(V1000,'Linien - BU'!A:B,2,FALSE)</f>
        <v>BU3</v>
      </c>
      <c r="J1000" s="12">
        <f t="shared" si="105"/>
        <v>78.599999999999994</v>
      </c>
      <c r="K1000" s="13">
        <f>Tabelle111[[#This Row],[Datum '[Tag']]]</f>
        <v>44474</v>
      </c>
      <c r="L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0" s="14" t="str">
        <f>IFERROR(VLOOKUP(Tabelle3[[#This Row],[Artikelnr.]],Artikel!A:C,3,FALSE),Tabelle3[[#This Row],[Artikelnr.]])</f>
        <v>Diverses</v>
      </c>
      <c r="N1000" s="11" t="str">
        <f>VLOOKUP(D1000,'Liste Gründe'!A:D,2,FALSE)</f>
        <v>Linienbezogen</v>
      </c>
      <c r="O1000" s="13" t="str">
        <f>IF(ISBLANK(F1000),VLOOKUP(Tabelle3[[#This Row],[Grund Ziffer]],'Liste Gründe'!A:D,3,FALSE),F1000)</f>
        <v>Maschinenabfall</v>
      </c>
      <c r="P1000" s="11" t="str">
        <f>IF(ISBLANK(Tabelle111[[#This Row],[noch genauer]]),"-",Tabelle111[[#This Row],[noch genauer]])</f>
        <v>-</v>
      </c>
      <c r="Q1000" s="14">
        <f t="shared" si="106"/>
        <v>40</v>
      </c>
      <c r="R1000" s="11" t="str">
        <f t="shared" si="107"/>
        <v>Produkte</v>
      </c>
      <c r="S1000" s="11" t="str">
        <f t="shared" si="108"/>
        <v>BUs</v>
      </c>
      <c r="T1000" s="11" t="str">
        <f t="shared" si="109"/>
        <v>Symptome</v>
      </c>
      <c r="U1000" s="11" t="str">
        <f>IFERROR(VLOOKUP(Tabelle3[[#This Row],[Artikelnr.]],Kennzahlen!S:U,3,FALSE)*Tabelle3[[#This Row],[Menge]],"0")</f>
        <v>0</v>
      </c>
      <c r="V1000" s="14" t="str">
        <f>IF(ISBLANK(A1000),VLOOKUP(Tabelle3[[#This Row],[Artikelnr.]],'Linien - BU'!R:S,2,FALSE),A1000)</f>
        <v>L9</v>
      </c>
      <c r="W1000" s="16" t="str">
        <f t="shared" si="110"/>
        <v>Diverses</v>
      </c>
      <c r="X1000" s="15">
        <f t="shared" si="111"/>
        <v>30</v>
      </c>
      <c r="Y1000" s="51"/>
      <c r="AA1000" s="3"/>
      <c r="AB1000" s="3"/>
      <c r="AF1000" s="51"/>
      <c r="AG1000" s="51"/>
      <c r="AH1000" s="51"/>
    </row>
    <row r="1001" spans="1:34" ht="30" customHeight="1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F1001"/>
      <c r="G1001" s="25" t="s">
        <v>36</v>
      </c>
      <c r="H1001" s="25" t="str">
        <f>IFERROR(VLOOKUP(Tabelle111[[#This Row],[Artikelnr. (wenn vorhanden)]],Artikel!A:C,3,FALSE),Tabelle111[[#This Row],[Artikelnr. (wenn vorhanden)]])</f>
        <v>Diverses</v>
      </c>
      <c r="I1001" s="11" t="str">
        <f>VLOOKUP(V1001,'Linien - BU'!A:B,2,FALSE)</f>
        <v>BU3</v>
      </c>
      <c r="J1001" s="12">
        <f t="shared" si="105"/>
        <v>10</v>
      </c>
      <c r="K1001" s="13">
        <f>Tabelle111[[#This Row],[Datum '[Tag']]]</f>
        <v>44474</v>
      </c>
      <c r="L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1" s="14" t="str">
        <f>IFERROR(VLOOKUP(Tabelle3[[#This Row],[Artikelnr.]],Artikel!A:C,3,FALSE),Tabelle3[[#This Row],[Artikelnr.]])</f>
        <v>Diverses</v>
      </c>
      <c r="N1001" s="11" t="str">
        <f>VLOOKUP(D1001,'Liste Gründe'!A:D,2,FALSE)</f>
        <v>Linienbezogen</v>
      </c>
      <c r="O1001" s="13" t="str">
        <f>IF(ISBLANK(F1001),VLOOKUP(Tabelle3[[#This Row],[Grund Ziffer]],'Liste Gründe'!A:D,3,FALSE),F1001)</f>
        <v>Maschinenabfall</v>
      </c>
      <c r="P1001" s="11" t="str">
        <f>IF(ISBLANK(Tabelle111[[#This Row],[noch genauer]]),"-",Tabelle111[[#This Row],[noch genauer]])</f>
        <v>-</v>
      </c>
      <c r="Q1001" s="14">
        <f t="shared" si="106"/>
        <v>40</v>
      </c>
      <c r="R1001" s="11" t="str">
        <f t="shared" si="107"/>
        <v>Produkte</v>
      </c>
      <c r="S1001" s="11" t="str">
        <f t="shared" si="108"/>
        <v>BUs</v>
      </c>
      <c r="T1001" s="11" t="str">
        <f t="shared" si="109"/>
        <v>Symptome</v>
      </c>
      <c r="U1001" s="11" t="str">
        <f>IFERROR(VLOOKUP(Tabelle3[[#This Row],[Artikelnr.]],Kennzahlen!S:U,3,FALSE)*Tabelle3[[#This Row],[Menge]],"0")</f>
        <v>0</v>
      </c>
      <c r="V1001" s="14" t="str">
        <f>IF(ISBLANK(A1001),VLOOKUP(Tabelle3[[#This Row],[Artikelnr.]],'Linien - BU'!R:S,2,FALSE),A1001)</f>
        <v>BU3</v>
      </c>
      <c r="W1001" s="16" t="str">
        <f t="shared" si="110"/>
        <v>Diverses</v>
      </c>
      <c r="X1001" s="15">
        <f t="shared" si="111"/>
        <v>30</v>
      </c>
      <c r="Y1001" s="51"/>
      <c r="AA1001" s="3"/>
      <c r="AB1001" s="3"/>
      <c r="AF1001" s="51"/>
      <c r="AG1001" s="51"/>
      <c r="AH1001" s="51"/>
    </row>
    <row r="1002" spans="1:34" ht="30" customHeight="1" x14ac:dyDescent="0.25">
      <c r="A1002" s="25" t="s">
        <v>140</v>
      </c>
      <c r="B1002" s="25" t="s">
        <v>75</v>
      </c>
      <c r="C1002" s="25">
        <v>14</v>
      </c>
      <c r="D1002" s="25">
        <v>74</v>
      </c>
      <c r="E1002" s="37">
        <v>44473</v>
      </c>
      <c r="F1002" t="s">
        <v>68</v>
      </c>
      <c r="G1002" s="25" t="s">
        <v>36</v>
      </c>
      <c r="H1002" s="25" t="str">
        <f>IFERROR(VLOOKUP(Tabelle111[[#This Row],[Artikelnr. (wenn vorhanden)]],Artikel!A:C,3,FALSE),Tabelle111[[#This Row],[Artikelnr. (wenn vorhanden)]])</f>
        <v>Diverses</v>
      </c>
      <c r="I1002" s="11" t="str">
        <f>VLOOKUP(V1002,'Linien - BU'!A:B,2,FALSE)</f>
        <v>Rest</v>
      </c>
      <c r="J1002" s="12">
        <f t="shared" si="105"/>
        <v>14</v>
      </c>
      <c r="K1002" s="13">
        <f>Tabelle111[[#This Row],[Datum '[Tag']]]</f>
        <v>44473</v>
      </c>
      <c r="L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2" s="14" t="str">
        <f>IFERROR(VLOOKUP(Tabelle3[[#This Row],[Artikelnr.]],Artikel!A:C,3,FALSE),Tabelle3[[#This Row],[Artikelnr.]])</f>
        <v>Diverses</v>
      </c>
      <c r="N1002" s="11" t="str">
        <f>VLOOKUP(D1002,'Liste Gründe'!A:D,2,FALSE)</f>
        <v>Qualitätssicherung</v>
      </c>
      <c r="O1002" s="13" t="str">
        <f>IF(ISBLANK(F1002),VLOOKUP(Tabelle3[[#This Row],[Grund Ziffer]],'Liste Gründe'!A:D,3,FALSE),F1002)</f>
        <v>Sensorik</v>
      </c>
      <c r="P1002" s="11" t="str">
        <f>IF(ISBLANK(Tabelle111[[#This Row],[noch genauer]]),"-",Tabelle111[[#This Row],[noch genauer]])</f>
        <v>-</v>
      </c>
      <c r="Q1002" s="14">
        <f t="shared" si="106"/>
        <v>40</v>
      </c>
      <c r="R1002" s="11" t="str">
        <f t="shared" si="107"/>
        <v>Produkte</v>
      </c>
      <c r="S1002" s="11" t="str">
        <f t="shared" si="108"/>
        <v>BUs</v>
      </c>
      <c r="T1002" s="11" t="str">
        <f t="shared" si="109"/>
        <v>Symptome</v>
      </c>
      <c r="U1002" s="11" t="str">
        <f>IFERROR(VLOOKUP(Tabelle3[[#This Row],[Artikelnr.]],Kennzahlen!S:U,3,FALSE)*Tabelle3[[#This Row],[Menge]],"0")</f>
        <v>0</v>
      </c>
      <c r="V1002" s="14" t="str">
        <f>IF(ISBLANK(A1002),VLOOKUP(Tabelle3[[#This Row],[Artikelnr.]],'Linien - BU'!R:S,2,FALSE),A1002)</f>
        <v>QM</v>
      </c>
      <c r="W1002" s="16" t="str">
        <f t="shared" si="110"/>
        <v>Diverses</v>
      </c>
      <c r="X1002" s="15">
        <f t="shared" si="111"/>
        <v>74</v>
      </c>
      <c r="Y1002" s="51"/>
      <c r="AA1002" s="3"/>
      <c r="AB1002" s="3"/>
      <c r="AF1002" s="51"/>
      <c r="AG1002" s="51"/>
      <c r="AH1002" s="51"/>
    </row>
    <row r="1003" spans="1:34" ht="30" customHeight="1" x14ac:dyDescent="0.25">
      <c r="A1003" s="25" t="s">
        <v>59</v>
      </c>
      <c r="B1003" s="25" t="s">
        <v>57</v>
      </c>
      <c r="C1003" s="25">
        <v>10</v>
      </c>
      <c r="D1003" s="40">
        <v>73</v>
      </c>
      <c r="E1003" s="37">
        <v>44438</v>
      </c>
      <c r="F1003" t="s">
        <v>58</v>
      </c>
      <c r="G1003" s="55" t="s">
        <v>58</v>
      </c>
      <c r="H1003" s="25" t="str">
        <f>IFERROR(VLOOKUP(Tabelle111[[#This Row],[Artikelnr. (wenn vorhanden)]],Artikel!A:C,3,FALSE),Tabelle111[[#This Row],[Artikelnr. (wenn vorhanden)]])</f>
        <v>Laborproben</v>
      </c>
      <c r="I1003" s="11" t="str">
        <f>VLOOKUP(V1003,'Linien - BU'!A:B,2,FALSE)</f>
        <v>Rest</v>
      </c>
      <c r="J1003" s="12">
        <f t="shared" si="105"/>
        <v>10</v>
      </c>
      <c r="K1003" s="13">
        <f>Tabelle111[[#This Row],[Datum '[Tag']]]</f>
        <v>44438</v>
      </c>
      <c r="L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03" s="14" t="str">
        <f>IFERROR(VLOOKUP(Tabelle3[[#This Row],[Artikelnr.]],Artikel!A:C,3,FALSE),Tabelle3[[#This Row],[Artikelnr.]])</f>
        <v>Laborproben</v>
      </c>
      <c r="N1003" s="11" t="str">
        <f>VLOOKUP(D1003,'Liste Gründe'!A:D,2,FALSE)</f>
        <v>Qualitätssicherung</v>
      </c>
      <c r="O1003" s="13" t="str">
        <f>IF(ISBLANK(F1003),VLOOKUP(Tabelle3[[#This Row],[Grund Ziffer]],'Liste Gründe'!A:D,3,FALSE),F1003)</f>
        <v>Laborprobe</v>
      </c>
      <c r="P1003" s="11" t="str">
        <f>IF(ISBLANK(Tabelle111[[#This Row],[noch genauer]]),"-",Tabelle111[[#This Row],[noch genauer]])</f>
        <v>Laborprobe</v>
      </c>
      <c r="Q1003" s="14">
        <f t="shared" si="106"/>
        <v>35</v>
      </c>
      <c r="R1003" s="11" t="str">
        <f t="shared" si="107"/>
        <v>Produkte</v>
      </c>
      <c r="S1003" s="11" t="str">
        <f t="shared" si="108"/>
        <v>BUs</v>
      </c>
      <c r="T1003" s="11" t="str">
        <f t="shared" si="109"/>
        <v>Symptome</v>
      </c>
      <c r="U1003" s="11" t="str">
        <f>IFERROR(VLOOKUP(Tabelle3[[#This Row],[Artikelnr.]],Kennzahlen!S:U,3,FALSE)*Tabelle3[[#This Row],[Menge]],"0")</f>
        <v>0</v>
      </c>
      <c r="V1003" s="14" t="str">
        <f>IF(ISBLANK(A1003),VLOOKUP(Tabelle3[[#This Row],[Artikelnr.]],'Linien - BU'!R:S,2,FALSE),A1003)</f>
        <v>Labor</v>
      </c>
      <c r="W1003" s="16" t="str">
        <f t="shared" si="110"/>
        <v>Laborproben</v>
      </c>
      <c r="X1003" s="15">
        <f t="shared" si="111"/>
        <v>73</v>
      </c>
      <c r="Y1003" s="51"/>
      <c r="AA1003" s="3"/>
      <c r="AB1003" s="3"/>
      <c r="AF1003" s="51"/>
      <c r="AG1003" s="51"/>
      <c r="AH1003" s="51"/>
    </row>
    <row r="1004" spans="1:34" ht="30" customHeight="1" x14ac:dyDescent="0.25">
      <c r="A1004" s="25" t="s">
        <v>59</v>
      </c>
      <c r="B1004" s="25" t="s">
        <v>57</v>
      </c>
      <c r="C1004" s="25">
        <v>65</v>
      </c>
      <c r="D1004" s="40">
        <v>73</v>
      </c>
      <c r="E1004" s="37">
        <v>44438</v>
      </c>
      <c r="F1004" t="s">
        <v>58</v>
      </c>
      <c r="G1004" s="55" t="s">
        <v>58</v>
      </c>
      <c r="H1004" s="25" t="str">
        <f>IFERROR(VLOOKUP(Tabelle111[[#This Row],[Artikelnr. (wenn vorhanden)]],Artikel!A:C,3,FALSE),Tabelle111[[#This Row],[Artikelnr. (wenn vorhanden)]])</f>
        <v>Laborproben</v>
      </c>
      <c r="I1004" s="11" t="str">
        <f>VLOOKUP(V1004,'Linien - BU'!A:B,2,FALSE)</f>
        <v>Rest</v>
      </c>
      <c r="J1004" s="12">
        <f t="shared" si="105"/>
        <v>65</v>
      </c>
      <c r="K1004" s="13">
        <f>Tabelle111[[#This Row],[Datum '[Tag']]]</f>
        <v>44438</v>
      </c>
      <c r="L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04" s="14" t="str">
        <f>IFERROR(VLOOKUP(Tabelle3[[#This Row],[Artikelnr.]],Artikel!A:C,3,FALSE),Tabelle3[[#This Row],[Artikelnr.]])</f>
        <v>Laborproben</v>
      </c>
      <c r="N1004" s="11" t="str">
        <f>VLOOKUP(D1004,'Liste Gründe'!A:D,2,FALSE)</f>
        <v>Qualitätssicherung</v>
      </c>
      <c r="O1004" s="13" t="str">
        <f>IF(ISBLANK(F1004),VLOOKUP(Tabelle3[[#This Row],[Grund Ziffer]],'Liste Gründe'!A:D,3,FALSE),F1004)</f>
        <v>Laborprobe</v>
      </c>
      <c r="P1004" s="11" t="str">
        <f>IF(ISBLANK(Tabelle111[[#This Row],[noch genauer]]),"-",Tabelle111[[#This Row],[noch genauer]])</f>
        <v>Laborprobe</v>
      </c>
      <c r="Q1004" s="14">
        <f t="shared" si="106"/>
        <v>35</v>
      </c>
      <c r="R1004" s="11" t="str">
        <f t="shared" si="107"/>
        <v>Produkte</v>
      </c>
      <c r="S1004" s="11" t="str">
        <f t="shared" si="108"/>
        <v>BUs</v>
      </c>
      <c r="T1004" s="11" t="str">
        <f t="shared" si="109"/>
        <v>Symptome</v>
      </c>
      <c r="U1004" s="11" t="str">
        <f>IFERROR(VLOOKUP(Tabelle3[[#This Row],[Artikelnr.]],Kennzahlen!S:U,3,FALSE)*Tabelle3[[#This Row],[Menge]],"0")</f>
        <v>0</v>
      </c>
      <c r="V1004" s="14" t="str">
        <f>IF(ISBLANK(A1004),VLOOKUP(Tabelle3[[#This Row],[Artikelnr.]],'Linien - BU'!R:S,2,FALSE),A1004)</f>
        <v>Labor</v>
      </c>
      <c r="W1004" s="16" t="str">
        <f t="shared" si="110"/>
        <v>Laborproben</v>
      </c>
      <c r="X1004" s="15">
        <f t="shared" si="111"/>
        <v>73</v>
      </c>
      <c r="Y1004" s="51"/>
      <c r="AA1004" s="3"/>
      <c r="AB1004" s="3"/>
      <c r="AF1004" s="51"/>
      <c r="AG1004" s="51"/>
      <c r="AH1004" s="51"/>
    </row>
    <row r="1005" spans="1:34" ht="30" customHeight="1" x14ac:dyDescent="0.25">
      <c r="A1005" s="25" t="s">
        <v>59</v>
      </c>
      <c r="B1005" s="25" t="s">
        <v>57</v>
      </c>
      <c r="C1005" s="25">
        <v>10</v>
      </c>
      <c r="D1005" s="25">
        <v>74</v>
      </c>
      <c r="E1005" s="37">
        <v>44439</v>
      </c>
      <c r="F1005" t="s">
        <v>68</v>
      </c>
      <c r="G1005" s="55" t="s">
        <v>68</v>
      </c>
      <c r="H1005" s="25" t="str">
        <f>IFERROR(VLOOKUP(Tabelle111[[#This Row],[Artikelnr. (wenn vorhanden)]],Artikel!A:C,3,FALSE),Tabelle111[[#This Row],[Artikelnr. (wenn vorhanden)]])</f>
        <v>Laborproben</v>
      </c>
      <c r="I1005" s="11" t="str">
        <f>VLOOKUP(V1005,'Linien - BU'!A:B,2,FALSE)</f>
        <v>Rest</v>
      </c>
      <c r="J1005" s="12">
        <f t="shared" si="105"/>
        <v>10</v>
      </c>
      <c r="K1005" s="13">
        <f>Tabelle111[[#This Row],[Datum '[Tag']]]</f>
        <v>44439</v>
      </c>
      <c r="L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05" s="14" t="str">
        <f>IFERROR(VLOOKUP(Tabelle3[[#This Row],[Artikelnr.]],Artikel!A:C,3,FALSE),Tabelle3[[#This Row],[Artikelnr.]])</f>
        <v>Laborproben</v>
      </c>
      <c r="N1005" s="11" t="str">
        <f>VLOOKUP(D1005,'Liste Gründe'!A:D,2,FALSE)</f>
        <v>Qualitätssicherung</v>
      </c>
      <c r="O1005" s="13" t="str">
        <f>IF(ISBLANK(F1005),VLOOKUP(Tabelle3[[#This Row],[Grund Ziffer]],'Liste Gründe'!A:D,3,FALSE),F1005)</f>
        <v>Sensorik</v>
      </c>
      <c r="P1005" s="11" t="str">
        <f>IF(ISBLANK(Tabelle111[[#This Row],[noch genauer]]),"-",Tabelle111[[#This Row],[noch genauer]])</f>
        <v>Sensorik</v>
      </c>
      <c r="Q1005" s="14">
        <f t="shared" si="106"/>
        <v>35</v>
      </c>
      <c r="R1005" s="11" t="str">
        <f t="shared" si="107"/>
        <v>Produkte</v>
      </c>
      <c r="S1005" s="11" t="str">
        <f t="shared" si="108"/>
        <v>BUs</v>
      </c>
      <c r="T1005" s="11" t="str">
        <f t="shared" si="109"/>
        <v>Symptome</v>
      </c>
      <c r="U1005" s="11" t="str">
        <f>IFERROR(VLOOKUP(Tabelle3[[#This Row],[Artikelnr.]],Kennzahlen!S:U,3,FALSE)*Tabelle3[[#This Row],[Menge]],"0")</f>
        <v>0</v>
      </c>
      <c r="V1005" s="14" t="str">
        <f>IF(ISBLANK(A1005),VLOOKUP(Tabelle3[[#This Row],[Artikelnr.]],'Linien - BU'!R:S,2,FALSE),A1005)</f>
        <v>Labor</v>
      </c>
      <c r="W1005" s="16" t="str">
        <f t="shared" si="110"/>
        <v>Laborproben</v>
      </c>
      <c r="X1005" s="15">
        <f t="shared" si="111"/>
        <v>74</v>
      </c>
      <c r="Y1005" s="51"/>
      <c r="AA1005" s="3"/>
      <c r="AB1005" s="3"/>
      <c r="AF1005" s="51"/>
      <c r="AG1005" s="51"/>
      <c r="AH1005" s="51"/>
    </row>
    <row r="1006" spans="1:34" ht="30" customHeight="1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IFERROR(VLOOKUP(Tabelle111[[#This Row],[Artikelnr. (wenn vorhanden)]],Artikel!A:C,3,FALSE),Tabelle111[[#This Row],[Artikelnr. (wenn vorhanden)]])</f>
        <v>Diverses</v>
      </c>
      <c r="I1006" s="11" t="str">
        <f>VLOOKUP(V1006,'Linien - BU'!A:B,2,FALSE)</f>
        <v>BU1</v>
      </c>
      <c r="J1006" s="12">
        <f t="shared" si="105"/>
        <v>20</v>
      </c>
      <c r="K1006" s="13">
        <f>Tabelle111[[#This Row],[Datum '[Tag']]]</f>
        <v>44473</v>
      </c>
      <c r="L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6" s="14" t="str">
        <f>IFERROR(VLOOKUP(Tabelle3[[#This Row],[Artikelnr.]],Artikel!A:C,3,FALSE),Tabelle3[[#This Row],[Artikelnr.]])</f>
        <v>Diverses</v>
      </c>
      <c r="N1006" s="11" t="str">
        <f>VLOOKUP(D1006,'Liste Gründe'!A:D,2,FALSE)</f>
        <v>Linienbezogen</v>
      </c>
      <c r="O1006" s="13" t="str">
        <f>IF(ISBLANK(F1006),VLOOKUP(Tabelle3[[#This Row],[Grund Ziffer]],'Liste Gründe'!A:D,3,FALSE),F1006)</f>
        <v>Bodenabfall Abfüllung</v>
      </c>
      <c r="P1006" s="11" t="str">
        <f>IF(ISBLANK(Tabelle111[[#This Row],[noch genauer]]),"-",Tabelle111[[#This Row],[noch genauer]])</f>
        <v>-</v>
      </c>
      <c r="Q1006" s="14">
        <f t="shared" si="106"/>
        <v>40</v>
      </c>
      <c r="R1006" s="11" t="str">
        <f t="shared" si="107"/>
        <v>Produkte</v>
      </c>
      <c r="S1006" s="11" t="str">
        <f t="shared" si="108"/>
        <v>BUs</v>
      </c>
      <c r="T1006" s="11" t="str">
        <f t="shared" si="109"/>
        <v>Symptome</v>
      </c>
      <c r="U1006" s="11" t="str">
        <f>IFERROR(VLOOKUP(Tabelle3[[#This Row],[Artikelnr.]],Kennzahlen!S:U,3,FALSE)*Tabelle3[[#This Row],[Menge]],"0")</f>
        <v>0</v>
      </c>
      <c r="V1006" s="14" t="str">
        <f>IF(ISBLANK(A1006),VLOOKUP(Tabelle3[[#This Row],[Artikelnr.]],'Linien - BU'!R:S,2,FALSE),A1006)</f>
        <v>Abfüllung</v>
      </c>
      <c r="W1006" s="16" t="str">
        <f t="shared" si="110"/>
        <v>Diverses</v>
      </c>
      <c r="X1006" s="15">
        <f t="shared" si="111"/>
        <v>31</v>
      </c>
      <c r="Y1006" s="51"/>
      <c r="AA1006" s="3"/>
      <c r="AB1006" s="3"/>
      <c r="AF1006" s="51"/>
      <c r="AG1006" s="51"/>
      <c r="AH1006" s="51"/>
    </row>
    <row r="1007" spans="1:34" ht="30" customHeight="1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F1007"/>
      <c r="G1007" s="25" t="s">
        <v>36</v>
      </c>
      <c r="H1007" s="25" t="str">
        <f>IFERROR(VLOOKUP(Tabelle111[[#This Row],[Artikelnr. (wenn vorhanden)]],Artikel!A:C,3,FALSE),Tabelle111[[#This Row],[Artikelnr. (wenn vorhanden)]])</f>
        <v>Diverses</v>
      </c>
      <c r="I1007" s="11" t="str">
        <f>VLOOKUP(V1007,'Linien - BU'!A:B,2,FALSE)</f>
        <v>BU3</v>
      </c>
      <c r="J1007" s="12">
        <f t="shared" si="105"/>
        <v>20</v>
      </c>
      <c r="K1007" s="13">
        <f>Tabelle111[[#This Row],[Datum '[Tag']]]</f>
        <v>44474</v>
      </c>
      <c r="L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7" s="14" t="str">
        <f>IFERROR(VLOOKUP(Tabelle3[[#This Row],[Artikelnr.]],Artikel!A:C,3,FALSE),Tabelle3[[#This Row],[Artikelnr.]])</f>
        <v>Diverses</v>
      </c>
      <c r="N1007" s="11" t="str">
        <f>VLOOKUP(D1007,'Liste Gründe'!A:D,2,FALSE)</f>
        <v>Linienbezogen</v>
      </c>
      <c r="O1007" s="13" t="str">
        <f>IF(ISBLANK(F1007),VLOOKUP(Tabelle3[[#This Row],[Grund Ziffer]],'Liste Gründe'!A:D,3,FALSE),F1007)</f>
        <v>Maschinenabfall</v>
      </c>
      <c r="P1007" s="11" t="str">
        <f>IF(ISBLANK(Tabelle111[[#This Row],[noch genauer]]),"-",Tabelle111[[#This Row],[noch genauer]])</f>
        <v>-</v>
      </c>
      <c r="Q1007" s="14">
        <f t="shared" si="106"/>
        <v>40</v>
      </c>
      <c r="R1007" s="11" t="str">
        <f t="shared" si="107"/>
        <v>Produkte</v>
      </c>
      <c r="S1007" s="11" t="str">
        <f t="shared" si="108"/>
        <v>BUs</v>
      </c>
      <c r="T1007" s="11" t="str">
        <f t="shared" si="109"/>
        <v>Symptome</v>
      </c>
      <c r="U1007" s="11" t="str">
        <f>IFERROR(VLOOKUP(Tabelle3[[#This Row],[Artikelnr.]],Kennzahlen!S:U,3,FALSE)*Tabelle3[[#This Row],[Menge]],"0")</f>
        <v>0</v>
      </c>
      <c r="V1007" s="14" t="str">
        <f>IF(ISBLANK(A1007),VLOOKUP(Tabelle3[[#This Row],[Artikelnr.]],'Linien - BU'!R:S,2,FALSE),A1007)</f>
        <v>L33</v>
      </c>
      <c r="W1007" s="16" t="str">
        <f t="shared" si="110"/>
        <v>Diverses</v>
      </c>
      <c r="X1007" s="15">
        <f t="shared" si="111"/>
        <v>30</v>
      </c>
      <c r="Y1007" s="51"/>
      <c r="AA1007" s="3"/>
      <c r="AB1007" s="3"/>
      <c r="AF1007" s="51"/>
      <c r="AG1007" s="51"/>
      <c r="AH1007" s="51"/>
    </row>
    <row r="1008" spans="1:34" ht="30" customHeight="1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F1008"/>
      <c r="G1008" s="25" t="s">
        <v>36</v>
      </c>
      <c r="H1008" s="25" t="str">
        <f>IFERROR(VLOOKUP(Tabelle111[[#This Row],[Artikelnr. (wenn vorhanden)]],Artikel!A:C,3,FALSE),Tabelle111[[#This Row],[Artikelnr. (wenn vorhanden)]])</f>
        <v>Diverses</v>
      </c>
      <c r="I1008" s="11" t="str">
        <f>VLOOKUP(V1008,'Linien - BU'!A:B,2,FALSE)</f>
        <v>BU1</v>
      </c>
      <c r="J1008" s="12">
        <f t="shared" si="105"/>
        <v>122</v>
      </c>
      <c r="K1008" s="13">
        <f>Tabelle111[[#This Row],[Datum '[Tag']]]</f>
        <v>44474</v>
      </c>
      <c r="L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8" s="14" t="str">
        <f>IFERROR(VLOOKUP(Tabelle3[[#This Row],[Artikelnr.]],Artikel!A:C,3,FALSE),Tabelle3[[#This Row],[Artikelnr.]])</f>
        <v>Diverses</v>
      </c>
      <c r="N1008" s="11" t="str">
        <f>VLOOKUP(D1008,'Liste Gründe'!A:D,2,FALSE)</f>
        <v>Linienbezogen</v>
      </c>
      <c r="O1008" s="13" t="str">
        <f>IF(ISBLANK(F1008),VLOOKUP(Tabelle3[[#This Row],[Grund Ziffer]],'Liste Gründe'!A:D,3,FALSE),F1008)</f>
        <v>Maschinenabfall</v>
      </c>
      <c r="P1008" s="11" t="str">
        <f>IF(ISBLANK(Tabelle111[[#This Row],[noch genauer]]),"-",Tabelle111[[#This Row],[noch genauer]])</f>
        <v>-</v>
      </c>
      <c r="Q1008" s="14">
        <f t="shared" si="106"/>
        <v>40</v>
      </c>
      <c r="R1008" s="11" t="str">
        <f t="shared" si="107"/>
        <v>Produkte</v>
      </c>
      <c r="S1008" s="11" t="str">
        <f t="shared" si="108"/>
        <v>BUs</v>
      </c>
      <c r="T1008" s="11" t="str">
        <f t="shared" si="109"/>
        <v>Symptome</v>
      </c>
      <c r="U1008" s="11" t="str">
        <f>IFERROR(VLOOKUP(Tabelle3[[#This Row],[Artikelnr.]],Kennzahlen!S:U,3,FALSE)*Tabelle3[[#This Row],[Menge]],"0")</f>
        <v>0</v>
      </c>
      <c r="V1008" s="14" t="str">
        <f>IF(ISBLANK(A1008),VLOOKUP(Tabelle3[[#This Row],[Artikelnr.]],'Linien - BU'!R:S,2,FALSE),A1008)</f>
        <v>Strudelline</v>
      </c>
      <c r="W1008" s="16" t="str">
        <f t="shared" si="110"/>
        <v>Diverses</v>
      </c>
      <c r="X1008" s="15">
        <f t="shared" si="111"/>
        <v>30</v>
      </c>
      <c r="Y1008" s="51"/>
      <c r="AA1008" s="3"/>
      <c r="AB1008" s="3"/>
      <c r="AF1008" s="51"/>
      <c r="AG1008" s="51"/>
      <c r="AH1008" s="51"/>
    </row>
    <row r="1009" spans="1:34" ht="30" customHeight="1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F1009"/>
      <c r="G1009" s="25"/>
      <c r="H1009" s="25" t="str">
        <f>IFERROR(VLOOKUP(Tabelle111[[#This Row],[Artikelnr. (wenn vorhanden)]],Artikel!A:C,3,FALSE),Tabelle111[[#This Row],[Artikelnr. (wenn vorhanden)]])</f>
        <v>Diverses</v>
      </c>
      <c r="I1009" s="11" t="str">
        <f>VLOOKUP(V1009,'Linien - BU'!A:B,2,FALSE)</f>
        <v>BU2</v>
      </c>
      <c r="J1009" s="12">
        <f t="shared" si="105"/>
        <v>86</v>
      </c>
      <c r="K1009" s="13">
        <f>Tabelle111[[#This Row],[Datum '[Tag']]]</f>
        <v>44473</v>
      </c>
      <c r="L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9" s="14" t="str">
        <f>IFERROR(VLOOKUP(Tabelle3[[#This Row],[Artikelnr.]],Artikel!A:C,3,FALSE),Tabelle3[[#This Row],[Artikelnr.]])</f>
        <v>Diverses</v>
      </c>
      <c r="N1009" s="11" t="str">
        <f>VLOOKUP(D1009,'Liste Gründe'!A:D,2,FALSE)</f>
        <v>Linienbezogen</v>
      </c>
      <c r="O1009" s="13" t="str">
        <f>IF(ISBLANK(F1009),VLOOKUP(Tabelle3[[#This Row],[Grund Ziffer]],'Liste Gründe'!A:D,3,FALSE),F1009)</f>
        <v>Maschinenabfall</v>
      </c>
      <c r="P1009" s="11" t="str">
        <f>IF(ISBLANK(Tabelle111[[#This Row],[noch genauer]]),"-",Tabelle111[[#This Row],[noch genauer]])</f>
        <v>-</v>
      </c>
      <c r="Q1009" s="14">
        <f t="shared" si="106"/>
        <v>40</v>
      </c>
      <c r="R1009" s="11" t="str">
        <f t="shared" si="107"/>
        <v>Produkte</v>
      </c>
      <c r="S1009" s="11" t="str">
        <f t="shared" si="108"/>
        <v>BUs</v>
      </c>
      <c r="T1009" s="11" t="str">
        <f t="shared" si="109"/>
        <v>Symptome</v>
      </c>
      <c r="U1009" s="11" t="str">
        <f>IFERROR(VLOOKUP(Tabelle3[[#This Row],[Artikelnr.]],Kennzahlen!S:U,3,FALSE)*Tabelle3[[#This Row],[Menge]],"0")</f>
        <v>0</v>
      </c>
      <c r="V1009" s="14" t="str">
        <f>IF(ISBLANK(A1009),VLOOKUP(Tabelle3[[#This Row],[Artikelnr.]],'Linien - BU'!R:S,2,FALSE),A1009)</f>
        <v>BU2</v>
      </c>
      <c r="W1009" s="16" t="str">
        <f t="shared" si="110"/>
        <v>Diverses</v>
      </c>
      <c r="X1009" s="15">
        <f t="shared" si="111"/>
        <v>30</v>
      </c>
      <c r="Y1009" s="51"/>
      <c r="AA1009" s="3"/>
      <c r="AB1009" s="3"/>
      <c r="AF1009" s="51"/>
      <c r="AG1009" s="51"/>
      <c r="AH1009" s="51"/>
    </row>
    <row r="1010" spans="1:34" ht="30" customHeight="1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F1010"/>
      <c r="G1010" s="25" t="s">
        <v>36</v>
      </c>
      <c r="H1010" s="25" t="str">
        <f>IFERROR(VLOOKUP(Tabelle111[[#This Row],[Artikelnr. (wenn vorhanden)]],Artikel!A:C,3,FALSE),Tabelle111[[#This Row],[Artikelnr. (wenn vorhanden)]])</f>
        <v>Diverses</v>
      </c>
      <c r="I1010" s="11" t="str">
        <f>VLOOKUP(V1010,'Linien - BU'!A:B,2,FALSE)</f>
        <v>BU1</v>
      </c>
      <c r="J1010" s="12">
        <f t="shared" si="105"/>
        <v>405</v>
      </c>
      <c r="K1010" s="13">
        <f>Tabelle111[[#This Row],[Datum '[Tag']]]</f>
        <v>44475</v>
      </c>
      <c r="L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0" s="14" t="str">
        <f>IFERROR(VLOOKUP(Tabelle3[[#This Row],[Artikelnr.]],Artikel!A:C,3,FALSE),Tabelle3[[#This Row],[Artikelnr.]])</f>
        <v>Diverses</v>
      </c>
      <c r="N1010" s="11" t="str">
        <f>VLOOKUP(D1010,'Liste Gründe'!A:D,2,FALSE)</f>
        <v>Linienbezogen</v>
      </c>
      <c r="O1010" s="13" t="str">
        <f>IF(ISBLANK(F1010),VLOOKUP(Tabelle3[[#This Row],[Grund Ziffer]],'Liste Gründe'!A:D,3,FALSE),F1010)</f>
        <v>Maschinenabfall</v>
      </c>
      <c r="P1010" s="11" t="str">
        <f>IF(ISBLANK(Tabelle111[[#This Row],[noch genauer]]),"-",Tabelle111[[#This Row],[noch genauer]])</f>
        <v>-</v>
      </c>
      <c r="Q1010" s="14">
        <f t="shared" si="106"/>
        <v>40</v>
      </c>
      <c r="R1010" s="11" t="str">
        <f t="shared" si="107"/>
        <v>Produkte</v>
      </c>
      <c r="S1010" s="11" t="str">
        <f t="shared" si="108"/>
        <v>BUs</v>
      </c>
      <c r="T1010" s="11" t="str">
        <f t="shared" si="109"/>
        <v>Symptome</v>
      </c>
      <c r="U1010" s="11" t="str">
        <f>IFERROR(VLOOKUP(Tabelle3[[#This Row],[Artikelnr.]],Kennzahlen!S:U,3,FALSE)*Tabelle3[[#This Row],[Menge]],"0")</f>
        <v>0</v>
      </c>
      <c r="V1010" s="14" t="str">
        <f>IF(ISBLANK(A1010),VLOOKUP(Tabelle3[[#This Row],[Artikelnr.]],'Linien - BU'!R:S,2,FALSE),A1010)</f>
        <v>Abfüllung</v>
      </c>
      <c r="W1010" s="16" t="str">
        <f t="shared" si="110"/>
        <v>Diverses</v>
      </c>
      <c r="X1010" s="15">
        <f t="shared" si="111"/>
        <v>30</v>
      </c>
      <c r="Y1010" s="51"/>
      <c r="AA1010" s="3"/>
      <c r="AB1010" s="3"/>
      <c r="AF1010" s="51"/>
      <c r="AG1010" s="51"/>
      <c r="AH1010" s="51"/>
    </row>
    <row r="1011" spans="1:34" ht="30" customHeight="1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F1011"/>
      <c r="G1011" s="25" t="s">
        <v>36</v>
      </c>
      <c r="H1011" s="25" t="str">
        <f>IFERROR(VLOOKUP(Tabelle111[[#This Row],[Artikelnr. (wenn vorhanden)]],Artikel!A:C,3,FALSE),Tabelle111[[#This Row],[Artikelnr. (wenn vorhanden)]])</f>
        <v>Diverses</v>
      </c>
      <c r="I1011" s="11" t="str">
        <f>VLOOKUP(V1011,'Linien - BU'!A:B,2,FALSE)</f>
        <v>BU3</v>
      </c>
      <c r="J1011" s="12">
        <f t="shared" si="105"/>
        <v>22</v>
      </c>
      <c r="K1011" s="13">
        <f>Tabelle111[[#This Row],[Datum '[Tag']]]</f>
        <v>44475</v>
      </c>
      <c r="L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1" s="14" t="str">
        <f>IFERROR(VLOOKUP(Tabelle3[[#This Row],[Artikelnr.]],Artikel!A:C,3,FALSE),Tabelle3[[#This Row],[Artikelnr.]])</f>
        <v>Diverses</v>
      </c>
      <c r="N1011" s="11" t="str">
        <f>VLOOKUP(D1011,'Liste Gründe'!A:D,2,FALSE)</f>
        <v>Linienbezogen</v>
      </c>
      <c r="O1011" s="13" t="str">
        <f>IF(ISBLANK(F1011),VLOOKUP(Tabelle3[[#This Row],[Grund Ziffer]],'Liste Gründe'!A:D,3,FALSE),F1011)</f>
        <v>Maschinenabfall</v>
      </c>
      <c r="P1011" s="11" t="str">
        <f>IF(ISBLANK(Tabelle111[[#This Row],[noch genauer]]),"-",Tabelle111[[#This Row],[noch genauer]])</f>
        <v>-</v>
      </c>
      <c r="Q1011" s="14">
        <f t="shared" si="106"/>
        <v>40</v>
      </c>
      <c r="R1011" s="11" t="str">
        <f t="shared" si="107"/>
        <v>Produkte</v>
      </c>
      <c r="S1011" s="11" t="str">
        <f t="shared" si="108"/>
        <v>BUs</v>
      </c>
      <c r="T1011" s="11" t="str">
        <f t="shared" si="109"/>
        <v>Symptome</v>
      </c>
      <c r="U1011" s="11" t="str">
        <f>IFERROR(VLOOKUP(Tabelle3[[#This Row],[Artikelnr.]],Kennzahlen!S:U,3,FALSE)*Tabelle3[[#This Row],[Menge]],"0")</f>
        <v>0</v>
      </c>
      <c r="V1011" s="14" t="str">
        <f>IF(ISBLANK(A1011),VLOOKUP(Tabelle3[[#This Row],[Artikelnr.]],'Linien - BU'!R:S,2,FALSE),A1011)</f>
        <v>L33</v>
      </c>
      <c r="W1011" s="16" t="str">
        <f t="shared" si="110"/>
        <v>Diverses</v>
      </c>
      <c r="X1011" s="15">
        <f t="shared" si="111"/>
        <v>30</v>
      </c>
      <c r="Y1011" s="51"/>
      <c r="AA1011" s="3"/>
      <c r="AB1011" s="3"/>
      <c r="AF1011" s="51"/>
      <c r="AG1011" s="51"/>
      <c r="AH1011" s="51"/>
    </row>
    <row r="1012" spans="1:34" ht="30" customHeight="1" x14ac:dyDescent="0.25">
      <c r="A1012" s="25" t="s">
        <v>140</v>
      </c>
      <c r="B1012" s="25" t="s">
        <v>75</v>
      </c>
      <c r="C1012" s="25">
        <v>9.8000000000000007</v>
      </c>
      <c r="D1012" s="25">
        <v>74</v>
      </c>
      <c r="E1012" s="37">
        <v>44474</v>
      </c>
      <c r="F1012" t="s">
        <v>68</v>
      </c>
      <c r="G1012" s="25" t="s">
        <v>36</v>
      </c>
      <c r="H1012" s="25" t="str">
        <f>IFERROR(VLOOKUP(Tabelle111[[#This Row],[Artikelnr. (wenn vorhanden)]],Artikel!A:C,3,FALSE),Tabelle111[[#This Row],[Artikelnr. (wenn vorhanden)]])</f>
        <v>Diverses</v>
      </c>
      <c r="I1012" s="11" t="str">
        <f>VLOOKUP(V1012,'Linien - BU'!A:B,2,FALSE)</f>
        <v>Rest</v>
      </c>
      <c r="J1012" s="12">
        <f t="shared" si="105"/>
        <v>9.8000000000000007</v>
      </c>
      <c r="K1012" s="13">
        <f>Tabelle111[[#This Row],[Datum '[Tag']]]</f>
        <v>44474</v>
      </c>
      <c r="L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2" s="14" t="str">
        <f>IFERROR(VLOOKUP(Tabelle3[[#This Row],[Artikelnr.]],Artikel!A:C,3,FALSE),Tabelle3[[#This Row],[Artikelnr.]])</f>
        <v>Diverses</v>
      </c>
      <c r="N1012" s="11" t="str">
        <f>VLOOKUP(D1012,'Liste Gründe'!A:D,2,FALSE)</f>
        <v>Qualitätssicherung</v>
      </c>
      <c r="O1012" s="13" t="str">
        <f>IF(ISBLANK(F1012),VLOOKUP(Tabelle3[[#This Row],[Grund Ziffer]],'Liste Gründe'!A:D,3,FALSE),F1012)</f>
        <v>Sensorik</v>
      </c>
      <c r="P1012" s="11" t="str">
        <f>IF(ISBLANK(Tabelle111[[#This Row],[noch genauer]]),"-",Tabelle111[[#This Row],[noch genauer]])</f>
        <v>-</v>
      </c>
      <c r="Q1012" s="14">
        <f t="shared" si="106"/>
        <v>40</v>
      </c>
      <c r="R1012" s="11" t="str">
        <f t="shared" si="107"/>
        <v>Produkte</v>
      </c>
      <c r="S1012" s="11" t="str">
        <f t="shared" si="108"/>
        <v>BUs</v>
      </c>
      <c r="T1012" s="11" t="str">
        <f t="shared" si="109"/>
        <v>Symptome</v>
      </c>
      <c r="U1012" s="11" t="str">
        <f>IFERROR(VLOOKUP(Tabelle3[[#This Row],[Artikelnr.]],Kennzahlen!S:U,3,FALSE)*Tabelle3[[#This Row],[Menge]],"0")</f>
        <v>0</v>
      </c>
      <c r="V1012" s="14" t="str">
        <f>IF(ISBLANK(A1012),VLOOKUP(Tabelle3[[#This Row],[Artikelnr.]],'Linien - BU'!R:S,2,FALSE),A1012)</f>
        <v>QM</v>
      </c>
      <c r="W1012" s="16" t="str">
        <f t="shared" si="110"/>
        <v>Diverses</v>
      </c>
      <c r="X1012" s="15">
        <f t="shared" si="111"/>
        <v>74</v>
      </c>
      <c r="Y1012" s="51"/>
      <c r="AA1012" s="3"/>
      <c r="AB1012" s="3"/>
      <c r="AF1012" s="51"/>
      <c r="AG1012" s="51"/>
      <c r="AH1012" s="51"/>
    </row>
    <row r="1013" spans="1:34" ht="30" customHeight="1" x14ac:dyDescent="0.25">
      <c r="A1013" s="25" t="s">
        <v>59</v>
      </c>
      <c r="B1013" s="25" t="s">
        <v>57</v>
      </c>
      <c r="C1013" s="25">
        <v>3.2</v>
      </c>
      <c r="D1013" s="40">
        <v>73</v>
      </c>
      <c r="E1013" s="37">
        <v>44439</v>
      </c>
      <c r="F1013" t="s">
        <v>58</v>
      </c>
      <c r="G1013" s="55" t="s">
        <v>58</v>
      </c>
      <c r="H1013" s="25" t="str">
        <f>IFERROR(VLOOKUP(Tabelle111[[#This Row],[Artikelnr. (wenn vorhanden)]],Artikel!A:C,3,FALSE),Tabelle111[[#This Row],[Artikelnr. (wenn vorhanden)]])</f>
        <v>Laborproben</v>
      </c>
      <c r="I1013" s="11" t="str">
        <f>VLOOKUP(V1013,'Linien - BU'!A:B,2,FALSE)</f>
        <v>Rest</v>
      </c>
      <c r="J1013" s="12">
        <f t="shared" si="105"/>
        <v>3.2</v>
      </c>
      <c r="K1013" s="13">
        <f>Tabelle111[[#This Row],[Datum '[Tag']]]</f>
        <v>44439</v>
      </c>
      <c r="L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13" s="14" t="str">
        <f>IFERROR(VLOOKUP(Tabelle3[[#This Row],[Artikelnr.]],Artikel!A:C,3,FALSE),Tabelle3[[#This Row],[Artikelnr.]])</f>
        <v>Laborproben</v>
      </c>
      <c r="N1013" s="11" t="str">
        <f>VLOOKUP(D1013,'Liste Gründe'!A:D,2,FALSE)</f>
        <v>Qualitätssicherung</v>
      </c>
      <c r="O1013" s="13" t="str">
        <f>IF(ISBLANK(F1013),VLOOKUP(Tabelle3[[#This Row],[Grund Ziffer]],'Liste Gründe'!A:D,3,FALSE),F1013)</f>
        <v>Laborprobe</v>
      </c>
      <c r="P1013" s="11" t="str">
        <f>IF(ISBLANK(Tabelle111[[#This Row],[noch genauer]]),"-",Tabelle111[[#This Row],[noch genauer]])</f>
        <v>Laborprobe</v>
      </c>
      <c r="Q1013" s="14">
        <f t="shared" si="106"/>
        <v>35</v>
      </c>
      <c r="R1013" s="11" t="str">
        <f t="shared" si="107"/>
        <v>Produkte</v>
      </c>
      <c r="S1013" s="11" t="str">
        <f t="shared" si="108"/>
        <v>BUs</v>
      </c>
      <c r="T1013" s="11" t="str">
        <f t="shared" si="109"/>
        <v>Symptome</v>
      </c>
      <c r="U1013" s="11" t="str">
        <f>IFERROR(VLOOKUP(Tabelle3[[#This Row],[Artikelnr.]],Kennzahlen!S:U,3,FALSE)*Tabelle3[[#This Row],[Menge]],"0")</f>
        <v>0</v>
      </c>
      <c r="V1013" s="14" t="str">
        <f>IF(ISBLANK(A1013),VLOOKUP(Tabelle3[[#This Row],[Artikelnr.]],'Linien - BU'!R:S,2,FALSE),A1013)</f>
        <v>Labor</v>
      </c>
      <c r="W1013" s="16" t="str">
        <f t="shared" si="110"/>
        <v>Laborproben</v>
      </c>
      <c r="X1013" s="15">
        <f t="shared" si="111"/>
        <v>73</v>
      </c>
      <c r="Y1013" s="51"/>
      <c r="AA1013" s="3"/>
      <c r="AB1013" s="3"/>
      <c r="AF1013" s="51"/>
      <c r="AG1013" s="51"/>
      <c r="AH1013" s="51"/>
    </row>
    <row r="1014" spans="1:34" ht="30" customHeight="1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F1014"/>
      <c r="G1014" s="25" t="s">
        <v>36</v>
      </c>
      <c r="H1014" s="25" t="str">
        <f>IFERROR(VLOOKUP(Tabelle111[[#This Row],[Artikelnr. (wenn vorhanden)]],Artikel!A:C,3,FALSE),Tabelle111[[#This Row],[Artikelnr. (wenn vorhanden)]])</f>
        <v>Diverses</v>
      </c>
      <c r="I1014" s="11" t="str">
        <f>VLOOKUP(V1014,'Linien - BU'!A:B,2,FALSE)</f>
        <v>BU4</v>
      </c>
      <c r="J1014" s="12">
        <f t="shared" si="105"/>
        <v>19.399999999999999</v>
      </c>
      <c r="K1014" s="13">
        <f>Tabelle111[[#This Row],[Datum '[Tag']]]</f>
        <v>44475</v>
      </c>
      <c r="L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4" s="14" t="str">
        <f>IFERROR(VLOOKUP(Tabelle3[[#This Row],[Artikelnr.]],Artikel!A:C,3,FALSE),Tabelle3[[#This Row],[Artikelnr.]])</f>
        <v>Diverses</v>
      </c>
      <c r="N1014" s="11" t="str">
        <f>VLOOKUP(D1014,'Liste Gründe'!A:D,2,FALSE)</f>
        <v>Linienbezogen</v>
      </c>
      <c r="O1014" s="13" t="str">
        <f>IF(ISBLANK(F1014),VLOOKUP(Tabelle3[[#This Row],[Grund Ziffer]],'Liste Gründe'!A:D,3,FALSE),F1014)</f>
        <v>Maschinenabfall</v>
      </c>
      <c r="P1014" s="11" t="str">
        <f>IF(ISBLANK(Tabelle111[[#This Row],[noch genauer]]),"-",Tabelle111[[#This Row],[noch genauer]])</f>
        <v>-</v>
      </c>
      <c r="Q1014" s="14">
        <f t="shared" si="106"/>
        <v>40</v>
      </c>
      <c r="R1014" s="11" t="str">
        <f t="shared" si="107"/>
        <v>Produkte</v>
      </c>
      <c r="S1014" s="11" t="str">
        <f t="shared" si="108"/>
        <v>BUs</v>
      </c>
      <c r="T1014" s="11" t="str">
        <f t="shared" si="109"/>
        <v>Symptome</v>
      </c>
      <c r="U1014" s="11" t="str">
        <f>IFERROR(VLOOKUP(Tabelle3[[#This Row],[Artikelnr.]],Kennzahlen!S:U,3,FALSE)*Tabelle3[[#This Row],[Menge]],"0")</f>
        <v>0</v>
      </c>
      <c r="V1014" s="14" t="str">
        <f>IF(ISBLANK(A1014),VLOOKUP(Tabelle3[[#This Row],[Artikelnr.]],'Linien - BU'!R:S,2,FALSE),A1014)</f>
        <v>Bu4</v>
      </c>
      <c r="W1014" s="16" t="str">
        <f t="shared" si="110"/>
        <v>Diverses</v>
      </c>
      <c r="X1014" s="15">
        <f t="shared" si="111"/>
        <v>30</v>
      </c>
      <c r="Y1014" s="51"/>
      <c r="AA1014" s="3"/>
      <c r="AB1014" s="3"/>
      <c r="AF1014" s="51"/>
      <c r="AG1014" s="51"/>
      <c r="AH1014" s="51"/>
    </row>
    <row r="1015" spans="1:34" ht="30" customHeight="1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F1015"/>
      <c r="G1015" s="25"/>
      <c r="H1015" s="25" t="str">
        <f>IFERROR(VLOOKUP(Tabelle111[[#This Row],[Artikelnr. (wenn vorhanden)]],Artikel!A:C,3,FALSE),Tabelle111[[#This Row],[Artikelnr. (wenn vorhanden)]])</f>
        <v>Diverses</v>
      </c>
      <c r="I1015" s="11" t="str">
        <f>VLOOKUP(V1015,'Linien - BU'!A:B,2,FALSE)</f>
        <v>BU2</v>
      </c>
      <c r="J1015" s="12">
        <f t="shared" si="105"/>
        <v>86</v>
      </c>
      <c r="K1015" s="13">
        <f>Tabelle111[[#This Row],[Datum '[Tag']]]</f>
        <v>44474</v>
      </c>
      <c r="L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5" s="14" t="str">
        <f>IFERROR(VLOOKUP(Tabelle3[[#This Row],[Artikelnr.]],Artikel!A:C,3,FALSE),Tabelle3[[#This Row],[Artikelnr.]])</f>
        <v>Diverses</v>
      </c>
      <c r="N1015" s="11" t="str">
        <f>VLOOKUP(D1015,'Liste Gründe'!A:D,2,FALSE)</f>
        <v>Linienbezogen</v>
      </c>
      <c r="O1015" s="13" t="str">
        <f>IF(ISBLANK(F1015),VLOOKUP(Tabelle3[[#This Row],[Grund Ziffer]],'Liste Gründe'!A:D,3,FALSE),F1015)</f>
        <v>Maschinenabfall</v>
      </c>
      <c r="P1015" s="11" t="str">
        <f>IF(ISBLANK(Tabelle111[[#This Row],[noch genauer]]),"-",Tabelle111[[#This Row],[noch genauer]])</f>
        <v>-</v>
      </c>
      <c r="Q1015" s="14">
        <f t="shared" si="106"/>
        <v>40</v>
      </c>
      <c r="R1015" s="11" t="str">
        <f t="shared" si="107"/>
        <v>Produkte</v>
      </c>
      <c r="S1015" s="11" t="str">
        <f t="shared" si="108"/>
        <v>BUs</v>
      </c>
      <c r="T1015" s="11" t="str">
        <f t="shared" si="109"/>
        <v>Symptome</v>
      </c>
      <c r="U1015" s="11" t="str">
        <f>IFERROR(VLOOKUP(Tabelle3[[#This Row],[Artikelnr.]],Kennzahlen!S:U,3,FALSE)*Tabelle3[[#This Row],[Menge]],"0")</f>
        <v>0</v>
      </c>
      <c r="V1015" s="14" t="str">
        <f>IF(ISBLANK(A1015),VLOOKUP(Tabelle3[[#This Row],[Artikelnr.]],'Linien - BU'!R:S,2,FALSE),A1015)</f>
        <v>BU2</v>
      </c>
      <c r="W1015" s="16" t="str">
        <f t="shared" si="110"/>
        <v>Diverses</v>
      </c>
      <c r="X1015" s="15">
        <f t="shared" si="111"/>
        <v>30</v>
      </c>
      <c r="Y1015" s="51"/>
      <c r="AA1015" s="3"/>
      <c r="AB1015" s="3"/>
      <c r="AF1015" s="51"/>
      <c r="AG1015" s="51"/>
      <c r="AH1015" s="51"/>
    </row>
    <row r="1016" spans="1:34" ht="30" customHeight="1" x14ac:dyDescent="0.25">
      <c r="A1016" s="25" t="s">
        <v>59</v>
      </c>
      <c r="B1016" s="25" t="s">
        <v>57</v>
      </c>
      <c r="C1016" s="25">
        <v>3.2</v>
      </c>
      <c r="D1016" s="40">
        <v>73</v>
      </c>
      <c r="E1016" s="37">
        <v>44439</v>
      </c>
      <c r="F1016" t="s">
        <v>58</v>
      </c>
      <c r="G1016" s="55" t="s">
        <v>58</v>
      </c>
      <c r="H1016" s="25" t="str">
        <f>IFERROR(VLOOKUP(Tabelle111[[#This Row],[Artikelnr. (wenn vorhanden)]],Artikel!A:C,3,FALSE),Tabelle111[[#This Row],[Artikelnr. (wenn vorhanden)]])</f>
        <v>Laborproben</v>
      </c>
      <c r="I1016" s="11" t="str">
        <f>VLOOKUP(V1016,'Linien - BU'!A:B,2,FALSE)</f>
        <v>Rest</v>
      </c>
      <c r="J1016" s="12">
        <f t="shared" si="105"/>
        <v>3.2</v>
      </c>
      <c r="K1016" s="13">
        <f>Tabelle111[[#This Row],[Datum '[Tag']]]</f>
        <v>44439</v>
      </c>
      <c r="L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16" s="14" t="str">
        <f>IFERROR(VLOOKUP(Tabelle3[[#This Row],[Artikelnr.]],Artikel!A:C,3,FALSE),Tabelle3[[#This Row],[Artikelnr.]])</f>
        <v>Laborproben</v>
      </c>
      <c r="N1016" s="11" t="str">
        <f>VLOOKUP(D1016,'Liste Gründe'!A:D,2,FALSE)</f>
        <v>Qualitätssicherung</v>
      </c>
      <c r="O1016" s="13" t="str">
        <f>IF(ISBLANK(F1016),VLOOKUP(Tabelle3[[#This Row],[Grund Ziffer]],'Liste Gründe'!A:D,3,FALSE),F1016)</f>
        <v>Laborprobe</v>
      </c>
      <c r="P1016" s="11" t="str">
        <f>IF(ISBLANK(Tabelle111[[#This Row],[noch genauer]]),"-",Tabelle111[[#This Row],[noch genauer]])</f>
        <v>Laborprobe</v>
      </c>
      <c r="Q1016" s="14">
        <f t="shared" si="106"/>
        <v>35</v>
      </c>
      <c r="R1016" s="11" t="str">
        <f t="shared" si="107"/>
        <v>Produkte</v>
      </c>
      <c r="S1016" s="11" t="str">
        <f t="shared" si="108"/>
        <v>BUs</v>
      </c>
      <c r="T1016" s="11" t="str">
        <f t="shared" si="109"/>
        <v>Symptome</v>
      </c>
      <c r="U1016" s="11" t="str">
        <f>IFERROR(VLOOKUP(Tabelle3[[#This Row],[Artikelnr.]],Kennzahlen!S:U,3,FALSE)*Tabelle3[[#This Row],[Menge]],"0")</f>
        <v>0</v>
      </c>
      <c r="V1016" s="14" t="str">
        <f>IF(ISBLANK(A1016),VLOOKUP(Tabelle3[[#This Row],[Artikelnr.]],'Linien - BU'!R:S,2,FALSE),A1016)</f>
        <v>Labor</v>
      </c>
      <c r="W1016" s="16" t="str">
        <f t="shared" si="110"/>
        <v>Laborproben</v>
      </c>
      <c r="X1016" s="15">
        <f t="shared" si="111"/>
        <v>73</v>
      </c>
      <c r="Y1016" s="51"/>
      <c r="AA1016" s="3"/>
      <c r="AB1016" s="3"/>
      <c r="AF1016" s="51"/>
      <c r="AG1016" s="51"/>
      <c r="AH1016" s="51"/>
    </row>
    <row r="1017" spans="1:34" ht="30" customHeight="1" x14ac:dyDescent="0.25">
      <c r="A1017" s="25" t="s">
        <v>59</v>
      </c>
      <c r="B1017" t="s">
        <v>90</v>
      </c>
      <c r="C1017" s="25">
        <v>60</v>
      </c>
      <c r="D1017" s="25">
        <v>70</v>
      </c>
      <c r="E1017" s="37">
        <v>44439</v>
      </c>
      <c r="F1017" t="s">
        <v>90</v>
      </c>
      <c r="G1017" s="55" t="s">
        <v>90</v>
      </c>
      <c r="H1017" s="25" t="str">
        <f>IFERROR(VLOOKUP(Tabelle111[[#This Row],[Artikelnr. (wenn vorhanden)]],Artikel!A:C,3,FALSE),Tabelle111[[#This Row],[Artikelnr. (wenn vorhanden)]])</f>
        <v>Rückstellproben</v>
      </c>
      <c r="I1017" s="11" t="str">
        <f>VLOOKUP(V1017,'Linien - BU'!A:B,2,FALSE)</f>
        <v>Rest</v>
      </c>
      <c r="J1017" s="12">
        <f t="shared" si="105"/>
        <v>60</v>
      </c>
      <c r="K1017" s="13">
        <f>Tabelle111[[#This Row],[Datum '[Tag']]]</f>
        <v>44439</v>
      </c>
      <c r="L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17" s="14" t="str">
        <f>IFERROR(VLOOKUP(Tabelle3[[#This Row],[Artikelnr.]],Artikel!A:C,3,FALSE),Tabelle3[[#This Row],[Artikelnr.]])</f>
        <v>Rückstellproben</v>
      </c>
      <c r="N1017" s="11" t="str">
        <f>VLOOKUP(D1017,'Liste Gründe'!A:D,2,FALSE)</f>
        <v>Qualitätssicherung</v>
      </c>
      <c r="O1017" s="13" t="str">
        <f>IF(ISBLANK(F1017),VLOOKUP(Tabelle3[[#This Row],[Grund Ziffer]],'Liste Gründe'!A:D,3,FALSE),F1017)</f>
        <v>Rückstellproben</v>
      </c>
      <c r="P1017" s="11" t="str">
        <f>IF(ISBLANK(Tabelle111[[#This Row],[noch genauer]]),"-",Tabelle111[[#This Row],[noch genauer]])</f>
        <v>Rückstellproben</v>
      </c>
      <c r="Q1017" s="14">
        <f t="shared" si="106"/>
        <v>35</v>
      </c>
      <c r="R1017" s="11" t="str">
        <f t="shared" si="107"/>
        <v>Produkte</v>
      </c>
      <c r="S1017" s="11" t="str">
        <f t="shared" si="108"/>
        <v>BUs</v>
      </c>
      <c r="T1017" s="11" t="str">
        <f t="shared" si="109"/>
        <v>Symptome</v>
      </c>
      <c r="U1017" s="11" t="str">
        <f>IFERROR(VLOOKUP(Tabelle3[[#This Row],[Artikelnr.]],Kennzahlen!S:U,3,FALSE)*Tabelle3[[#This Row],[Menge]],"0")</f>
        <v>0</v>
      </c>
      <c r="V1017" s="14" t="str">
        <f>IF(ISBLANK(A1017),VLOOKUP(Tabelle3[[#This Row],[Artikelnr.]],'Linien - BU'!R:S,2,FALSE),A1017)</f>
        <v>Labor</v>
      </c>
      <c r="W1017" s="16" t="str">
        <f t="shared" si="110"/>
        <v>Rückstellproben</v>
      </c>
      <c r="X1017" s="15">
        <f t="shared" si="111"/>
        <v>70</v>
      </c>
      <c r="Y1017" s="51"/>
      <c r="AA1017" s="3"/>
      <c r="AB1017" s="3"/>
      <c r="AF1017" s="51"/>
      <c r="AG1017" s="51"/>
      <c r="AH1017" s="51"/>
    </row>
    <row r="1018" spans="1:34" ht="30" customHeight="1" x14ac:dyDescent="0.25">
      <c r="A1018" s="25" t="s">
        <v>140</v>
      </c>
      <c r="B1018" s="25" t="s">
        <v>75</v>
      </c>
      <c r="C1018" s="25">
        <v>7.5</v>
      </c>
      <c r="D1018" s="25">
        <v>74</v>
      </c>
      <c r="E1018" s="37">
        <v>44474</v>
      </c>
      <c r="F1018" t="s">
        <v>68</v>
      </c>
      <c r="G1018" s="25" t="s">
        <v>36</v>
      </c>
      <c r="H1018" s="25" t="str">
        <f>IFERROR(VLOOKUP(Tabelle111[[#This Row],[Artikelnr. (wenn vorhanden)]],Artikel!A:C,3,FALSE),Tabelle111[[#This Row],[Artikelnr. (wenn vorhanden)]])</f>
        <v>Diverses</v>
      </c>
      <c r="I1018" s="11" t="str">
        <f>VLOOKUP(V1018,'Linien - BU'!A:B,2,FALSE)</f>
        <v>Rest</v>
      </c>
      <c r="J1018" s="12">
        <f t="shared" si="105"/>
        <v>7.5</v>
      </c>
      <c r="K1018" s="13">
        <f>Tabelle111[[#This Row],[Datum '[Tag']]]</f>
        <v>44474</v>
      </c>
      <c r="L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8" s="14" t="str">
        <f>IFERROR(VLOOKUP(Tabelle3[[#This Row],[Artikelnr.]],Artikel!A:C,3,FALSE),Tabelle3[[#This Row],[Artikelnr.]])</f>
        <v>Diverses</v>
      </c>
      <c r="N1018" s="11" t="str">
        <f>VLOOKUP(D1018,'Liste Gründe'!A:D,2,FALSE)</f>
        <v>Qualitätssicherung</v>
      </c>
      <c r="O1018" s="13" t="str">
        <f>IF(ISBLANK(F1018),VLOOKUP(Tabelle3[[#This Row],[Grund Ziffer]],'Liste Gründe'!A:D,3,FALSE),F1018)</f>
        <v>Sensorik</v>
      </c>
      <c r="P1018" s="11" t="str">
        <f>IF(ISBLANK(Tabelle111[[#This Row],[noch genauer]]),"-",Tabelle111[[#This Row],[noch genauer]])</f>
        <v>-</v>
      </c>
      <c r="Q1018" s="14">
        <f t="shared" si="106"/>
        <v>40</v>
      </c>
      <c r="R1018" s="11" t="str">
        <f t="shared" si="107"/>
        <v>Produkte</v>
      </c>
      <c r="S1018" s="11" t="str">
        <f t="shared" si="108"/>
        <v>BUs</v>
      </c>
      <c r="T1018" s="11" t="str">
        <f t="shared" si="109"/>
        <v>Symptome</v>
      </c>
      <c r="U1018" s="11" t="str">
        <f>IFERROR(VLOOKUP(Tabelle3[[#This Row],[Artikelnr.]],Kennzahlen!S:U,3,FALSE)*Tabelle3[[#This Row],[Menge]],"0")</f>
        <v>0</v>
      </c>
      <c r="V1018" s="14" t="str">
        <f>IF(ISBLANK(A1018),VLOOKUP(Tabelle3[[#This Row],[Artikelnr.]],'Linien - BU'!R:S,2,FALSE),A1018)</f>
        <v>QM</v>
      </c>
      <c r="W1018" s="16" t="str">
        <f t="shared" si="110"/>
        <v>Diverses</v>
      </c>
      <c r="X1018" s="15">
        <f t="shared" si="111"/>
        <v>74</v>
      </c>
      <c r="Y1018" s="51"/>
      <c r="AA1018" s="3"/>
      <c r="AB1018" s="3"/>
      <c r="AF1018" s="51"/>
      <c r="AG1018" s="51"/>
      <c r="AH1018" s="51"/>
    </row>
    <row r="1019" spans="1:34" ht="30" customHeight="1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F1019"/>
      <c r="G1019" s="25" t="s">
        <v>36</v>
      </c>
      <c r="H1019" s="25" t="str">
        <f>IFERROR(VLOOKUP(Tabelle111[[#This Row],[Artikelnr. (wenn vorhanden)]],Artikel!A:C,3,FALSE),Tabelle111[[#This Row],[Artikelnr. (wenn vorhanden)]])</f>
        <v>Diverses</v>
      </c>
      <c r="I1019" s="11" t="str">
        <f>VLOOKUP(V1019,'Linien - BU'!A:B,2,FALSE)</f>
        <v>BU1</v>
      </c>
      <c r="J1019" s="12">
        <f t="shared" si="105"/>
        <v>328</v>
      </c>
      <c r="K1019" s="13">
        <f>Tabelle111[[#This Row],[Datum '[Tag']]]</f>
        <v>44476</v>
      </c>
      <c r="L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9" s="14" t="str">
        <f>IFERROR(VLOOKUP(Tabelle3[[#This Row],[Artikelnr.]],Artikel!A:C,3,FALSE),Tabelle3[[#This Row],[Artikelnr.]])</f>
        <v>Diverses</v>
      </c>
      <c r="N1019" s="11" t="str">
        <f>VLOOKUP(D1019,'Liste Gründe'!A:D,2,FALSE)</f>
        <v>Linienbezogen</v>
      </c>
      <c r="O1019" s="13" t="str">
        <f>IF(ISBLANK(F1019),VLOOKUP(Tabelle3[[#This Row],[Grund Ziffer]],'Liste Gründe'!A:D,3,FALSE),F1019)</f>
        <v>Maschinenabfall</v>
      </c>
      <c r="P1019" s="11" t="str">
        <f>IF(ISBLANK(Tabelle111[[#This Row],[noch genauer]]),"-",Tabelle111[[#This Row],[noch genauer]])</f>
        <v>-</v>
      </c>
      <c r="Q1019" s="14">
        <f t="shared" si="106"/>
        <v>40</v>
      </c>
      <c r="R1019" s="11" t="str">
        <f t="shared" si="107"/>
        <v>Produkte</v>
      </c>
      <c r="S1019" s="11" t="str">
        <f t="shared" si="108"/>
        <v>BUs</v>
      </c>
      <c r="T1019" s="11" t="str">
        <f t="shared" si="109"/>
        <v>Symptome</v>
      </c>
      <c r="U1019" s="11" t="str">
        <f>IFERROR(VLOOKUP(Tabelle3[[#This Row],[Artikelnr.]],Kennzahlen!S:U,3,FALSE)*Tabelle3[[#This Row],[Menge]],"0")</f>
        <v>0</v>
      </c>
      <c r="V1019" s="14" t="str">
        <f>IF(ISBLANK(A1019),VLOOKUP(Tabelle3[[#This Row],[Artikelnr.]],'Linien - BU'!R:S,2,FALSE),A1019)</f>
        <v>Abfüllung</v>
      </c>
      <c r="W1019" s="16" t="str">
        <f t="shared" si="110"/>
        <v>Diverses</v>
      </c>
      <c r="X1019" s="15">
        <f t="shared" si="111"/>
        <v>30</v>
      </c>
      <c r="Y1019" s="51"/>
      <c r="AA1019" s="3"/>
      <c r="AB1019" s="3"/>
      <c r="AF1019" s="51"/>
      <c r="AG1019" s="51"/>
      <c r="AH1019" s="51"/>
    </row>
    <row r="1020" spans="1:34" ht="30" customHeight="1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F1020"/>
      <c r="G1020" s="25" t="s">
        <v>36</v>
      </c>
      <c r="H1020" s="25" t="str">
        <f>IFERROR(VLOOKUP(Tabelle111[[#This Row],[Artikelnr. (wenn vorhanden)]],Artikel!A:C,3,FALSE),Tabelle111[[#This Row],[Artikelnr. (wenn vorhanden)]])</f>
        <v>Diverses</v>
      </c>
      <c r="I1020" s="11" t="str">
        <f>VLOOKUP(V1020,'Linien - BU'!A:B,2,FALSE)</f>
        <v>BU4</v>
      </c>
      <c r="J1020" s="12">
        <f t="shared" si="105"/>
        <v>18</v>
      </c>
      <c r="K1020" s="13">
        <f>Tabelle111[[#This Row],[Datum '[Tag']]]</f>
        <v>44476</v>
      </c>
      <c r="L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0" s="14" t="str">
        <f>IFERROR(VLOOKUP(Tabelle3[[#This Row],[Artikelnr.]],Artikel!A:C,3,FALSE),Tabelle3[[#This Row],[Artikelnr.]])</f>
        <v>Diverses</v>
      </c>
      <c r="N1020" s="11" t="str">
        <f>VLOOKUP(D1020,'Liste Gründe'!A:D,2,FALSE)</f>
        <v>Linienbezogen</v>
      </c>
      <c r="O1020" s="13" t="str">
        <f>IF(ISBLANK(F1020),VLOOKUP(Tabelle3[[#This Row],[Grund Ziffer]],'Liste Gründe'!A:D,3,FALSE),F1020)</f>
        <v>Maschinenabfall</v>
      </c>
      <c r="P1020" s="11" t="str">
        <f>IF(ISBLANK(Tabelle111[[#This Row],[noch genauer]]),"-",Tabelle111[[#This Row],[noch genauer]])</f>
        <v>-</v>
      </c>
      <c r="Q1020" s="14">
        <f t="shared" si="106"/>
        <v>40</v>
      </c>
      <c r="R1020" s="11" t="str">
        <f t="shared" si="107"/>
        <v>Produkte</v>
      </c>
      <c r="S1020" s="11" t="str">
        <f t="shared" si="108"/>
        <v>BUs</v>
      </c>
      <c r="T1020" s="11" t="str">
        <f t="shared" si="109"/>
        <v>Symptome</v>
      </c>
      <c r="U1020" s="11" t="str">
        <f>IFERROR(VLOOKUP(Tabelle3[[#This Row],[Artikelnr.]],Kennzahlen!S:U,3,FALSE)*Tabelle3[[#This Row],[Menge]],"0")</f>
        <v>0</v>
      </c>
      <c r="V1020" s="14" t="str">
        <f>IF(ISBLANK(A1020),VLOOKUP(Tabelle3[[#This Row],[Artikelnr.]],'Linien - BU'!R:S,2,FALSE),A1020)</f>
        <v>BU4</v>
      </c>
      <c r="W1020" s="16" t="str">
        <f t="shared" si="110"/>
        <v>Diverses</v>
      </c>
      <c r="X1020" s="15">
        <f t="shared" si="111"/>
        <v>30</v>
      </c>
      <c r="Y1020" s="51"/>
      <c r="AA1020" s="3"/>
      <c r="AB1020" s="3"/>
      <c r="AF1020" s="51"/>
      <c r="AG1020" s="51"/>
      <c r="AH1020" s="51"/>
    </row>
    <row r="1021" spans="1:34" ht="30" customHeight="1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F1021"/>
      <c r="G1021" s="25" t="s">
        <v>36</v>
      </c>
      <c r="H1021" s="25" t="str">
        <f>IFERROR(VLOOKUP(Tabelle111[[#This Row],[Artikelnr. (wenn vorhanden)]],Artikel!A:C,3,FALSE),Tabelle111[[#This Row],[Artikelnr. (wenn vorhanden)]])</f>
        <v>Diverses</v>
      </c>
      <c r="I1021" s="11" t="str">
        <f>VLOOKUP(V1021,'Linien - BU'!A:B,2,FALSE)</f>
        <v>BU3</v>
      </c>
      <c r="J1021" s="12">
        <f t="shared" si="105"/>
        <v>17</v>
      </c>
      <c r="K1021" s="13">
        <f>Tabelle111[[#This Row],[Datum '[Tag']]]</f>
        <v>44476</v>
      </c>
      <c r="L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1" s="14" t="str">
        <f>IFERROR(VLOOKUP(Tabelle3[[#This Row],[Artikelnr.]],Artikel!A:C,3,FALSE),Tabelle3[[#This Row],[Artikelnr.]])</f>
        <v>Diverses</v>
      </c>
      <c r="N1021" s="11" t="str">
        <f>VLOOKUP(D1021,'Liste Gründe'!A:D,2,FALSE)</f>
        <v>Linienbezogen</v>
      </c>
      <c r="O1021" s="13" t="str">
        <f>IF(ISBLANK(F1021),VLOOKUP(Tabelle3[[#This Row],[Grund Ziffer]],'Liste Gründe'!A:D,3,FALSE),F1021)</f>
        <v>Maschinenabfall</v>
      </c>
      <c r="P1021" s="11" t="str">
        <f>IF(ISBLANK(Tabelle111[[#This Row],[noch genauer]]),"-",Tabelle111[[#This Row],[noch genauer]])</f>
        <v>-</v>
      </c>
      <c r="Q1021" s="14">
        <f t="shared" si="106"/>
        <v>40</v>
      </c>
      <c r="R1021" s="11" t="str">
        <f t="shared" si="107"/>
        <v>Produkte</v>
      </c>
      <c r="S1021" s="11" t="str">
        <f t="shared" si="108"/>
        <v>BUs</v>
      </c>
      <c r="T1021" s="11" t="str">
        <f t="shared" si="109"/>
        <v>Symptome</v>
      </c>
      <c r="U1021" s="11" t="str">
        <f>IFERROR(VLOOKUP(Tabelle3[[#This Row],[Artikelnr.]],Kennzahlen!S:U,3,FALSE)*Tabelle3[[#This Row],[Menge]],"0")</f>
        <v>0</v>
      </c>
      <c r="V1021" s="14" t="str">
        <f>IF(ISBLANK(A1021),VLOOKUP(Tabelle3[[#This Row],[Artikelnr.]],'Linien - BU'!R:S,2,FALSE),A1021)</f>
        <v>L35</v>
      </c>
      <c r="W1021" s="16" t="str">
        <f t="shared" si="110"/>
        <v>Diverses</v>
      </c>
      <c r="X1021" s="15">
        <f t="shared" si="111"/>
        <v>30</v>
      </c>
      <c r="Y1021" s="51"/>
      <c r="AA1021" s="3"/>
      <c r="AB1021" s="3"/>
      <c r="AF1021" s="51"/>
      <c r="AG1021" s="51"/>
      <c r="AH1021" s="51"/>
    </row>
    <row r="1022" spans="1:34" ht="30" customHeight="1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F1022"/>
      <c r="G1022" s="25"/>
      <c r="H1022" s="25" t="str">
        <f>IFERROR(VLOOKUP(Tabelle111[[#This Row],[Artikelnr. (wenn vorhanden)]],Artikel!A:C,3,FALSE),Tabelle111[[#This Row],[Artikelnr. (wenn vorhanden)]])</f>
        <v>Diverses</v>
      </c>
      <c r="I1022" s="11" t="str">
        <f>VLOOKUP(V1022,'Linien - BU'!A:B,2,FALSE)</f>
        <v>BU2</v>
      </c>
      <c r="J1022" s="12">
        <f t="shared" si="105"/>
        <v>70</v>
      </c>
      <c r="K1022" s="13">
        <f>Tabelle111[[#This Row],[Datum '[Tag']]]</f>
        <v>44474</v>
      </c>
      <c r="L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2" s="14" t="str">
        <f>IFERROR(VLOOKUP(Tabelle3[[#This Row],[Artikelnr.]],Artikel!A:C,3,FALSE),Tabelle3[[#This Row],[Artikelnr.]])</f>
        <v>Diverses</v>
      </c>
      <c r="N1022" s="11" t="str">
        <f>VLOOKUP(D1022,'Liste Gründe'!A:D,2,FALSE)</f>
        <v>Linienbezogen</v>
      </c>
      <c r="O1022" s="13" t="str">
        <f>IF(ISBLANK(F1022),VLOOKUP(Tabelle3[[#This Row],[Grund Ziffer]],'Liste Gründe'!A:D,3,FALSE),F1022)</f>
        <v>Maschinenabfall</v>
      </c>
      <c r="P1022" s="11" t="str">
        <f>IF(ISBLANK(Tabelle111[[#This Row],[noch genauer]]),"-",Tabelle111[[#This Row],[noch genauer]])</f>
        <v>-</v>
      </c>
      <c r="Q1022" s="14">
        <f t="shared" si="106"/>
        <v>40</v>
      </c>
      <c r="R1022" s="11" t="str">
        <f t="shared" si="107"/>
        <v>Produkte</v>
      </c>
      <c r="S1022" s="11" t="str">
        <f t="shared" si="108"/>
        <v>BUs</v>
      </c>
      <c r="T1022" s="11" t="str">
        <f t="shared" si="109"/>
        <v>Symptome</v>
      </c>
      <c r="U1022" s="11" t="str">
        <f>IFERROR(VLOOKUP(Tabelle3[[#This Row],[Artikelnr.]],Kennzahlen!S:U,3,FALSE)*Tabelle3[[#This Row],[Menge]],"0")</f>
        <v>0</v>
      </c>
      <c r="V1022" s="14" t="str">
        <f>IF(ISBLANK(A1022),VLOOKUP(Tabelle3[[#This Row],[Artikelnr.]],'Linien - BU'!R:S,2,FALSE),A1022)</f>
        <v>Bu2</v>
      </c>
      <c r="W1022" s="16" t="str">
        <f t="shared" si="110"/>
        <v>Diverses</v>
      </c>
      <c r="X1022" s="15">
        <f t="shared" si="111"/>
        <v>30</v>
      </c>
      <c r="Y1022" s="51"/>
      <c r="AA1022" s="3"/>
      <c r="AB1022" s="3"/>
      <c r="AF1022" s="51"/>
      <c r="AG1022" s="51"/>
      <c r="AH1022" s="51"/>
    </row>
    <row r="1023" spans="1:34" ht="30" customHeight="1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F1023"/>
      <c r="G1023" s="25" t="s">
        <v>36</v>
      </c>
      <c r="H1023" s="25" t="str">
        <f>IFERROR(VLOOKUP(Tabelle111[[#This Row],[Artikelnr. (wenn vorhanden)]],Artikel!A:C,3,FALSE),Tabelle111[[#This Row],[Artikelnr. (wenn vorhanden)]])</f>
        <v>Diverses</v>
      </c>
      <c r="I1023" s="11" t="str">
        <f>VLOOKUP(V1023,'Linien - BU'!A:B,2,FALSE)</f>
        <v>BU3</v>
      </c>
      <c r="J1023" s="12">
        <f t="shared" si="105"/>
        <v>22</v>
      </c>
      <c r="K1023" s="13">
        <f>Tabelle111[[#This Row],[Datum '[Tag']]]</f>
        <v>44476</v>
      </c>
      <c r="L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3" s="14" t="str">
        <f>IFERROR(VLOOKUP(Tabelle3[[#This Row],[Artikelnr.]],Artikel!A:C,3,FALSE),Tabelle3[[#This Row],[Artikelnr.]])</f>
        <v>Diverses</v>
      </c>
      <c r="N1023" s="11" t="str">
        <f>VLOOKUP(D1023,'Liste Gründe'!A:D,2,FALSE)</f>
        <v>Linienbezogen</v>
      </c>
      <c r="O1023" s="13" t="str">
        <f>IF(ISBLANK(F1023),VLOOKUP(Tabelle3[[#This Row],[Grund Ziffer]],'Liste Gründe'!A:D,3,FALSE),F1023)</f>
        <v>Maschinenabfall</v>
      </c>
      <c r="P1023" s="11" t="str">
        <f>IF(ISBLANK(Tabelle111[[#This Row],[noch genauer]]),"-",Tabelle111[[#This Row],[noch genauer]])</f>
        <v>-</v>
      </c>
      <c r="Q1023" s="14">
        <f t="shared" si="106"/>
        <v>40</v>
      </c>
      <c r="R1023" s="11" t="str">
        <f t="shared" si="107"/>
        <v>Produkte</v>
      </c>
      <c r="S1023" s="11" t="str">
        <f t="shared" si="108"/>
        <v>BUs</v>
      </c>
      <c r="T1023" s="11" t="str">
        <f t="shared" si="109"/>
        <v>Symptome</v>
      </c>
      <c r="U1023" s="11" t="str">
        <f>IFERROR(VLOOKUP(Tabelle3[[#This Row],[Artikelnr.]],Kennzahlen!S:U,3,FALSE)*Tabelle3[[#This Row],[Menge]],"0")</f>
        <v>0</v>
      </c>
      <c r="V1023" s="14" t="str">
        <f>IF(ISBLANK(A1023),VLOOKUP(Tabelle3[[#This Row],[Artikelnr.]],'Linien - BU'!R:S,2,FALSE),A1023)</f>
        <v>L11</v>
      </c>
      <c r="W1023" s="16" t="str">
        <f t="shared" si="110"/>
        <v>Diverses</v>
      </c>
      <c r="X1023" s="15">
        <f t="shared" si="111"/>
        <v>30</v>
      </c>
      <c r="Y1023" s="51"/>
      <c r="AA1023" s="3"/>
      <c r="AB1023" s="3"/>
      <c r="AF1023" s="51"/>
      <c r="AG1023" s="51"/>
      <c r="AH1023" s="51"/>
    </row>
    <row r="1024" spans="1:34" ht="30" customHeight="1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F1024"/>
      <c r="G1024" s="25" t="s">
        <v>36</v>
      </c>
      <c r="H1024" s="25" t="str">
        <f>IFERROR(VLOOKUP(Tabelle111[[#This Row],[Artikelnr. (wenn vorhanden)]],Artikel!A:C,3,FALSE),Tabelle111[[#This Row],[Artikelnr. (wenn vorhanden)]])</f>
        <v>Diverses</v>
      </c>
      <c r="I1024" s="11" t="str">
        <f>VLOOKUP(V1024,'Linien - BU'!A:B,2,FALSE)</f>
        <v>BU3</v>
      </c>
      <c r="J1024" s="12">
        <f t="shared" si="105"/>
        <v>14</v>
      </c>
      <c r="K1024" s="13">
        <f>Tabelle111[[#This Row],[Datum '[Tag']]]</f>
        <v>44476</v>
      </c>
      <c r="L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4" s="14" t="str">
        <f>IFERROR(VLOOKUP(Tabelle3[[#This Row],[Artikelnr.]],Artikel!A:C,3,FALSE),Tabelle3[[#This Row],[Artikelnr.]])</f>
        <v>Diverses</v>
      </c>
      <c r="N1024" s="11" t="str">
        <f>VLOOKUP(D1024,'Liste Gründe'!A:D,2,FALSE)</f>
        <v>Linienbezogen</v>
      </c>
      <c r="O1024" s="13" t="str">
        <f>IF(ISBLANK(F1024),VLOOKUP(Tabelle3[[#This Row],[Grund Ziffer]],'Liste Gründe'!A:D,3,FALSE),F1024)</f>
        <v>Maschinenabfall</v>
      </c>
      <c r="P1024" s="11" t="str">
        <f>IF(ISBLANK(Tabelle111[[#This Row],[noch genauer]]),"-",Tabelle111[[#This Row],[noch genauer]])</f>
        <v>-</v>
      </c>
      <c r="Q1024" s="14">
        <f t="shared" si="106"/>
        <v>40</v>
      </c>
      <c r="R1024" s="11" t="str">
        <f t="shared" si="107"/>
        <v>Produkte</v>
      </c>
      <c r="S1024" s="11" t="str">
        <f t="shared" si="108"/>
        <v>BUs</v>
      </c>
      <c r="T1024" s="11" t="str">
        <f t="shared" si="109"/>
        <v>Symptome</v>
      </c>
      <c r="U1024" s="11" t="str">
        <f>IFERROR(VLOOKUP(Tabelle3[[#This Row],[Artikelnr.]],Kennzahlen!S:U,3,FALSE)*Tabelle3[[#This Row],[Menge]],"0")</f>
        <v>0</v>
      </c>
      <c r="V1024" s="14" t="str">
        <f>IF(ISBLANK(A1024),VLOOKUP(Tabelle3[[#This Row],[Artikelnr.]],'Linien - BU'!R:S,2,FALSE),A1024)</f>
        <v>L33</v>
      </c>
      <c r="W1024" s="16" t="str">
        <f t="shared" si="110"/>
        <v>Diverses</v>
      </c>
      <c r="X1024" s="15">
        <f t="shared" si="111"/>
        <v>30</v>
      </c>
      <c r="AB1024" s="3"/>
      <c r="AD1024" s="3"/>
      <c r="AF1024" s="51"/>
      <c r="AG1024" s="51"/>
      <c r="AH1024" s="51"/>
    </row>
    <row r="1025" spans="1:34" ht="30" customHeight="1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F1025"/>
      <c r="G1025" s="25"/>
      <c r="H1025" s="25" t="str">
        <f>IFERROR(VLOOKUP(Tabelle111[[#This Row],[Artikelnr. (wenn vorhanden)]],Artikel!A:C,3,FALSE),Tabelle111[[#This Row],[Artikelnr. (wenn vorhanden)]])</f>
        <v>Diverses</v>
      </c>
      <c r="I1025" s="11" t="str">
        <f>VLOOKUP(V1025,'Linien - BU'!A:B,2,FALSE)</f>
        <v>BU2</v>
      </c>
      <c r="J1025" s="12">
        <f t="shared" si="105"/>
        <v>69.900000000000006</v>
      </c>
      <c r="K1025" s="13">
        <f>Tabelle111[[#This Row],[Datum '[Tag']]]</f>
        <v>44475</v>
      </c>
      <c r="L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5" s="14" t="str">
        <f>IFERROR(VLOOKUP(Tabelle3[[#This Row],[Artikelnr.]],Artikel!A:C,3,FALSE),Tabelle3[[#This Row],[Artikelnr.]])</f>
        <v>Diverses</v>
      </c>
      <c r="N1025" s="11" t="str">
        <f>VLOOKUP(D1025,'Liste Gründe'!A:D,2,FALSE)</f>
        <v>Linienbezogen</v>
      </c>
      <c r="O1025" s="13" t="str">
        <f>IF(ISBLANK(F1025),VLOOKUP(Tabelle3[[#This Row],[Grund Ziffer]],'Liste Gründe'!A:D,3,FALSE),F1025)</f>
        <v>Maschinenabfall</v>
      </c>
      <c r="P1025" s="11" t="str">
        <f>IF(ISBLANK(Tabelle111[[#This Row],[noch genauer]]),"-",Tabelle111[[#This Row],[noch genauer]])</f>
        <v>-</v>
      </c>
      <c r="Q1025" s="14">
        <f t="shared" si="106"/>
        <v>40</v>
      </c>
      <c r="R1025" s="11" t="str">
        <f t="shared" si="107"/>
        <v>Produkte</v>
      </c>
      <c r="S1025" s="11" t="str">
        <f t="shared" si="108"/>
        <v>BUs</v>
      </c>
      <c r="T1025" s="11" t="str">
        <f t="shared" si="109"/>
        <v>Symptome</v>
      </c>
      <c r="U1025" s="11" t="str">
        <f>IFERROR(VLOOKUP(Tabelle3[[#This Row],[Artikelnr.]],Kennzahlen!S:U,3,FALSE)*Tabelle3[[#This Row],[Menge]],"0")</f>
        <v>0</v>
      </c>
      <c r="V1025" s="14" t="str">
        <f>IF(ISBLANK(A1025),VLOOKUP(Tabelle3[[#This Row],[Artikelnr.]],'Linien - BU'!R:S,2,FALSE),A1025)</f>
        <v>BU2</v>
      </c>
      <c r="W1025" s="16" t="str">
        <f t="shared" si="110"/>
        <v>Diverses</v>
      </c>
      <c r="X1025" s="15">
        <f t="shared" si="111"/>
        <v>30</v>
      </c>
      <c r="AB1025" s="3"/>
      <c r="AD1025" s="3"/>
      <c r="AF1025" s="51"/>
      <c r="AG1025" s="51"/>
      <c r="AH1025" s="51"/>
    </row>
    <row r="1026" spans="1:34" ht="30" customHeight="1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F1026"/>
      <c r="G1026" s="25" t="s">
        <v>36</v>
      </c>
      <c r="H1026" s="25" t="str">
        <f>IFERROR(VLOOKUP(Tabelle111[[#This Row],[Artikelnr. (wenn vorhanden)]],Artikel!A:C,3,FALSE),Tabelle111[[#This Row],[Artikelnr. (wenn vorhanden)]])</f>
        <v>Diverses</v>
      </c>
      <c r="I1026" s="11" t="str">
        <f>VLOOKUP(V1026,'Linien - BU'!A:B,2,FALSE)</f>
        <v>BU3</v>
      </c>
      <c r="J1026" s="12">
        <f t="shared" ref="J1026:J1089" si="112">C1026</f>
        <v>10</v>
      </c>
      <c r="K1026" s="13">
        <f>Tabelle111[[#This Row],[Datum '[Tag']]]</f>
        <v>44476</v>
      </c>
      <c r="L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6" s="14" t="str">
        <f>IFERROR(VLOOKUP(Tabelle3[[#This Row],[Artikelnr.]],Artikel!A:C,3,FALSE),Tabelle3[[#This Row],[Artikelnr.]])</f>
        <v>Diverses</v>
      </c>
      <c r="N1026" s="11" t="str">
        <f>VLOOKUP(D1026,'Liste Gründe'!A:D,2,FALSE)</f>
        <v>Linienbezogen</v>
      </c>
      <c r="O1026" s="13" t="str">
        <f>IF(ISBLANK(F1026),VLOOKUP(Tabelle3[[#This Row],[Grund Ziffer]],'Liste Gründe'!A:D,3,FALSE),F1026)</f>
        <v>Maschinenabfall</v>
      </c>
      <c r="P1026" s="11" t="str">
        <f>IF(ISBLANK(Tabelle111[[#This Row],[noch genauer]]),"-",Tabelle111[[#This Row],[noch genauer]])</f>
        <v>-</v>
      </c>
      <c r="Q1026" s="14">
        <f t="shared" ref="Q1026:Q1089" si="113">_xlfn.ISOWEEKNUM(K1026)</f>
        <v>40</v>
      </c>
      <c r="R1026" s="11" t="str">
        <f t="shared" ref="R1026:R1089" si="114">"Produkte"</f>
        <v>Produkte</v>
      </c>
      <c r="S1026" s="11" t="str">
        <f t="shared" ref="S1026:S1089" si="115">"BUs"</f>
        <v>BUs</v>
      </c>
      <c r="T1026" s="11" t="str">
        <f t="shared" ref="T1026:T1089" si="116">"Symptome"</f>
        <v>Symptome</v>
      </c>
      <c r="U1026" s="11" t="str">
        <f>IFERROR(VLOOKUP(Tabelle3[[#This Row],[Artikelnr.]],Kennzahlen!S:U,3,FALSE)*Tabelle3[[#This Row],[Menge]],"0")</f>
        <v>0</v>
      </c>
      <c r="V1026" s="14" t="str">
        <f>IF(ISBLANK(A1026),VLOOKUP(Tabelle3[[#This Row],[Artikelnr.]],'Linien - BU'!R:S,2,FALSE),A1026)</f>
        <v>L11</v>
      </c>
      <c r="W1026" s="16" t="str">
        <f t="shared" ref="V1026:W1089" si="117">B1026</f>
        <v>Diverses</v>
      </c>
      <c r="X1026" s="15">
        <f t="shared" ref="X1026:X1089" si="118">D1026</f>
        <v>30</v>
      </c>
      <c r="AB1026" s="3"/>
      <c r="AD1026" s="3"/>
      <c r="AF1026" s="51"/>
      <c r="AG1026" s="51"/>
      <c r="AH1026" s="51"/>
    </row>
    <row r="1027" spans="1:34" ht="30" customHeight="1" x14ac:dyDescent="0.25">
      <c r="A1027" s="25" t="s">
        <v>59</v>
      </c>
      <c r="B1027" s="25" t="s">
        <v>149</v>
      </c>
      <c r="C1027" s="25">
        <v>130</v>
      </c>
      <c r="D1027" s="25">
        <v>72</v>
      </c>
      <c r="E1027" s="37">
        <v>44439</v>
      </c>
      <c r="F1027" t="s">
        <v>149</v>
      </c>
      <c r="G1027" s="55" t="s">
        <v>149</v>
      </c>
      <c r="H1027" s="25" t="str">
        <f>IFERROR(VLOOKUP(Tabelle111[[#This Row],[Artikelnr. (wenn vorhanden)]],Artikel!A:C,3,FALSE),Tabelle111[[#This Row],[Artikelnr. (wenn vorhanden)]])</f>
        <v>Muster</v>
      </c>
      <c r="I1027" s="11" t="str">
        <f>VLOOKUP(V1027,'Linien - BU'!A:B,2,FALSE)</f>
        <v>Rest</v>
      </c>
      <c r="J1027" s="12">
        <f t="shared" si="112"/>
        <v>130</v>
      </c>
      <c r="K1027" s="13">
        <f>Tabelle111[[#This Row],[Datum '[Tag']]]</f>
        <v>44439</v>
      </c>
      <c r="L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27" s="14" t="str">
        <f>IFERROR(VLOOKUP(Tabelle3[[#This Row],[Artikelnr.]],Artikel!A:C,3,FALSE),Tabelle3[[#This Row],[Artikelnr.]])</f>
        <v>Muster</v>
      </c>
      <c r="N1027" s="11" t="str">
        <f>VLOOKUP(D1027,'Liste Gründe'!A:D,2,FALSE)</f>
        <v>Qualitätssicherung</v>
      </c>
      <c r="O1027" s="13" t="str">
        <f>IF(ISBLANK(F1027),VLOOKUP(Tabelle3[[#This Row],[Grund Ziffer]],'Liste Gründe'!A:D,3,FALSE),F1027)</f>
        <v>Muster</v>
      </c>
      <c r="P1027" s="11" t="str">
        <f>IF(ISBLANK(Tabelle111[[#This Row],[noch genauer]]),"-",Tabelle111[[#This Row],[noch genauer]])</f>
        <v>Muster</v>
      </c>
      <c r="Q1027" s="14">
        <f t="shared" si="113"/>
        <v>35</v>
      </c>
      <c r="R1027" s="11" t="str">
        <f t="shared" si="114"/>
        <v>Produkte</v>
      </c>
      <c r="S1027" s="11" t="str">
        <f t="shared" si="115"/>
        <v>BUs</v>
      </c>
      <c r="T1027" s="11" t="str">
        <f t="shared" si="116"/>
        <v>Symptome</v>
      </c>
      <c r="U1027" s="11" t="str">
        <f>IFERROR(VLOOKUP(Tabelle3[[#This Row],[Artikelnr.]],Kennzahlen!S:U,3,FALSE)*Tabelle3[[#This Row],[Menge]],"0")</f>
        <v>0</v>
      </c>
      <c r="V1027" s="14" t="str">
        <f>IF(ISBLANK(A1027),VLOOKUP(Tabelle3[[#This Row],[Artikelnr.]],'Linien - BU'!R:S,2,FALSE),A1027)</f>
        <v>Labor</v>
      </c>
      <c r="W1027" s="16" t="str">
        <f t="shared" si="117"/>
        <v>Muster</v>
      </c>
      <c r="X1027" s="15">
        <f t="shared" si="118"/>
        <v>72</v>
      </c>
      <c r="AB1027" s="3"/>
      <c r="AD1027" s="3"/>
      <c r="AF1027" s="51"/>
      <c r="AG1027" s="51"/>
      <c r="AH1027" s="51"/>
    </row>
    <row r="1028" spans="1:34" ht="30" customHeight="1" x14ac:dyDescent="0.25">
      <c r="A1028" s="25" t="s">
        <v>140</v>
      </c>
      <c r="B1028" s="25" t="s">
        <v>75</v>
      </c>
      <c r="C1028" s="25">
        <v>11</v>
      </c>
      <c r="D1028" s="25">
        <v>74</v>
      </c>
      <c r="E1028" s="37">
        <v>44475</v>
      </c>
      <c r="F1028" t="s">
        <v>68</v>
      </c>
      <c r="G1028" s="25" t="s">
        <v>36</v>
      </c>
      <c r="H1028" s="25" t="str">
        <f>IFERROR(VLOOKUP(Tabelle111[[#This Row],[Artikelnr. (wenn vorhanden)]],Artikel!A:C,3,FALSE),Tabelle111[[#This Row],[Artikelnr. (wenn vorhanden)]])</f>
        <v>Diverses</v>
      </c>
      <c r="I1028" s="11" t="str">
        <f>VLOOKUP(V1028,'Linien - BU'!A:B,2,FALSE)</f>
        <v>Rest</v>
      </c>
      <c r="J1028" s="12">
        <f t="shared" si="112"/>
        <v>11</v>
      </c>
      <c r="K1028" s="13">
        <f>Tabelle111[[#This Row],[Datum '[Tag']]]</f>
        <v>44475</v>
      </c>
      <c r="L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8" s="14" t="str">
        <f>IFERROR(VLOOKUP(Tabelle3[[#This Row],[Artikelnr.]],Artikel!A:C,3,FALSE),Tabelle3[[#This Row],[Artikelnr.]])</f>
        <v>Diverses</v>
      </c>
      <c r="N1028" s="11" t="str">
        <f>VLOOKUP(D1028,'Liste Gründe'!A:D,2,FALSE)</f>
        <v>Qualitätssicherung</v>
      </c>
      <c r="O1028" s="13" t="str">
        <f>IF(ISBLANK(F1028),VLOOKUP(Tabelle3[[#This Row],[Grund Ziffer]],'Liste Gründe'!A:D,3,FALSE),F1028)</f>
        <v>Sensorik</v>
      </c>
      <c r="P1028" s="11" t="str">
        <f>IF(ISBLANK(Tabelle111[[#This Row],[noch genauer]]),"-",Tabelle111[[#This Row],[noch genauer]])</f>
        <v>-</v>
      </c>
      <c r="Q1028" s="14">
        <f t="shared" si="113"/>
        <v>40</v>
      </c>
      <c r="R1028" s="11" t="str">
        <f t="shared" si="114"/>
        <v>Produkte</v>
      </c>
      <c r="S1028" s="11" t="str">
        <f t="shared" si="115"/>
        <v>BUs</v>
      </c>
      <c r="T1028" s="11" t="str">
        <f t="shared" si="116"/>
        <v>Symptome</v>
      </c>
      <c r="U1028" s="11" t="str">
        <f>IFERROR(VLOOKUP(Tabelle3[[#This Row],[Artikelnr.]],Kennzahlen!S:U,3,FALSE)*Tabelle3[[#This Row],[Menge]],"0")</f>
        <v>0</v>
      </c>
      <c r="V1028" s="14" t="str">
        <f>IF(ISBLANK(A1028),VLOOKUP(Tabelle3[[#This Row],[Artikelnr.]],'Linien - BU'!R:S,2,FALSE),A1028)</f>
        <v>QM</v>
      </c>
      <c r="W1028" s="16" t="str">
        <f t="shared" si="117"/>
        <v>Diverses</v>
      </c>
      <c r="X1028" s="15">
        <f t="shared" si="118"/>
        <v>74</v>
      </c>
      <c r="AB1028" s="3"/>
      <c r="AD1028" s="3"/>
      <c r="AF1028" s="51"/>
      <c r="AG1028" s="51"/>
      <c r="AH1028" s="51"/>
    </row>
    <row r="1029" spans="1:34" ht="30" customHeight="1" x14ac:dyDescent="0.25">
      <c r="A1029" s="25" t="s">
        <v>59</v>
      </c>
      <c r="B1029" s="25" t="s">
        <v>149</v>
      </c>
      <c r="C1029" s="25">
        <v>75</v>
      </c>
      <c r="D1029" s="25">
        <v>72</v>
      </c>
      <c r="E1029" s="37">
        <v>44439</v>
      </c>
      <c r="F1029" t="s">
        <v>149</v>
      </c>
      <c r="G1029" s="55" t="s">
        <v>149</v>
      </c>
      <c r="H1029" s="25" t="str">
        <f>IFERROR(VLOOKUP(Tabelle111[[#This Row],[Artikelnr. (wenn vorhanden)]],Artikel!A:C,3,FALSE),Tabelle111[[#This Row],[Artikelnr. (wenn vorhanden)]])</f>
        <v>Muster</v>
      </c>
      <c r="I1029" s="11" t="str">
        <f>VLOOKUP(V1029,'Linien - BU'!A:B,2,FALSE)</f>
        <v>Rest</v>
      </c>
      <c r="J1029" s="12">
        <f t="shared" si="112"/>
        <v>75</v>
      </c>
      <c r="K1029" s="13">
        <f>Tabelle111[[#This Row],[Datum '[Tag']]]</f>
        <v>44439</v>
      </c>
      <c r="L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29" s="14" t="str">
        <f>IFERROR(VLOOKUP(Tabelle3[[#This Row],[Artikelnr.]],Artikel!A:C,3,FALSE),Tabelle3[[#This Row],[Artikelnr.]])</f>
        <v>Muster</v>
      </c>
      <c r="N1029" s="11" t="str">
        <f>VLOOKUP(D1029,'Liste Gründe'!A:D,2,FALSE)</f>
        <v>Qualitätssicherung</v>
      </c>
      <c r="O1029" s="13" t="str">
        <f>IF(ISBLANK(F1029),VLOOKUP(Tabelle3[[#This Row],[Grund Ziffer]],'Liste Gründe'!A:D,3,FALSE),F1029)</f>
        <v>Muster</v>
      </c>
      <c r="P1029" s="11" t="str">
        <f>IF(ISBLANK(Tabelle111[[#This Row],[noch genauer]]),"-",Tabelle111[[#This Row],[noch genauer]])</f>
        <v>Muster</v>
      </c>
      <c r="Q1029" s="14">
        <f t="shared" si="113"/>
        <v>35</v>
      </c>
      <c r="R1029" s="11" t="str">
        <f t="shared" si="114"/>
        <v>Produkte</v>
      </c>
      <c r="S1029" s="11" t="str">
        <f t="shared" si="115"/>
        <v>BUs</v>
      </c>
      <c r="T1029" s="11" t="str">
        <f t="shared" si="116"/>
        <v>Symptome</v>
      </c>
      <c r="U1029" s="11" t="str">
        <f>IFERROR(VLOOKUP(Tabelle3[[#This Row],[Artikelnr.]],Kennzahlen!S:U,3,FALSE)*Tabelle3[[#This Row],[Menge]],"0")</f>
        <v>0</v>
      </c>
      <c r="V1029" s="14" t="str">
        <f>IF(ISBLANK(A1029),VLOOKUP(Tabelle3[[#This Row],[Artikelnr.]],'Linien - BU'!R:S,2,FALSE),A1029)</f>
        <v>Labor</v>
      </c>
      <c r="W1029" s="16" t="str">
        <f t="shared" si="117"/>
        <v>Muster</v>
      </c>
      <c r="X1029" s="15">
        <f t="shared" si="118"/>
        <v>72</v>
      </c>
      <c r="AB1029" s="3"/>
      <c r="AD1029" s="3"/>
      <c r="AF1029" s="51"/>
      <c r="AG1029" s="51"/>
      <c r="AH1029" s="51"/>
    </row>
    <row r="1030" spans="1:34" ht="30" customHeight="1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F1030"/>
      <c r="G1030" s="25" t="s">
        <v>36</v>
      </c>
      <c r="H1030" s="25" t="str">
        <f>IFERROR(VLOOKUP(Tabelle111[[#This Row],[Artikelnr. (wenn vorhanden)]],Artikel!A:C,3,FALSE),Tabelle111[[#This Row],[Artikelnr. (wenn vorhanden)]])</f>
        <v>Diverses</v>
      </c>
      <c r="I1030" s="11" t="str">
        <f>VLOOKUP(V1030,'Linien - BU'!A:B,2,FALSE)</f>
        <v>BU3</v>
      </c>
      <c r="J1030" s="12">
        <f t="shared" si="112"/>
        <v>63</v>
      </c>
      <c r="K1030" s="13">
        <f>Tabelle111[[#This Row],[Datum '[Tag']]]</f>
        <v>44477</v>
      </c>
      <c r="L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0" s="14" t="str">
        <f>IFERROR(VLOOKUP(Tabelle3[[#This Row],[Artikelnr.]],Artikel!A:C,3,FALSE),Tabelle3[[#This Row],[Artikelnr.]])</f>
        <v>Diverses</v>
      </c>
      <c r="N1030" s="11" t="str">
        <f>VLOOKUP(D1030,'Liste Gründe'!A:D,2,FALSE)</f>
        <v>Linienbezogen</v>
      </c>
      <c r="O1030" s="13" t="str">
        <f>IF(ISBLANK(F1030),VLOOKUP(Tabelle3[[#This Row],[Grund Ziffer]],'Liste Gründe'!A:D,3,FALSE),F1030)</f>
        <v>Maschinenabfall</v>
      </c>
      <c r="P1030" s="11" t="str">
        <f>IF(ISBLANK(Tabelle111[[#This Row],[noch genauer]]),"-",Tabelle111[[#This Row],[noch genauer]])</f>
        <v>-</v>
      </c>
      <c r="Q1030" s="14">
        <f t="shared" si="113"/>
        <v>40</v>
      </c>
      <c r="R1030" s="11" t="str">
        <f t="shared" si="114"/>
        <v>Produkte</v>
      </c>
      <c r="S1030" s="11" t="str">
        <f t="shared" si="115"/>
        <v>BUs</v>
      </c>
      <c r="T1030" s="11" t="str">
        <f t="shared" si="116"/>
        <v>Symptome</v>
      </c>
      <c r="U1030" s="11" t="str">
        <f>IFERROR(VLOOKUP(Tabelle3[[#This Row],[Artikelnr.]],Kennzahlen!S:U,3,FALSE)*Tabelle3[[#This Row],[Menge]],"0")</f>
        <v>0</v>
      </c>
      <c r="V1030" s="14" t="str">
        <f>IF(ISBLANK(A1030),VLOOKUP(Tabelle3[[#This Row],[Artikelnr.]],'Linien - BU'!R:S,2,FALSE),A1030)</f>
        <v>WVP</v>
      </c>
      <c r="W1030" s="16" t="str">
        <f t="shared" si="117"/>
        <v>Diverses</v>
      </c>
      <c r="X1030" s="15">
        <f t="shared" si="118"/>
        <v>30</v>
      </c>
      <c r="AB1030" s="3"/>
      <c r="AD1030" s="3"/>
      <c r="AF1030" s="51"/>
      <c r="AG1030" s="51"/>
      <c r="AH1030" s="51"/>
    </row>
    <row r="1031" spans="1:34" ht="30" customHeight="1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F1031"/>
      <c r="G1031" s="25" t="s">
        <v>36</v>
      </c>
      <c r="H1031" s="25" t="str">
        <f>IFERROR(VLOOKUP(Tabelle111[[#This Row],[Artikelnr. (wenn vorhanden)]],Artikel!A:C,3,FALSE),Tabelle111[[#This Row],[Artikelnr. (wenn vorhanden)]])</f>
        <v>Diverses</v>
      </c>
      <c r="I1031" s="11" t="str">
        <f>VLOOKUP(V1031,'Linien - BU'!A:B,2,FALSE)</f>
        <v>BU3</v>
      </c>
      <c r="J1031" s="12">
        <f t="shared" si="112"/>
        <v>33</v>
      </c>
      <c r="K1031" s="13">
        <f>Tabelle111[[#This Row],[Datum '[Tag']]]</f>
        <v>44477</v>
      </c>
      <c r="L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1" s="14" t="str">
        <f>IFERROR(VLOOKUP(Tabelle3[[#This Row],[Artikelnr.]],Artikel!A:C,3,FALSE),Tabelle3[[#This Row],[Artikelnr.]])</f>
        <v>Diverses</v>
      </c>
      <c r="N1031" s="11" t="str">
        <f>VLOOKUP(D1031,'Liste Gründe'!A:D,2,FALSE)</f>
        <v>Linienbezogen</v>
      </c>
      <c r="O1031" s="13" t="str">
        <f>IF(ISBLANK(F1031),VLOOKUP(Tabelle3[[#This Row],[Grund Ziffer]],'Liste Gründe'!A:D,3,FALSE),F1031)</f>
        <v>Maschinenabfall</v>
      </c>
      <c r="P1031" s="11" t="str">
        <f>IF(ISBLANK(Tabelle111[[#This Row],[noch genauer]]),"-",Tabelle111[[#This Row],[noch genauer]])</f>
        <v>-</v>
      </c>
      <c r="Q1031" s="14">
        <f t="shared" si="113"/>
        <v>40</v>
      </c>
      <c r="R1031" s="11" t="str">
        <f t="shared" si="114"/>
        <v>Produkte</v>
      </c>
      <c r="S1031" s="11" t="str">
        <f t="shared" si="115"/>
        <v>BUs</v>
      </c>
      <c r="T1031" s="11" t="str">
        <f t="shared" si="116"/>
        <v>Symptome</v>
      </c>
      <c r="U1031" s="11" t="str">
        <f>IFERROR(VLOOKUP(Tabelle3[[#This Row],[Artikelnr.]],Kennzahlen!S:U,3,FALSE)*Tabelle3[[#This Row],[Menge]],"0")</f>
        <v>0</v>
      </c>
      <c r="V1031" s="14" t="str">
        <f>IF(ISBLANK(A1031),VLOOKUP(Tabelle3[[#This Row],[Artikelnr.]],'Linien - BU'!R:S,2,FALSE),A1031)</f>
        <v>L33</v>
      </c>
      <c r="W1031" s="16" t="str">
        <f t="shared" si="117"/>
        <v>Diverses</v>
      </c>
      <c r="X1031" s="15">
        <f t="shared" si="118"/>
        <v>30</v>
      </c>
      <c r="AB1031" s="3"/>
      <c r="AD1031" s="3"/>
      <c r="AF1031" s="51"/>
      <c r="AG1031" s="51"/>
      <c r="AH1031" s="51"/>
    </row>
    <row r="1032" spans="1:34" ht="30" customHeight="1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IFERROR(VLOOKUP(Tabelle111[[#This Row],[Artikelnr. (wenn vorhanden)]],Artikel!A:C,3,FALSE),Tabelle111[[#This Row],[Artikelnr. (wenn vorhanden)]])</f>
        <v>Diverses</v>
      </c>
      <c r="I1032" s="11" t="str">
        <f>VLOOKUP(V1032,'Linien - BU'!A:B,2,FALSE)</f>
        <v>Rest</v>
      </c>
      <c r="J1032" s="12">
        <f t="shared" si="112"/>
        <v>45</v>
      </c>
      <c r="K1032" s="13">
        <f>Tabelle111[[#This Row],[Datum '[Tag']]]</f>
        <v>44476</v>
      </c>
      <c r="L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2" s="14" t="str">
        <f>IFERROR(VLOOKUP(Tabelle3[[#This Row],[Artikelnr.]],Artikel!A:C,3,FALSE),Tabelle3[[#This Row],[Artikelnr.]])</f>
        <v>Diverses</v>
      </c>
      <c r="N1032" s="11" t="str">
        <f>VLOOKUP(D1032,'Liste Gründe'!A:D,2,FALSE)</f>
        <v>Rest</v>
      </c>
      <c r="O1032" s="13" t="str">
        <f>IF(ISBLANK(F1032),VLOOKUP(Tabelle3[[#This Row],[Grund Ziffer]],'Liste Gründe'!A:D,3,FALSE),F1032)</f>
        <v>MHD abgelaufen</v>
      </c>
      <c r="P1032" s="11" t="str">
        <f>IF(ISBLANK(Tabelle111[[#This Row],[noch genauer]]),"-",Tabelle111[[#This Row],[noch genauer]])</f>
        <v>-</v>
      </c>
      <c r="Q1032" s="14">
        <f t="shared" si="113"/>
        <v>40</v>
      </c>
      <c r="R1032" s="11" t="str">
        <f t="shared" si="114"/>
        <v>Produkte</v>
      </c>
      <c r="S1032" s="11" t="str">
        <f t="shared" si="115"/>
        <v>BUs</v>
      </c>
      <c r="T1032" s="11" t="str">
        <f t="shared" si="116"/>
        <v>Symptome</v>
      </c>
      <c r="U1032" s="11" t="str">
        <f>IFERROR(VLOOKUP(Tabelle3[[#This Row],[Artikelnr.]],Kennzahlen!S:U,3,FALSE)*Tabelle3[[#This Row],[Menge]],"0")</f>
        <v>0</v>
      </c>
      <c r="V1032" s="14" t="str">
        <f>IF(ISBLANK(A1032),VLOOKUP(Tabelle3[[#This Row],[Artikelnr.]],'Linien - BU'!R:S,2,FALSE),A1032)</f>
        <v>Kantine</v>
      </c>
      <c r="W1032" s="16" t="str">
        <f t="shared" si="117"/>
        <v>Diverses</v>
      </c>
      <c r="X1032" s="15">
        <f t="shared" si="118"/>
        <v>22</v>
      </c>
      <c r="AB1032" s="3"/>
      <c r="AD1032" s="3"/>
      <c r="AF1032" s="51"/>
      <c r="AG1032" s="51"/>
      <c r="AH1032" s="51"/>
    </row>
    <row r="1033" spans="1:34" ht="30" customHeight="1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IFERROR(VLOOKUP(Tabelle111[[#This Row],[Artikelnr. (wenn vorhanden)]],Artikel!A:C,3,FALSE),Tabelle111[[#This Row],[Artikelnr. (wenn vorhanden)]])</f>
        <v>Diverses</v>
      </c>
      <c r="I1033" s="11" t="str">
        <f>VLOOKUP(V1033,'Linien - BU'!A:B,2,FALSE)</f>
        <v>BU2</v>
      </c>
      <c r="J1033" s="12">
        <f t="shared" si="112"/>
        <v>15</v>
      </c>
      <c r="K1033" s="13">
        <f>Tabelle111[[#This Row],[Datum '[Tag']]]</f>
        <v>44476</v>
      </c>
      <c r="L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3" s="14" t="str">
        <f>IFERROR(VLOOKUP(Tabelle3[[#This Row],[Artikelnr.]],Artikel!A:C,3,FALSE),Tabelle3[[#This Row],[Artikelnr.]])</f>
        <v>Diverses</v>
      </c>
      <c r="N1033" s="11" t="str">
        <f>VLOOKUP(D1033,'Liste Gründe'!A:D,2,FALSE)</f>
        <v>Schimmel</v>
      </c>
      <c r="O1033" s="13" t="str">
        <f>IF(ISBLANK(F1033),VLOOKUP(Tabelle3[[#This Row],[Grund Ziffer]],'Liste Gründe'!A:D,3,FALSE),F1033)</f>
        <v>Luftzieher/Folienriss durch Transport</v>
      </c>
      <c r="P1033" s="11" t="str">
        <f>IF(ISBLANK(Tabelle111[[#This Row],[noch genauer]]),"-",Tabelle111[[#This Row],[noch genauer]])</f>
        <v>-</v>
      </c>
      <c r="Q1033" s="14">
        <f t="shared" si="113"/>
        <v>40</v>
      </c>
      <c r="R1033" s="11" t="str">
        <f t="shared" si="114"/>
        <v>Produkte</v>
      </c>
      <c r="S1033" s="11" t="str">
        <f t="shared" si="115"/>
        <v>BUs</v>
      </c>
      <c r="T1033" s="11" t="str">
        <f t="shared" si="116"/>
        <v>Symptome</v>
      </c>
      <c r="U1033" s="11" t="str">
        <f>IFERROR(VLOOKUP(Tabelle3[[#This Row],[Artikelnr.]],Kennzahlen!S:U,3,FALSE)*Tabelle3[[#This Row],[Menge]],"0")</f>
        <v>0</v>
      </c>
      <c r="V1033" s="14" t="str">
        <f>IF(ISBLANK(A1033),VLOOKUP(Tabelle3[[#This Row],[Artikelnr.]],'Linien - BU'!R:S,2,FALSE),A1033)</f>
        <v>BU2</v>
      </c>
      <c r="W1033" s="16" t="str">
        <f t="shared" si="117"/>
        <v>Diverses</v>
      </c>
      <c r="X1033" s="15">
        <f t="shared" si="118"/>
        <v>12</v>
      </c>
      <c r="AB1033" s="3"/>
      <c r="AD1033" s="3"/>
      <c r="AF1033" s="51"/>
      <c r="AG1033" s="51"/>
      <c r="AH1033" s="51"/>
    </row>
    <row r="1034" spans="1:34" ht="30" customHeight="1" x14ac:dyDescent="0.25">
      <c r="A1034" s="25" t="s">
        <v>59</v>
      </c>
      <c r="B1034" s="25" t="s">
        <v>57</v>
      </c>
      <c r="C1034" s="25">
        <v>2</v>
      </c>
      <c r="D1034" s="40">
        <v>74</v>
      </c>
      <c r="E1034" s="37">
        <v>44440</v>
      </c>
      <c r="F1034" t="s">
        <v>68</v>
      </c>
      <c r="G1034" s="55" t="s">
        <v>68</v>
      </c>
      <c r="H1034" s="25" t="str">
        <f>IFERROR(VLOOKUP(Tabelle111[[#This Row],[Artikelnr. (wenn vorhanden)]],Artikel!A:C,3,FALSE),Tabelle111[[#This Row],[Artikelnr. (wenn vorhanden)]])</f>
        <v>Laborproben</v>
      </c>
      <c r="I1034" s="11" t="str">
        <f>VLOOKUP(V1034,'Linien - BU'!A:B,2,FALSE)</f>
        <v>Rest</v>
      </c>
      <c r="J1034" s="12">
        <f t="shared" si="112"/>
        <v>2</v>
      </c>
      <c r="K1034" s="13">
        <f>Tabelle111[[#This Row],[Datum '[Tag']]]</f>
        <v>44440</v>
      </c>
      <c r="L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4" s="14" t="str">
        <f>IFERROR(VLOOKUP(Tabelle3[[#This Row],[Artikelnr.]],Artikel!A:C,3,FALSE),Tabelle3[[#This Row],[Artikelnr.]])</f>
        <v>Laborproben</v>
      </c>
      <c r="N1034" s="11" t="str">
        <f>VLOOKUP(D1034,'Liste Gründe'!A:D,2,FALSE)</f>
        <v>Qualitätssicherung</v>
      </c>
      <c r="O1034" s="13" t="str">
        <f>IF(ISBLANK(F1034),VLOOKUP(Tabelle3[[#This Row],[Grund Ziffer]],'Liste Gründe'!A:D,3,FALSE),F1034)</f>
        <v>Sensorik</v>
      </c>
      <c r="P1034" s="11" t="str">
        <f>IF(ISBLANK(Tabelle111[[#This Row],[noch genauer]]),"-",Tabelle111[[#This Row],[noch genauer]])</f>
        <v>Sensorik</v>
      </c>
      <c r="Q1034" s="14">
        <f t="shared" si="113"/>
        <v>35</v>
      </c>
      <c r="R1034" s="11" t="str">
        <f t="shared" si="114"/>
        <v>Produkte</v>
      </c>
      <c r="S1034" s="11" t="str">
        <f t="shared" si="115"/>
        <v>BUs</v>
      </c>
      <c r="T1034" s="11" t="str">
        <f t="shared" si="116"/>
        <v>Symptome</v>
      </c>
      <c r="U1034" s="11" t="str">
        <f>IFERROR(VLOOKUP(Tabelle3[[#This Row],[Artikelnr.]],Kennzahlen!S:U,3,FALSE)*Tabelle3[[#This Row],[Menge]],"0")</f>
        <v>0</v>
      </c>
      <c r="V1034" s="14" t="str">
        <f>IF(ISBLANK(A1034),VLOOKUP(Tabelle3[[#This Row],[Artikelnr.]],'Linien - BU'!R:S,2,FALSE),A1034)</f>
        <v>Labor</v>
      </c>
      <c r="W1034" s="16" t="str">
        <f t="shared" si="117"/>
        <v>Laborproben</v>
      </c>
      <c r="X1034" s="15">
        <f t="shared" si="118"/>
        <v>74</v>
      </c>
      <c r="AB1034" s="3"/>
      <c r="AD1034" s="3"/>
      <c r="AF1034" s="51"/>
      <c r="AG1034" s="51"/>
      <c r="AH1034" s="51"/>
    </row>
    <row r="1035" spans="1:34" ht="30" customHeight="1" x14ac:dyDescent="0.25">
      <c r="A1035" s="25" t="s">
        <v>59</v>
      </c>
      <c r="B1035" s="25" t="s">
        <v>57</v>
      </c>
      <c r="C1035" s="25">
        <v>26</v>
      </c>
      <c r="D1035" s="40">
        <v>71</v>
      </c>
      <c r="E1035" s="37">
        <v>44440</v>
      </c>
      <c r="F1035" t="s">
        <v>116</v>
      </c>
      <c r="G1035" s="55" t="s">
        <v>116</v>
      </c>
      <c r="H1035" s="25" t="str">
        <f>IFERROR(VLOOKUP(Tabelle111[[#This Row],[Artikelnr. (wenn vorhanden)]],Artikel!A:C,3,FALSE),Tabelle111[[#This Row],[Artikelnr. (wenn vorhanden)]])</f>
        <v>Laborproben</v>
      </c>
      <c r="I1035" s="11" t="str">
        <f>VLOOKUP(V1035,'Linien - BU'!A:B,2,FALSE)</f>
        <v>Rest</v>
      </c>
      <c r="J1035" s="12">
        <f t="shared" si="112"/>
        <v>26</v>
      </c>
      <c r="K1035" s="13">
        <f>Tabelle111[[#This Row],[Datum '[Tag']]]</f>
        <v>44440</v>
      </c>
      <c r="L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5" s="14" t="str">
        <f>IFERROR(VLOOKUP(Tabelle3[[#This Row],[Artikelnr.]],Artikel!A:C,3,FALSE),Tabelle3[[#This Row],[Artikelnr.]])</f>
        <v>Laborproben</v>
      </c>
      <c r="N1035" s="11" t="str">
        <f>VLOOKUP(D1035,'Liste Gründe'!A:D,2,FALSE)</f>
        <v>Qualitätssicherung</v>
      </c>
      <c r="O1035" s="13" t="str">
        <f>IF(ISBLANK(F1035),VLOOKUP(Tabelle3[[#This Row],[Grund Ziffer]],'Liste Gründe'!A:D,3,FALSE),F1035)</f>
        <v>Einwaage Labor</v>
      </c>
      <c r="P1035" s="11" t="str">
        <f>IF(ISBLANK(Tabelle111[[#This Row],[noch genauer]]),"-",Tabelle111[[#This Row],[noch genauer]])</f>
        <v>Einwaage Labor</v>
      </c>
      <c r="Q1035" s="14">
        <f t="shared" si="113"/>
        <v>35</v>
      </c>
      <c r="R1035" s="11" t="str">
        <f t="shared" si="114"/>
        <v>Produkte</v>
      </c>
      <c r="S1035" s="11" t="str">
        <f t="shared" si="115"/>
        <v>BUs</v>
      </c>
      <c r="T1035" s="11" t="str">
        <f t="shared" si="116"/>
        <v>Symptome</v>
      </c>
      <c r="U1035" s="11" t="str">
        <f>IFERROR(VLOOKUP(Tabelle3[[#This Row],[Artikelnr.]],Kennzahlen!S:U,3,FALSE)*Tabelle3[[#This Row],[Menge]],"0")</f>
        <v>0</v>
      </c>
      <c r="V1035" s="14" t="str">
        <f>IF(ISBLANK(A1035),VLOOKUP(Tabelle3[[#This Row],[Artikelnr.]],'Linien - BU'!R:S,2,FALSE),A1035)</f>
        <v>Labor</v>
      </c>
      <c r="W1035" s="16" t="str">
        <f t="shared" si="117"/>
        <v>Laborproben</v>
      </c>
      <c r="X1035" s="15">
        <f t="shared" si="118"/>
        <v>71</v>
      </c>
      <c r="AB1035" s="3"/>
      <c r="AD1035" s="3"/>
      <c r="AF1035" s="51"/>
      <c r="AG1035" s="51"/>
      <c r="AH1035" s="51"/>
    </row>
    <row r="1036" spans="1:34" ht="30" customHeight="1" x14ac:dyDescent="0.25">
      <c r="A1036" s="25" t="s">
        <v>59</v>
      </c>
      <c r="B1036" s="25" t="s">
        <v>57</v>
      </c>
      <c r="C1036" s="25">
        <v>58</v>
      </c>
      <c r="D1036" s="40">
        <v>73</v>
      </c>
      <c r="E1036" s="37">
        <v>44440</v>
      </c>
      <c r="F1036" t="s">
        <v>58</v>
      </c>
      <c r="G1036" s="55" t="s">
        <v>58</v>
      </c>
      <c r="H1036" s="25" t="str">
        <f>IFERROR(VLOOKUP(Tabelle111[[#This Row],[Artikelnr. (wenn vorhanden)]],Artikel!A:C,3,FALSE),Tabelle111[[#This Row],[Artikelnr. (wenn vorhanden)]])</f>
        <v>Laborproben</v>
      </c>
      <c r="I1036" s="11" t="str">
        <f>VLOOKUP(V1036,'Linien - BU'!A:B,2,FALSE)</f>
        <v>Rest</v>
      </c>
      <c r="J1036" s="12">
        <f t="shared" si="112"/>
        <v>58</v>
      </c>
      <c r="K1036" s="13">
        <f>Tabelle111[[#This Row],[Datum '[Tag']]]</f>
        <v>44440</v>
      </c>
      <c r="L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6" s="14" t="str">
        <f>IFERROR(VLOOKUP(Tabelle3[[#This Row],[Artikelnr.]],Artikel!A:C,3,FALSE),Tabelle3[[#This Row],[Artikelnr.]])</f>
        <v>Laborproben</v>
      </c>
      <c r="N1036" s="11" t="str">
        <f>VLOOKUP(D1036,'Liste Gründe'!A:D,2,FALSE)</f>
        <v>Qualitätssicherung</v>
      </c>
      <c r="O1036" s="13" t="str">
        <f>IF(ISBLANK(F1036),VLOOKUP(Tabelle3[[#This Row],[Grund Ziffer]],'Liste Gründe'!A:D,3,FALSE),F1036)</f>
        <v>Laborprobe</v>
      </c>
      <c r="P1036" s="11" t="str">
        <f>IF(ISBLANK(Tabelle111[[#This Row],[noch genauer]]),"-",Tabelle111[[#This Row],[noch genauer]])</f>
        <v>Laborprobe</v>
      </c>
      <c r="Q1036" s="14">
        <f t="shared" si="113"/>
        <v>35</v>
      </c>
      <c r="R1036" s="11" t="str">
        <f t="shared" si="114"/>
        <v>Produkte</v>
      </c>
      <c r="S1036" s="11" t="str">
        <f t="shared" si="115"/>
        <v>BUs</v>
      </c>
      <c r="T1036" s="11" t="str">
        <f t="shared" si="116"/>
        <v>Symptome</v>
      </c>
      <c r="U1036" s="11" t="str">
        <f>IFERROR(VLOOKUP(Tabelle3[[#This Row],[Artikelnr.]],Kennzahlen!S:U,3,FALSE)*Tabelle3[[#This Row],[Menge]],"0")</f>
        <v>0</v>
      </c>
      <c r="V1036" s="14" t="str">
        <f>IF(ISBLANK(A1036),VLOOKUP(Tabelle3[[#This Row],[Artikelnr.]],'Linien - BU'!R:S,2,FALSE),A1036)</f>
        <v>Labor</v>
      </c>
      <c r="W1036" s="16" t="str">
        <f t="shared" si="117"/>
        <v>Laborproben</v>
      </c>
      <c r="X1036" s="15">
        <f t="shared" si="118"/>
        <v>73</v>
      </c>
      <c r="AB1036" s="3"/>
      <c r="AD1036" s="3"/>
      <c r="AF1036" s="51"/>
      <c r="AG1036" s="51"/>
      <c r="AH1036" s="51"/>
    </row>
    <row r="1037" spans="1:34" ht="30" customHeight="1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IFERROR(VLOOKUP(Tabelle111[[#This Row],[Artikelnr. (wenn vorhanden)]],Artikel!A:C,3,FALSE),Tabelle111[[#This Row],[Artikelnr. (wenn vorhanden)]])</f>
        <v>Diverses</v>
      </c>
      <c r="I1037" s="11" t="str">
        <f>VLOOKUP(V1037,'Linien - BU'!A:B,2,FALSE)</f>
        <v>Rest</v>
      </c>
      <c r="J1037" s="12">
        <f t="shared" si="112"/>
        <v>15.5</v>
      </c>
      <c r="K1037" s="13">
        <f>Tabelle111[[#This Row],[Datum '[Tag']]]</f>
        <v>44477</v>
      </c>
      <c r="L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7" s="14" t="str">
        <f>IFERROR(VLOOKUP(Tabelle3[[#This Row],[Artikelnr.]],Artikel!A:C,3,FALSE),Tabelle3[[#This Row],[Artikelnr.]])</f>
        <v>Diverses</v>
      </c>
      <c r="N1037" s="11" t="str">
        <f>VLOOKUP(D1037,'Liste Gründe'!A:D,2,FALSE)</f>
        <v>Rest</v>
      </c>
      <c r="O1037" s="13" t="str">
        <f>IF(ISBLANK(F1037),VLOOKUP(Tabelle3[[#This Row],[Grund Ziffer]],'Liste Gründe'!A:D,3,FALSE),F1037)</f>
        <v>Sensorik</v>
      </c>
      <c r="P1037" s="11" t="str">
        <f>IF(ISBLANK(Tabelle111[[#This Row],[noch genauer]]),"-",Tabelle111[[#This Row],[noch genauer]])</f>
        <v>-</v>
      </c>
      <c r="Q1037" s="14">
        <f t="shared" si="113"/>
        <v>40</v>
      </c>
      <c r="R1037" s="11" t="str">
        <f t="shared" si="114"/>
        <v>Produkte</v>
      </c>
      <c r="S1037" s="11" t="str">
        <f t="shared" si="115"/>
        <v>BUs</v>
      </c>
      <c r="T1037" s="11" t="str">
        <f t="shared" si="116"/>
        <v>Symptome</v>
      </c>
      <c r="U1037" s="11" t="str">
        <f>IFERROR(VLOOKUP(Tabelle3[[#This Row],[Artikelnr.]],Kennzahlen!S:U,3,FALSE)*Tabelle3[[#This Row],[Menge]],"0")</f>
        <v>0</v>
      </c>
      <c r="V1037" s="14" t="str">
        <f>IF(ISBLANK(A1037),VLOOKUP(Tabelle3[[#This Row],[Artikelnr.]],'Linien - BU'!R:S,2,FALSE),A1037)</f>
        <v>QM</v>
      </c>
      <c r="W1037" s="16" t="str">
        <f t="shared" si="117"/>
        <v>Diverses</v>
      </c>
      <c r="X1037" s="15">
        <f t="shared" si="118"/>
        <v>22</v>
      </c>
      <c r="AB1037" s="3"/>
      <c r="AD1037" s="3"/>
      <c r="AF1037" s="51"/>
      <c r="AG1037" s="51"/>
      <c r="AH1037" s="51"/>
    </row>
    <row r="1038" spans="1:34" ht="30" customHeight="1" x14ac:dyDescent="0.25">
      <c r="A1038" s="25" t="s">
        <v>59</v>
      </c>
      <c r="B1038" t="s">
        <v>90</v>
      </c>
      <c r="C1038" s="25">
        <v>7</v>
      </c>
      <c r="D1038" s="25">
        <v>70</v>
      </c>
      <c r="E1038" s="37">
        <v>44475</v>
      </c>
      <c r="F1038" t="s">
        <v>90</v>
      </c>
      <c r="G1038" s="25" t="s">
        <v>36</v>
      </c>
      <c r="H1038" s="25" t="str">
        <f>IFERROR(VLOOKUP(Tabelle111[[#This Row],[Artikelnr. (wenn vorhanden)]],Artikel!A:C,3,FALSE),Tabelle111[[#This Row],[Artikelnr. (wenn vorhanden)]])</f>
        <v>Rückstellproben</v>
      </c>
      <c r="I1038" s="11" t="str">
        <f>VLOOKUP(V1038,'Linien - BU'!A:B,2,FALSE)</f>
        <v>Rest</v>
      </c>
      <c r="J1038" s="12">
        <f t="shared" si="112"/>
        <v>7</v>
      </c>
      <c r="K1038" s="13">
        <f>Tabelle111[[#This Row],[Datum '[Tag']]]</f>
        <v>44475</v>
      </c>
      <c r="L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8" s="14" t="str">
        <f>IFERROR(VLOOKUP(Tabelle3[[#This Row],[Artikelnr.]],Artikel!A:C,3,FALSE),Tabelle3[[#This Row],[Artikelnr.]])</f>
        <v>Rückstellproben</v>
      </c>
      <c r="N1038" s="11" t="str">
        <f>VLOOKUP(D1038,'Liste Gründe'!A:D,2,FALSE)</f>
        <v>Qualitätssicherung</v>
      </c>
      <c r="O1038" s="13" t="str">
        <f>IF(ISBLANK(F1038),VLOOKUP(Tabelle3[[#This Row],[Grund Ziffer]],'Liste Gründe'!A:D,3,FALSE),F1038)</f>
        <v>Rückstellproben</v>
      </c>
      <c r="P1038" s="11" t="str">
        <f>IF(ISBLANK(Tabelle111[[#This Row],[noch genauer]]),"-",Tabelle111[[#This Row],[noch genauer]])</f>
        <v>-</v>
      </c>
      <c r="Q1038" s="14">
        <f t="shared" si="113"/>
        <v>40</v>
      </c>
      <c r="R1038" s="11" t="str">
        <f t="shared" si="114"/>
        <v>Produkte</v>
      </c>
      <c r="S1038" s="11" t="str">
        <f t="shared" si="115"/>
        <v>BUs</v>
      </c>
      <c r="T1038" s="11" t="str">
        <f t="shared" si="116"/>
        <v>Symptome</v>
      </c>
      <c r="U1038" s="11" t="str">
        <f>IFERROR(VLOOKUP(Tabelle3[[#This Row],[Artikelnr.]],Kennzahlen!S:U,3,FALSE)*Tabelle3[[#This Row],[Menge]],"0")</f>
        <v>0</v>
      </c>
      <c r="V1038" s="14" t="str">
        <f>IF(ISBLANK(A1038),VLOOKUP(Tabelle3[[#This Row],[Artikelnr.]],'Linien - BU'!R:S,2,FALSE),A1038)</f>
        <v>Labor</v>
      </c>
      <c r="W1038" s="16" t="str">
        <f t="shared" si="117"/>
        <v>Rückstellproben</v>
      </c>
      <c r="X1038" s="15">
        <f t="shared" si="118"/>
        <v>70</v>
      </c>
      <c r="AB1038" s="3"/>
      <c r="AD1038" s="3"/>
      <c r="AF1038" s="51"/>
      <c r="AG1038" s="51"/>
      <c r="AH1038" s="51"/>
    </row>
    <row r="1039" spans="1:34" ht="30" customHeight="1" x14ac:dyDescent="0.25">
      <c r="A1039" s="25" t="s">
        <v>59</v>
      </c>
      <c r="B1039" t="s">
        <v>90</v>
      </c>
      <c r="C1039" s="25">
        <v>10</v>
      </c>
      <c r="D1039" s="25">
        <v>70</v>
      </c>
      <c r="E1039" s="37">
        <v>44488</v>
      </c>
      <c r="F1039"/>
      <c r="G1039" s="25"/>
      <c r="H1039" s="25" t="str">
        <f>IFERROR(VLOOKUP(Tabelle111[[#This Row],[Artikelnr. (wenn vorhanden)]],Artikel!A:C,3,FALSE),Tabelle111[[#This Row],[Artikelnr. (wenn vorhanden)]])</f>
        <v>Rückstellproben</v>
      </c>
      <c r="I1039" s="11" t="str">
        <f>VLOOKUP(V1039,'Linien - BU'!A:B,2,FALSE)</f>
        <v>Rest</v>
      </c>
      <c r="J1039" s="12">
        <f t="shared" si="112"/>
        <v>10</v>
      </c>
      <c r="K1039" s="13">
        <f>Tabelle111[[#This Row],[Datum '[Tag']]]</f>
        <v>44488</v>
      </c>
      <c r="L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9" s="14" t="str">
        <f>IFERROR(VLOOKUP(Tabelle3[[#This Row],[Artikelnr.]],Artikel!A:C,3,FALSE),Tabelle3[[#This Row],[Artikelnr.]])</f>
        <v>Rückstellproben</v>
      </c>
      <c r="N1039" s="11" t="str">
        <f>VLOOKUP(D1039,'Liste Gründe'!A:D,2,FALSE)</f>
        <v>Qualitätssicherung</v>
      </c>
      <c r="O1039" s="13" t="str">
        <f>IF(ISBLANK(F1039),VLOOKUP(Tabelle3[[#This Row],[Grund Ziffer]],'Liste Gründe'!A:D,3,FALSE),F1039)</f>
        <v>Rückstellproben</v>
      </c>
      <c r="P1039" s="11" t="str">
        <f>IF(ISBLANK(Tabelle111[[#This Row],[noch genauer]]),"-",Tabelle111[[#This Row],[noch genauer]])</f>
        <v>-</v>
      </c>
      <c r="Q1039" s="14">
        <f t="shared" si="113"/>
        <v>42</v>
      </c>
      <c r="R1039" s="11" t="str">
        <f t="shared" si="114"/>
        <v>Produkte</v>
      </c>
      <c r="S1039" s="11" t="str">
        <f t="shared" si="115"/>
        <v>BUs</v>
      </c>
      <c r="T1039" s="11" t="str">
        <f t="shared" si="116"/>
        <v>Symptome</v>
      </c>
      <c r="U1039" s="11" t="str">
        <f>IFERROR(VLOOKUP(Tabelle3[[#This Row],[Artikelnr.]],Kennzahlen!S:U,3,FALSE)*Tabelle3[[#This Row],[Menge]],"0")</f>
        <v>0</v>
      </c>
      <c r="V1039" s="14" t="str">
        <f>IF(ISBLANK(A1039),VLOOKUP(Tabelle3[[#This Row],[Artikelnr.]],'Linien - BU'!R:S,2,FALSE),A1039)</f>
        <v>Labor</v>
      </c>
      <c r="W1039" s="16" t="str">
        <f t="shared" si="117"/>
        <v>Rückstellproben</v>
      </c>
      <c r="X1039" s="15">
        <f t="shared" si="118"/>
        <v>70</v>
      </c>
      <c r="AB1039" s="3"/>
      <c r="AD1039" s="3"/>
      <c r="AF1039" s="51"/>
      <c r="AG1039" s="51"/>
      <c r="AH1039" s="51"/>
    </row>
    <row r="1040" spans="1:34" ht="30" customHeight="1" x14ac:dyDescent="0.25">
      <c r="A1040" s="25" t="s">
        <v>59</v>
      </c>
      <c r="B1040" s="25" t="s">
        <v>57</v>
      </c>
      <c r="C1040" s="25">
        <v>10</v>
      </c>
      <c r="D1040" s="40">
        <v>73</v>
      </c>
      <c r="E1040" s="37">
        <v>44441</v>
      </c>
      <c r="F1040" t="s">
        <v>58</v>
      </c>
      <c r="G1040" s="55" t="s">
        <v>58</v>
      </c>
      <c r="H1040" s="25" t="str">
        <f>IFERROR(VLOOKUP(Tabelle111[[#This Row],[Artikelnr. (wenn vorhanden)]],Artikel!A:C,3,FALSE),Tabelle111[[#This Row],[Artikelnr. (wenn vorhanden)]])</f>
        <v>Laborproben</v>
      </c>
      <c r="I1040" s="11" t="str">
        <f>VLOOKUP(V1040,'Linien - BU'!A:B,2,FALSE)</f>
        <v>Rest</v>
      </c>
      <c r="J1040" s="12">
        <f t="shared" si="112"/>
        <v>10</v>
      </c>
      <c r="K1040" s="13">
        <f>Tabelle111[[#This Row],[Datum '[Tag']]]</f>
        <v>44441</v>
      </c>
      <c r="L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0" s="14" t="str">
        <f>IFERROR(VLOOKUP(Tabelle3[[#This Row],[Artikelnr.]],Artikel!A:C,3,FALSE),Tabelle3[[#This Row],[Artikelnr.]])</f>
        <v>Laborproben</v>
      </c>
      <c r="N1040" s="11" t="str">
        <f>VLOOKUP(D1040,'Liste Gründe'!A:D,2,FALSE)</f>
        <v>Qualitätssicherung</v>
      </c>
      <c r="O1040" s="13" t="str">
        <f>IF(ISBLANK(F1040),VLOOKUP(Tabelle3[[#This Row],[Grund Ziffer]],'Liste Gründe'!A:D,3,FALSE),F1040)</f>
        <v>Laborprobe</v>
      </c>
      <c r="P1040" s="11" t="str">
        <f>IF(ISBLANK(Tabelle111[[#This Row],[noch genauer]]),"-",Tabelle111[[#This Row],[noch genauer]])</f>
        <v>Laborprobe</v>
      </c>
      <c r="Q1040" s="14">
        <f t="shared" si="113"/>
        <v>35</v>
      </c>
      <c r="R1040" s="11" t="str">
        <f t="shared" si="114"/>
        <v>Produkte</v>
      </c>
      <c r="S1040" s="11" t="str">
        <f t="shared" si="115"/>
        <v>BUs</v>
      </c>
      <c r="T1040" s="11" t="str">
        <f t="shared" si="116"/>
        <v>Symptome</v>
      </c>
      <c r="U1040" s="11" t="str">
        <f>IFERROR(VLOOKUP(Tabelle3[[#This Row],[Artikelnr.]],Kennzahlen!S:U,3,FALSE)*Tabelle3[[#This Row],[Menge]],"0")</f>
        <v>0</v>
      </c>
      <c r="V1040" s="14" t="str">
        <f>IF(ISBLANK(A1040),VLOOKUP(Tabelle3[[#This Row],[Artikelnr.]],'Linien - BU'!R:S,2,FALSE),A1040)</f>
        <v>Labor</v>
      </c>
      <c r="W1040" s="16" t="str">
        <f t="shared" si="117"/>
        <v>Laborproben</v>
      </c>
      <c r="X1040" s="15">
        <f t="shared" si="118"/>
        <v>73</v>
      </c>
      <c r="AB1040" s="3"/>
      <c r="AD1040" s="3"/>
      <c r="AF1040" s="51"/>
      <c r="AG1040" s="51"/>
      <c r="AH1040" s="51"/>
    </row>
    <row r="1041" spans="1:34" ht="30" customHeight="1" x14ac:dyDescent="0.25">
      <c r="A1041" s="25" t="s">
        <v>140</v>
      </c>
      <c r="B1041" s="25" t="s">
        <v>15235</v>
      </c>
      <c r="C1041" s="25">
        <v>73</v>
      </c>
      <c r="D1041" s="25">
        <v>74</v>
      </c>
      <c r="E1041" s="37">
        <v>44477</v>
      </c>
      <c r="F1041"/>
      <c r="G1041" s="25"/>
      <c r="H1041" s="25" t="str">
        <f>IFERROR(VLOOKUP(Tabelle111[[#This Row],[Artikelnr. (wenn vorhanden)]],Artikel!A:C,3,FALSE),Tabelle111[[#This Row],[Artikelnr. (wenn vorhanden)]])</f>
        <v>diverses</v>
      </c>
      <c r="I1041" s="11" t="str">
        <f>VLOOKUP(V1041,'Linien - BU'!A:B,2,FALSE)</f>
        <v>Rest</v>
      </c>
      <c r="J1041" s="12">
        <f t="shared" si="112"/>
        <v>73</v>
      </c>
      <c r="K1041" s="13">
        <f>Tabelle111[[#This Row],[Datum '[Tag']]]</f>
        <v>44477</v>
      </c>
      <c r="L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1" s="14" t="str">
        <f>IFERROR(VLOOKUP(Tabelle3[[#This Row],[Artikelnr.]],Artikel!A:C,3,FALSE),Tabelle3[[#This Row],[Artikelnr.]])</f>
        <v>diverses</v>
      </c>
      <c r="N1041" s="11" t="str">
        <f>VLOOKUP(D1041,'Liste Gründe'!A:D,2,FALSE)</f>
        <v>Qualitätssicherung</v>
      </c>
      <c r="O1041" s="13" t="str">
        <f>IF(ISBLANK(F1041),VLOOKUP(Tabelle3[[#This Row],[Grund Ziffer]],'Liste Gründe'!A:D,3,FALSE),F1041)</f>
        <v>Sensorik</v>
      </c>
      <c r="P1041" s="11" t="str">
        <f>IF(ISBLANK(Tabelle111[[#This Row],[noch genauer]]),"-",Tabelle111[[#This Row],[noch genauer]])</f>
        <v>-</v>
      </c>
      <c r="Q1041" s="14">
        <f t="shared" si="113"/>
        <v>40</v>
      </c>
      <c r="R1041" s="11" t="str">
        <f t="shared" si="114"/>
        <v>Produkte</v>
      </c>
      <c r="S1041" s="11" t="str">
        <f t="shared" si="115"/>
        <v>BUs</v>
      </c>
      <c r="T1041" s="11" t="str">
        <f t="shared" si="116"/>
        <v>Symptome</v>
      </c>
      <c r="U1041" s="11" t="str">
        <f>IFERROR(VLOOKUP(Tabelle3[[#This Row],[Artikelnr.]],Kennzahlen!S:U,3,FALSE)*Tabelle3[[#This Row],[Menge]],"0")</f>
        <v>0</v>
      </c>
      <c r="V1041" s="14" t="str">
        <f>IF(ISBLANK(A1041),VLOOKUP(Tabelle3[[#This Row],[Artikelnr.]],'Linien - BU'!R:S,2,FALSE),A1041)</f>
        <v>QM</v>
      </c>
      <c r="W1041" s="16" t="str">
        <f t="shared" si="117"/>
        <v>diverses</v>
      </c>
      <c r="X1041" s="15">
        <f t="shared" si="118"/>
        <v>74</v>
      </c>
      <c r="AB1041" s="3"/>
      <c r="AD1041" s="3"/>
      <c r="AF1041" s="51"/>
      <c r="AG1041" s="51"/>
      <c r="AH1041" s="51"/>
    </row>
    <row r="1042" spans="1:34" ht="30" customHeight="1" x14ac:dyDescent="0.25">
      <c r="A1042" s="25" t="s">
        <v>59</v>
      </c>
      <c r="B1042" s="25" t="s">
        <v>57</v>
      </c>
      <c r="C1042" s="25">
        <v>4.5</v>
      </c>
      <c r="D1042" s="40">
        <v>74</v>
      </c>
      <c r="E1042" s="37">
        <v>44442</v>
      </c>
      <c r="F1042" t="s">
        <v>68</v>
      </c>
      <c r="G1042" s="55" t="s">
        <v>68</v>
      </c>
      <c r="H1042" s="25" t="str">
        <f>IFERROR(VLOOKUP(Tabelle111[[#This Row],[Artikelnr. (wenn vorhanden)]],Artikel!A:C,3,FALSE),Tabelle111[[#This Row],[Artikelnr. (wenn vorhanden)]])</f>
        <v>Laborproben</v>
      </c>
      <c r="I1042" s="11" t="str">
        <f>VLOOKUP(V1042,'Linien - BU'!A:B,2,FALSE)</f>
        <v>Rest</v>
      </c>
      <c r="J1042" s="12">
        <f t="shared" si="112"/>
        <v>4.5</v>
      </c>
      <c r="K1042" s="13">
        <f>Tabelle111[[#This Row],[Datum '[Tag']]]</f>
        <v>44442</v>
      </c>
      <c r="L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2" s="14" t="str">
        <f>IFERROR(VLOOKUP(Tabelle3[[#This Row],[Artikelnr.]],Artikel!A:C,3,FALSE),Tabelle3[[#This Row],[Artikelnr.]])</f>
        <v>Laborproben</v>
      </c>
      <c r="N1042" s="11" t="str">
        <f>VLOOKUP(D1042,'Liste Gründe'!A:D,2,FALSE)</f>
        <v>Qualitätssicherung</v>
      </c>
      <c r="O1042" s="13" t="str">
        <f>IF(ISBLANK(F1042),VLOOKUP(Tabelle3[[#This Row],[Grund Ziffer]],'Liste Gründe'!A:D,3,FALSE),F1042)</f>
        <v>Sensorik</v>
      </c>
      <c r="P1042" s="11" t="str">
        <f>IF(ISBLANK(Tabelle111[[#This Row],[noch genauer]]),"-",Tabelle111[[#This Row],[noch genauer]])</f>
        <v>Sensorik</v>
      </c>
      <c r="Q1042" s="14">
        <f t="shared" si="113"/>
        <v>35</v>
      </c>
      <c r="R1042" s="11" t="str">
        <f t="shared" si="114"/>
        <v>Produkte</v>
      </c>
      <c r="S1042" s="11" t="str">
        <f t="shared" si="115"/>
        <v>BUs</v>
      </c>
      <c r="T1042" s="11" t="str">
        <f t="shared" si="116"/>
        <v>Symptome</v>
      </c>
      <c r="U1042" s="11" t="str">
        <f>IFERROR(VLOOKUP(Tabelle3[[#This Row],[Artikelnr.]],Kennzahlen!S:U,3,FALSE)*Tabelle3[[#This Row],[Menge]],"0")</f>
        <v>0</v>
      </c>
      <c r="V1042" s="14" t="str">
        <f>IF(ISBLANK(A1042),VLOOKUP(Tabelle3[[#This Row],[Artikelnr.]],'Linien - BU'!R:S,2,FALSE),A1042)</f>
        <v>Labor</v>
      </c>
      <c r="W1042" s="16" t="str">
        <f t="shared" si="117"/>
        <v>Laborproben</v>
      </c>
      <c r="X1042" s="15">
        <f t="shared" si="118"/>
        <v>74</v>
      </c>
      <c r="AB1042" s="3"/>
      <c r="AD1042" s="3"/>
      <c r="AF1042" s="51"/>
      <c r="AG1042" s="51"/>
      <c r="AH1042" s="51"/>
    </row>
    <row r="1043" spans="1:34" ht="30" customHeight="1" x14ac:dyDescent="0.25">
      <c r="A1043" s="25" t="s">
        <v>59</v>
      </c>
      <c r="B1043" s="25" t="s">
        <v>57</v>
      </c>
      <c r="C1043" s="25">
        <v>20</v>
      </c>
      <c r="D1043" s="40">
        <v>74</v>
      </c>
      <c r="E1043" s="37">
        <v>44442</v>
      </c>
      <c r="F1043" t="s">
        <v>68</v>
      </c>
      <c r="G1043" s="55" t="s">
        <v>68</v>
      </c>
      <c r="H1043" s="25" t="str">
        <f>IFERROR(VLOOKUP(Tabelle111[[#This Row],[Artikelnr. (wenn vorhanden)]],Artikel!A:C,3,FALSE),Tabelle111[[#This Row],[Artikelnr. (wenn vorhanden)]])</f>
        <v>Laborproben</v>
      </c>
      <c r="I1043" s="11" t="str">
        <f>VLOOKUP(V1043,'Linien - BU'!A:B,2,FALSE)</f>
        <v>Rest</v>
      </c>
      <c r="J1043" s="12">
        <f t="shared" si="112"/>
        <v>20</v>
      </c>
      <c r="K1043" s="13">
        <f>Tabelle111[[#This Row],[Datum '[Tag']]]</f>
        <v>44442</v>
      </c>
      <c r="L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3" s="14" t="str">
        <f>IFERROR(VLOOKUP(Tabelle3[[#This Row],[Artikelnr.]],Artikel!A:C,3,FALSE),Tabelle3[[#This Row],[Artikelnr.]])</f>
        <v>Laborproben</v>
      </c>
      <c r="N1043" s="11" t="str">
        <f>VLOOKUP(D1043,'Liste Gründe'!A:D,2,FALSE)</f>
        <v>Qualitätssicherung</v>
      </c>
      <c r="O1043" s="13" t="str">
        <f>IF(ISBLANK(F1043),VLOOKUP(Tabelle3[[#This Row],[Grund Ziffer]],'Liste Gründe'!A:D,3,FALSE),F1043)</f>
        <v>Sensorik</v>
      </c>
      <c r="P1043" s="11" t="str">
        <f>IF(ISBLANK(Tabelle111[[#This Row],[noch genauer]]),"-",Tabelle111[[#This Row],[noch genauer]])</f>
        <v>Sensorik</v>
      </c>
      <c r="Q1043" s="14">
        <f t="shared" si="113"/>
        <v>35</v>
      </c>
      <c r="R1043" s="11" t="str">
        <f t="shared" si="114"/>
        <v>Produkte</v>
      </c>
      <c r="S1043" s="11" t="str">
        <f t="shared" si="115"/>
        <v>BUs</v>
      </c>
      <c r="T1043" s="11" t="str">
        <f t="shared" si="116"/>
        <v>Symptome</v>
      </c>
      <c r="U1043" s="11" t="str">
        <f>IFERROR(VLOOKUP(Tabelle3[[#This Row],[Artikelnr.]],Kennzahlen!S:U,3,FALSE)*Tabelle3[[#This Row],[Menge]],"0")</f>
        <v>0</v>
      </c>
      <c r="V1043" s="14" t="str">
        <f>IF(ISBLANK(A1043),VLOOKUP(Tabelle3[[#This Row],[Artikelnr.]],'Linien - BU'!R:S,2,FALSE),A1043)</f>
        <v>Labor</v>
      </c>
      <c r="W1043" s="16" t="str">
        <f t="shared" si="117"/>
        <v>Laborproben</v>
      </c>
      <c r="X1043" s="15">
        <f t="shared" si="118"/>
        <v>74</v>
      </c>
      <c r="AB1043" s="3"/>
      <c r="AD1043" s="3"/>
      <c r="AF1043" s="51"/>
      <c r="AG1043" s="51"/>
      <c r="AH1043" s="51"/>
    </row>
    <row r="1044" spans="1:34" ht="30" customHeight="1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F1044"/>
      <c r="G1044" s="25"/>
      <c r="H1044" s="25" t="str">
        <f>IFERROR(VLOOKUP(Tabelle111[[#This Row],[Artikelnr. (wenn vorhanden)]],Artikel!A:C,3,FALSE),Tabelle111[[#This Row],[Artikelnr. (wenn vorhanden)]])</f>
        <v>Diverses</v>
      </c>
      <c r="I1044" s="11" t="str">
        <f>VLOOKUP(V1044,'Linien - BU'!A:B,2,FALSE)</f>
        <v>BU3</v>
      </c>
      <c r="J1044" s="12">
        <f t="shared" si="112"/>
        <v>25</v>
      </c>
      <c r="K1044" s="13">
        <f>Tabelle111[[#This Row],[Datum '[Tag']]]</f>
        <v>44480</v>
      </c>
      <c r="L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4" s="14" t="str">
        <f>IFERROR(VLOOKUP(Tabelle3[[#This Row],[Artikelnr.]],Artikel!A:C,3,FALSE),Tabelle3[[#This Row],[Artikelnr.]])</f>
        <v>Diverses</v>
      </c>
      <c r="N1044" s="11" t="str">
        <f>VLOOKUP(D1044,'Liste Gründe'!A:D,2,FALSE)</f>
        <v>Linienbezogen</v>
      </c>
      <c r="O1044" s="13" t="str">
        <f>IF(ISBLANK(F1044),VLOOKUP(Tabelle3[[#This Row],[Grund Ziffer]],'Liste Gründe'!A:D,3,FALSE),F1044)</f>
        <v>Maschinenabfall</v>
      </c>
      <c r="P1044" s="11" t="str">
        <f>IF(ISBLANK(Tabelle111[[#This Row],[noch genauer]]),"-",Tabelle111[[#This Row],[noch genauer]])</f>
        <v>-</v>
      </c>
      <c r="Q1044" s="14">
        <f t="shared" si="113"/>
        <v>41</v>
      </c>
      <c r="R1044" s="11" t="str">
        <f t="shared" si="114"/>
        <v>Produkte</v>
      </c>
      <c r="S1044" s="11" t="str">
        <f t="shared" si="115"/>
        <v>BUs</v>
      </c>
      <c r="T1044" s="11" t="str">
        <f t="shared" si="116"/>
        <v>Symptome</v>
      </c>
      <c r="U1044" s="11" t="str">
        <f>IFERROR(VLOOKUP(Tabelle3[[#This Row],[Artikelnr.]],Kennzahlen!S:U,3,FALSE)*Tabelle3[[#This Row],[Menge]],"0")</f>
        <v>0</v>
      </c>
      <c r="V1044" s="14" t="str">
        <f>IF(ISBLANK(A1044),VLOOKUP(Tabelle3[[#This Row],[Artikelnr.]],'Linien - BU'!R:S,2,FALSE),A1044)</f>
        <v>WVP</v>
      </c>
      <c r="W1044" s="16" t="str">
        <f t="shared" si="117"/>
        <v>Diverses</v>
      </c>
      <c r="X1044" s="15">
        <f t="shared" si="118"/>
        <v>30</v>
      </c>
      <c r="AB1044" s="3"/>
      <c r="AD1044" s="3"/>
      <c r="AF1044" s="51"/>
      <c r="AG1044" s="51"/>
      <c r="AH1044" s="51"/>
    </row>
    <row r="1045" spans="1:34" ht="30" customHeight="1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F1045"/>
      <c r="G1045" s="25"/>
      <c r="H1045" s="25" t="str">
        <f>IFERROR(VLOOKUP(Tabelle111[[#This Row],[Artikelnr. (wenn vorhanden)]],Artikel!A:C,3,FALSE),Tabelle111[[#This Row],[Artikelnr. (wenn vorhanden)]])</f>
        <v>Diverses</v>
      </c>
      <c r="I1045" s="11" t="str">
        <f>VLOOKUP(V1045,'Linien - BU'!A:B,2,FALSE)</f>
        <v>BU4</v>
      </c>
      <c r="J1045" s="12">
        <f t="shared" si="112"/>
        <v>30</v>
      </c>
      <c r="K1045" s="13">
        <f>Tabelle111[[#This Row],[Datum '[Tag']]]</f>
        <v>44480</v>
      </c>
      <c r="L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5" s="14" t="str">
        <f>IFERROR(VLOOKUP(Tabelle3[[#This Row],[Artikelnr.]],Artikel!A:C,3,FALSE),Tabelle3[[#This Row],[Artikelnr.]])</f>
        <v>Diverses</v>
      </c>
      <c r="N1045" s="11" t="str">
        <f>VLOOKUP(D1045,'Liste Gründe'!A:D,2,FALSE)</f>
        <v>Linienbezogen</v>
      </c>
      <c r="O1045" s="13" t="str">
        <f>IF(ISBLANK(F1045),VLOOKUP(Tabelle3[[#This Row],[Grund Ziffer]],'Liste Gründe'!A:D,3,FALSE),F1045)</f>
        <v>Maschinenabfall</v>
      </c>
      <c r="P1045" s="11" t="str">
        <f>IF(ISBLANK(Tabelle111[[#This Row],[noch genauer]]),"-",Tabelle111[[#This Row],[noch genauer]])</f>
        <v>-</v>
      </c>
      <c r="Q1045" s="14">
        <f t="shared" si="113"/>
        <v>41</v>
      </c>
      <c r="R1045" s="11" t="str">
        <f t="shared" si="114"/>
        <v>Produkte</v>
      </c>
      <c r="S1045" s="11" t="str">
        <f t="shared" si="115"/>
        <v>BUs</v>
      </c>
      <c r="T1045" s="11" t="str">
        <f t="shared" si="116"/>
        <v>Symptome</v>
      </c>
      <c r="U1045" s="11" t="str">
        <f>IFERROR(VLOOKUP(Tabelle3[[#This Row],[Artikelnr.]],Kennzahlen!S:U,3,FALSE)*Tabelle3[[#This Row],[Menge]],"0")</f>
        <v>0</v>
      </c>
      <c r="V1045" s="14" t="str">
        <f>IF(ISBLANK(A1045),VLOOKUP(Tabelle3[[#This Row],[Artikelnr.]],'Linien - BU'!R:S,2,FALSE),A1045)</f>
        <v>BU4</v>
      </c>
      <c r="W1045" s="16" t="str">
        <f t="shared" si="117"/>
        <v>Diverses</v>
      </c>
      <c r="X1045" s="15">
        <f t="shared" si="118"/>
        <v>30</v>
      </c>
      <c r="AB1045" s="3"/>
      <c r="AD1045" s="3"/>
      <c r="AF1045" s="51"/>
      <c r="AG1045" s="51"/>
      <c r="AH1045" s="51"/>
    </row>
    <row r="1046" spans="1:34" ht="30" customHeight="1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F1046"/>
      <c r="G1046" s="25"/>
      <c r="H1046" s="25" t="str">
        <f>IFERROR(VLOOKUP(Tabelle111[[#This Row],[Artikelnr. (wenn vorhanden)]],Artikel!A:C,3,FALSE),Tabelle111[[#This Row],[Artikelnr. (wenn vorhanden)]])</f>
        <v>Diverses</v>
      </c>
      <c r="I1046" s="11" t="str">
        <f>VLOOKUP(V1046,'Linien - BU'!A:B,2,FALSE)</f>
        <v>BU2</v>
      </c>
      <c r="J1046" s="12">
        <f t="shared" si="112"/>
        <v>65</v>
      </c>
      <c r="K1046" s="13">
        <f>Tabelle111[[#This Row],[Datum '[Tag']]]</f>
        <v>44480</v>
      </c>
      <c r="L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6" s="14" t="str">
        <f>IFERROR(VLOOKUP(Tabelle3[[#This Row],[Artikelnr.]],Artikel!A:C,3,FALSE),Tabelle3[[#This Row],[Artikelnr.]])</f>
        <v>Diverses</v>
      </c>
      <c r="N1046" s="11" t="str">
        <f>VLOOKUP(D1046,'Liste Gründe'!A:D,2,FALSE)</f>
        <v>Linienbezogen</v>
      </c>
      <c r="O1046" s="13" t="str">
        <f>IF(ISBLANK(F1046),VLOOKUP(Tabelle3[[#This Row],[Grund Ziffer]],'Liste Gründe'!A:D,3,FALSE),F1046)</f>
        <v>Maschinenabfall</v>
      </c>
      <c r="P1046" s="11" t="str">
        <f>IF(ISBLANK(Tabelle111[[#This Row],[noch genauer]]),"-",Tabelle111[[#This Row],[noch genauer]])</f>
        <v>-</v>
      </c>
      <c r="Q1046" s="14">
        <f t="shared" si="113"/>
        <v>41</v>
      </c>
      <c r="R1046" s="11" t="str">
        <f t="shared" si="114"/>
        <v>Produkte</v>
      </c>
      <c r="S1046" s="11" t="str">
        <f t="shared" si="115"/>
        <v>BUs</v>
      </c>
      <c r="T1046" s="11" t="str">
        <f t="shared" si="116"/>
        <v>Symptome</v>
      </c>
      <c r="U1046" s="11" t="str">
        <f>IFERROR(VLOOKUP(Tabelle3[[#This Row],[Artikelnr.]],Kennzahlen!S:U,3,FALSE)*Tabelle3[[#This Row],[Menge]],"0")</f>
        <v>0</v>
      </c>
      <c r="V1046" s="14" t="str">
        <f>IF(ISBLANK(A1046),VLOOKUP(Tabelle3[[#This Row],[Artikelnr.]],'Linien - BU'!R:S,2,FALSE),A1046)</f>
        <v>BU2</v>
      </c>
      <c r="W1046" s="16" t="str">
        <f t="shared" si="117"/>
        <v>Diverses</v>
      </c>
      <c r="X1046" s="15">
        <f t="shared" si="118"/>
        <v>30</v>
      </c>
      <c r="AB1046" s="3"/>
      <c r="AD1046" s="3"/>
      <c r="AF1046" s="51"/>
      <c r="AG1046" s="51"/>
      <c r="AH1046" s="51"/>
    </row>
    <row r="1047" spans="1:34" ht="30" customHeight="1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F1047"/>
      <c r="G1047" s="25"/>
      <c r="H1047" s="25" t="str">
        <f>IFERROR(VLOOKUP(Tabelle111[[#This Row],[Artikelnr. (wenn vorhanden)]],Artikel!A:C,3,FALSE),Tabelle111[[#This Row],[Artikelnr. (wenn vorhanden)]])</f>
        <v>Diverses</v>
      </c>
      <c r="I1047" s="11" t="str">
        <f>VLOOKUP(V1047,'Linien - BU'!A:B,2,FALSE)</f>
        <v>BU1</v>
      </c>
      <c r="J1047" s="12">
        <f t="shared" si="112"/>
        <v>357</v>
      </c>
      <c r="K1047" s="13">
        <f>Tabelle111[[#This Row],[Datum '[Tag']]]</f>
        <v>44480</v>
      </c>
      <c r="L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7" s="14" t="str">
        <f>IFERROR(VLOOKUP(Tabelle3[[#This Row],[Artikelnr.]],Artikel!A:C,3,FALSE),Tabelle3[[#This Row],[Artikelnr.]])</f>
        <v>Diverses</v>
      </c>
      <c r="N1047" s="11" t="str">
        <f>VLOOKUP(D1047,'Liste Gründe'!A:D,2,FALSE)</f>
        <v>Linienbezogen</v>
      </c>
      <c r="O1047" s="13" t="str">
        <f>IF(ISBLANK(F1047),VLOOKUP(Tabelle3[[#This Row],[Grund Ziffer]],'Liste Gründe'!A:D,3,FALSE),F1047)</f>
        <v>Maschinenabfall</v>
      </c>
      <c r="P1047" s="11" t="str">
        <f>IF(ISBLANK(Tabelle111[[#This Row],[noch genauer]]),"-",Tabelle111[[#This Row],[noch genauer]])</f>
        <v>-</v>
      </c>
      <c r="Q1047" s="14">
        <f t="shared" si="113"/>
        <v>41</v>
      </c>
      <c r="R1047" s="11" t="str">
        <f t="shared" si="114"/>
        <v>Produkte</v>
      </c>
      <c r="S1047" s="11" t="str">
        <f t="shared" si="115"/>
        <v>BUs</v>
      </c>
      <c r="T1047" s="11" t="str">
        <f t="shared" si="116"/>
        <v>Symptome</v>
      </c>
      <c r="U1047" s="11" t="str">
        <f>IFERROR(VLOOKUP(Tabelle3[[#This Row],[Artikelnr.]],Kennzahlen!S:U,3,FALSE)*Tabelle3[[#This Row],[Menge]],"0")</f>
        <v>0</v>
      </c>
      <c r="V1047" s="14" t="str">
        <f>IF(ISBLANK(A1047),VLOOKUP(Tabelle3[[#This Row],[Artikelnr.]],'Linien - BU'!R:S,2,FALSE),A1047)</f>
        <v>Abfüllung</v>
      </c>
      <c r="W1047" s="16" t="str">
        <f t="shared" si="117"/>
        <v>Diverses</v>
      </c>
      <c r="X1047" s="15">
        <f t="shared" si="118"/>
        <v>30</v>
      </c>
      <c r="AB1047" s="3"/>
      <c r="AD1047" s="3"/>
      <c r="AF1047" s="51"/>
      <c r="AG1047" s="51"/>
      <c r="AH1047" s="51"/>
    </row>
    <row r="1048" spans="1:34" ht="30" customHeight="1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F1048"/>
      <c r="G1048" s="25"/>
      <c r="H1048" s="25" t="str">
        <f>IFERROR(VLOOKUP(Tabelle111[[#This Row],[Artikelnr. (wenn vorhanden)]],Artikel!A:C,3,FALSE),Tabelle111[[#This Row],[Artikelnr. (wenn vorhanden)]])</f>
        <v>Diverses</v>
      </c>
      <c r="I1048" s="11" t="str">
        <f>VLOOKUP(V1048,'Linien - BU'!A:B,2,FALSE)</f>
        <v>BU1</v>
      </c>
      <c r="J1048" s="12">
        <f t="shared" si="112"/>
        <v>193</v>
      </c>
      <c r="K1048" s="13">
        <f>Tabelle111[[#This Row],[Datum '[Tag']]]</f>
        <v>44480</v>
      </c>
      <c r="L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8" s="14" t="str">
        <f>IFERROR(VLOOKUP(Tabelle3[[#This Row],[Artikelnr.]],Artikel!A:C,3,FALSE),Tabelle3[[#This Row],[Artikelnr.]])</f>
        <v>Diverses</v>
      </c>
      <c r="N1048" s="11" t="str">
        <f>VLOOKUP(D1048,'Liste Gründe'!A:D,2,FALSE)</f>
        <v>Linienbezogen</v>
      </c>
      <c r="O1048" s="13" t="str">
        <f>IF(ISBLANK(F1048),VLOOKUP(Tabelle3[[#This Row],[Grund Ziffer]],'Liste Gründe'!A:D,3,FALSE),F1048)</f>
        <v>Maschinenabfall</v>
      </c>
      <c r="P1048" s="11" t="str">
        <f>IF(ISBLANK(Tabelle111[[#This Row],[noch genauer]]),"-",Tabelle111[[#This Row],[noch genauer]])</f>
        <v>-</v>
      </c>
      <c r="Q1048" s="14">
        <f t="shared" si="113"/>
        <v>41</v>
      </c>
      <c r="R1048" s="11" t="str">
        <f t="shared" si="114"/>
        <v>Produkte</v>
      </c>
      <c r="S1048" s="11" t="str">
        <f t="shared" si="115"/>
        <v>BUs</v>
      </c>
      <c r="T1048" s="11" t="str">
        <f t="shared" si="116"/>
        <v>Symptome</v>
      </c>
      <c r="U1048" s="11" t="str">
        <f>IFERROR(VLOOKUP(Tabelle3[[#This Row],[Artikelnr.]],Kennzahlen!S:U,3,FALSE)*Tabelle3[[#This Row],[Menge]],"0")</f>
        <v>0</v>
      </c>
      <c r="V1048" s="14" t="str">
        <f>IF(ISBLANK(A1048),VLOOKUP(Tabelle3[[#This Row],[Artikelnr.]],'Linien - BU'!R:S,2,FALSE),A1048)</f>
        <v>Abfüllung</v>
      </c>
      <c r="W1048" s="16" t="str">
        <f t="shared" si="117"/>
        <v>Diverses</v>
      </c>
      <c r="X1048" s="15">
        <f t="shared" si="118"/>
        <v>30</v>
      </c>
      <c r="AB1048" s="3"/>
      <c r="AD1048" s="3"/>
      <c r="AF1048" s="51"/>
      <c r="AG1048" s="51"/>
      <c r="AH1048" s="51"/>
    </row>
    <row r="1049" spans="1:34" ht="30" customHeight="1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15238</v>
      </c>
      <c r="G1049" s="25"/>
      <c r="H1049" s="25" t="str">
        <f>IFERROR(VLOOKUP(Tabelle111[[#This Row],[Artikelnr. (wenn vorhanden)]],Artikel!A:C,3,FALSE),Tabelle111[[#This Row],[Artikelnr. (wenn vorhanden)]])</f>
        <v>Diverses</v>
      </c>
      <c r="I1049" s="11" t="str">
        <f>VLOOKUP(V1049,'Linien - BU'!A:B,2,FALSE)</f>
        <v>BU1</v>
      </c>
      <c r="J1049" s="12">
        <f t="shared" si="112"/>
        <v>20.5</v>
      </c>
      <c r="K1049" s="13">
        <f>Tabelle111[[#This Row],[Datum '[Tag']]]</f>
        <v>44480</v>
      </c>
      <c r="L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9" s="14" t="str">
        <f>IFERROR(VLOOKUP(Tabelle3[[#This Row],[Artikelnr.]],Artikel!A:C,3,FALSE),Tabelle3[[#This Row],[Artikelnr.]])</f>
        <v>Diverses</v>
      </c>
      <c r="N1049" s="11" t="str">
        <f>VLOOKUP(D1049,'Liste Gründe'!A:D,2,FALSE)</f>
        <v>Verpackungsfehler</v>
      </c>
      <c r="O1049" s="13" t="str">
        <f>IF(ISBLANK(F1049),VLOOKUP(Tabelle3[[#This Row],[Grund Ziffer]],'Liste Gründe'!A:D,3,FALSE),F1049)</f>
        <v>kein SSC</v>
      </c>
      <c r="P1049" s="11" t="str">
        <f>IF(ISBLANK(Tabelle111[[#This Row],[noch genauer]]),"-",Tabelle111[[#This Row],[noch genauer]])</f>
        <v>-</v>
      </c>
      <c r="Q1049" s="14">
        <f t="shared" si="113"/>
        <v>41</v>
      </c>
      <c r="R1049" s="11" t="str">
        <f t="shared" si="114"/>
        <v>Produkte</v>
      </c>
      <c r="S1049" s="11" t="str">
        <f t="shared" si="115"/>
        <v>BUs</v>
      </c>
      <c r="T1049" s="11" t="str">
        <f t="shared" si="116"/>
        <v>Symptome</v>
      </c>
      <c r="U1049" s="11" t="str">
        <f>IFERROR(VLOOKUP(Tabelle3[[#This Row],[Artikelnr.]],Kennzahlen!S:U,3,FALSE)*Tabelle3[[#This Row],[Menge]],"0")</f>
        <v>0</v>
      </c>
      <c r="V1049" s="14" t="str">
        <f>IF(ISBLANK(A1049),VLOOKUP(Tabelle3[[#This Row],[Artikelnr.]],'Linien - BU'!R:S,2,FALSE),A1049)</f>
        <v>Abfüllung</v>
      </c>
      <c r="W1049" s="16" t="str">
        <f t="shared" si="117"/>
        <v>Diverses</v>
      </c>
      <c r="X1049" s="15">
        <f t="shared" si="118"/>
        <v>13</v>
      </c>
      <c r="AB1049" s="3"/>
      <c r="AD1049" s="3"/>
      <c r="AF1049" s="51"/>
      <c r="AG1049" s="51"/>
      <c r="AH1049" s="51"/>
    </row>
    <row r="1050" spans="1:34" ht="30" customHeight="1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F1050"/>
      <c r="G1050" s="25"/>
      <c r="H1050" s="25" t="str">
        <f>IFERROR(VLOOKUP(Tabelle111[[#This Row],[Artikelnr. (wenn vorhanden)]],Artikel!A:C,3,FALSE),Tabelle111[[#This Row],[Artikelnr. (wenn vorhanden)]])</f>
        <v>Diverses</v>
      </c>
      <c r="I1050" s="11" t="str">
        <f>VLOOKUP(V1050,'Linien - BU'!A:B,2,FALSE)</f>
        <v>BU2</v>
      </c>
      <c r="J1050" s="12">
        <f t="shared" si="112"/>
        <v>98</v>
      </c>
      <c r="K1050" s="13">
        <f>Tabelle111[[#This Row],[Datum '[Tag']]]</f>
        <v>44480</v>
      </c>
      <c r="L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0" s="14" t="str">
        <f>IFERROR(VLOOKUP(Tabelle3[[#This Row],[Artikelnr.]],Artikel!A:C,3,FALSE),Tabelle3[[#This Row],[Artikelnr.]])</f>
        <v>Diverses</v>
      </c>
      <c r="N1050" s="11" t="str">
        <f>VLOOKUP(D1050,'Liste Gründe'!A:D,2,FALSE)</f>
        <v>Linienbezogen</v>
      </c>
      <c r="O1050" s="13" t="str">
        <f>IF(ISBLANK(F1050),VLOOKUP(Tabelle3[[#This Row],[Grund Ziffer]],'Liste Gründe'!A:D,3,FALSE),F1050)</f>
        <v>Maschinenabfall</v>
      </c>
      <c r="P1050" s="11" t="str">
        <f>IF(ISBLANK(Tabelle111[[#This Row],[noch genauer]]),"-",Tabelle111[[#This Row],[noch genauer]])</f>
        <v>-</v>
      </c>
      <c r="Q1050" s="14">
        <f t="shared" si="113"/>
        <v>41</v>
      </c>
      <c r="R1050" s="11" t="str">
        <f t="shared" si="114"/>
        <v>Produkte</v>
      </c>
      <c r="S1050" s="11" t="str">
        <f t="shared" si="115"/>
        <v>BUs</v>
      </c>
      <c r="T1050" s="11" t="str">
        <f t="shared" si="116"/>
        <v>Symptome</v>
      </c>
      <c r="U1050" s="11" t="str">
        <f>IFERROR(VLOOKUP(Tabelle3[[#This Row],[Artikelnr.]],Kennzahlen!S:U,3,FALSE)*Tabelle3[[#This Row],[Menge]],"0")</f>
        <v>0</v>
      </c>
      <c r="V1050" s="14" t="str">
        <f>IF(ISBLANK(A1050),VLOOKUP(Tabelle3[[#This Row],[Artikelnr.]],'Linien - BU'!R:S,2,FALSE),A1050)</f>
        <v>BU2</v>
      </c>
      <c r="W1050" s="16" t="str">
        <f t="shared" si="117"/>
        <v>Diverses</v>
      </c>
      <c r="X1050" s="15">
        <f t="shared" si="118"/>
        <v>30</v>
      </c>
      <c r="AB1050" s="3"/>
      <c r="AD1050" s="3"/>
      <c r="AF1050" s="51"/>
      <c r="AG1050" s="51"/>
      <c r="AH1050" s="51"/>
    </row>
    <row r="1051" spans="1:34" ht="30" customHeight="1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F1051"/>
      <c r="G1051" s="25"/>
      <c r="H1051" s="25" t="str">
        <f>IFERROR(VLOOKUP(Tabelle111[[#This Row],[Artikelnr. (wenn vorhanden)]],Artikel!A:C,3,FALSE),Tabelle111[[#This Row],[Artikelnr. (wenn vorhanden)]])</f>
        <v>Diverses</v>
      </c>
      <c r="I1051" s="11" t="str">
        <f>VLOOKUP(V1051,'Linien - BU'!A:B,2,FALSE)</f>
        <v>BU3</v>
      </c>
      <c r="J1051" s="12">
        <f t="shared" si="112"/>
        <v>32</v>
      </c>
      <c r="K1051" s="13">
        <f>Tabelle111[[#This Row],[Datum '[Tag']]]</f>
        <v>44480</v>
      </c>
      <c r="L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1" s="14" t="str">
        <f>IFERROR(VLOOKUP(Tabelle3[[#This Row],[Artikelnr.]],Artikel!A:C,3,FALSE),Tabelle3[[#This Row],[Artikelnr.]])</f>
        <v>Diverses</v>
      </c>
      <c r="N1051" s="11" t="str">
        <f>VLOOKUP(D1051,'Liste Gründe'!A:D,2,FALSE)</f>
        <v>Linienbezogen</v>
      </c>
      <c r="O1051" s="13" t="str">
        <f>IF(ISBLANK(F1051),VLOOKUP(Tabelle3[[#This Row],[Grund Ziffer]],'Liste Gründe'!A:D,3,FALSE),F1051)</f>
        <v>Maschinenabfall</v>
      </c>
      <c r="P1051" s="11" t="str">
        <f>IF(ISBLANK(Tabelle111[[#This Row],[noch genauer]]),"-",Tabelle111[[#This Row],[noch genauer]])</f>
        <v>-</v>
      </c>
      <c r="Q1051" s="14">
        <f t="shared" si="113"/>
        <v>41</v>
      </c>
      <c r="R1051" s="11" t="str">
        <f t="shared" si="114"/>
        <v>Produkte</v>
      </c>
      <c r="S1051" s="11" t="str">
        <f t="shared" si="115"/>
        <v>BUs</v>
      </c>
      <c r="T1051" s="11" t="str">
        <f t="shared" si="116"/>
        <v>Symptome</v>
      </c>
      <c r="U1051" s="11" t="str">
        <f>IFERROR(VLOOKUP(Tabelle3[[#This Row],[Artikelnr.]],Kennzahlen!S:U,3,FALSE)*Tabelle3[[#This Row],[Menge]],"0")</f>
        <v>0</v>
      </c>
      <c r="V1051" s="14" t="str">
        <f>IF(ISBLANK(A1051),VLOOKUP(Tabelle3[[#This Row],[Artikelnr.]],'Linien - BU'!R:S,2,FALSE),A1051)</f>
        <v>L35</v>
      </c>
      <c r="W1051" s="16" t="str">
        <f t="shared" si="117"/>
        <v>Diverses</v>
      </c>
      <c r="X1051" s="15">
        <f t="shared" si="118"/>
        <v>30</v>
      </c>
      <c r="AB1051" s="3"/>
      <c r="AD1051" s="3"/>
      <c r="AF1051" s="51"/>
      <c r="AG1051" s="51"/>
      <c r="AH1051" s="51"/>
    </row>
    <row r="1052" spans="1:34" ht="30" customHeight="1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F1052"/>
      <c r="G1052" s="25"/>
      <c r="H1052" s="25" t="str">
        <f>IFERROR(VLOOKUP(Tabelle111[[#This Row],[Artikelnr. (wenn vorhanden)]],Artikel!A:C,3,FALSE),Tabelle111[[#This Row],[Artikelnr. (wenn vorhanden)]])</f>
        <v>Diverses</v>
      </c>
      <c r="I1052" s="11" t="str">
        <f>VLOOKUP(V1052,'Linien - BU'!A:B,2,FALSE)</f>
        <v>BU3</v>
      </c>
      <c r="J1052" s="12">
        <f t="shared" si="112"/>
        <v>7</v>
      </c>
      <c r="K1052" s="13">
        <f>Tabelle111[[#This Row],[Datum '[Tag']]]</f>
        <v>44480</v>
      </c>
      <c r="L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2" s="14" t="str">
        <f>IFERROR(VLOOKUP(Tabelle3[[#This Row],[Artikelnr.]],Artikel!A:C,3,FALSE),Tabelle3[[#This Row],[Artikelnr.]])</f>
        <v>Diverses</v>
      </c>
      <c r="N1052" s="11" t="str">
        <f>VLOOKUP(D1052,'Liste Gründe'!A:D,2,FALSE)</f>
        <v>Linienbezogen</v>
      </c>
      <c r="O1052" s="13" t="str">
        <f>IF(ISBLANK(F1052),VLOOKUP(Tabelle3[[#This Row],[Grund Ziffer]],'Liste Gründe'!A:D,3,FALSE),F1052)</f>
        <v>Maschinenabfall</v>
      </c>
      <c r="P1052" s="11" t="str">
        <f>IF(ISBLANK(Tabelle111[[#This Row],[noch genauer]]),"-",Tabelle111[[#This Row],[noch genauer]])</f>
        <v>-</v>
      </c>
      <c r="Q1052" s="14">
        <f t="shared" si="113"/>
        <v>41</v>
      </c>
      <c r="R1052" s="11" t="str">
        <f t="shared" si="114"/>
        <v>Produkte</v>
      </c>
      <c r="S1052" s="11" t="str">
        <f t="shared" si="115"/>
        <v>BUs</v>
      </c>
      <c r="T1052" s="11" t="str">
        <f t="shared" si="116"/>
        <v>Symptome</v>
      </c>
      <c r="U1052" s="11" t="str">
        <f>IFERROR(VLOOKUP(Tabelle3[[#This Row],[Artikelnr.]],Kennzahlen!S:U,3,FALSE)*Tabelle3[[#This Row],[Menge]],"0")</f>
        <v>0</v>
      </c>
      <c r="V1052" s="14" t="str">
        <f>IF(ISBLANK(A1052),VLOOKUP(Tabelle3[[#This Row],[Artikelnr.]],'Linien - BU'!R:S,2,FALSE),A1052)</f>
        <v>L9</v>
      </c>
      <c r="W1052" s="16" t="str">
        <f t="shared" si="117"/>
        <v>Diverses</v>
      </c>
      <c r="X1052" s="15">
        <f t="shared" si="118"/>
        <v>30</v>
      </c>
      <c r="AB1052" s="3"/>
      <c r="AD1052" s="3"/>
      <c r="AF1052" s="51"/>
      <c r="AG1052" s="51"/>
      <c r="AH1052" s="51"/>
    </row>
    <row r="1053" spans="1:34" ht="30" customHeight="1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F1053"/>
      <c r="G1053" s="25"/>
      <c r="H1053" s="25" t="str">
        <f>IFERROR(VLOOKUP(Tabelle111[[#This Row],[Artikelnr. (wenn vorhanden)]],Artikel!A:C,3,FALSE),Tabelle111[[#This Row],[Artikelnr. (wenn vorhanden)]])</f>
        <v>Diverses</v>
      </c>
      <c r="I1053" s="11" t="str">
        <f>VLOOKUP(V1053,'Linien - BU'!A:B,2,FALSE)</f>
        <v>BU4</v>
      </c>
      <c r="J1053" s="12">
        <f t="shared" si="112"/>
        <v>28</v>
      </c>
      <c r="K1053" s="13">
        <f>Tabelle111[[#This Row],[Datum '[Tag']]]</f>
        <v>44480</v>
      </c>
      <c r="L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3" s="14" t="str">
        <f>IFERROR(VLOOKUP(Tabelle3[[#This Row],[Artikelnr.]],Artikel!A:C,3,FALSE),Tabelle3[[#This Row],[Artikelnr.]])</f>
        <v>Diverses</v>
      </c>
      <c r="N1053" s="11" t="str">
        <f>VLOOKUP(D1053,'Liste Gründe'!A:D,2,FALSE)</f>
        <v>Linienbezogen</v>
      </c>
      <c r="O1053" s="13" t="str">
        <f>IF(ISBLANK(F1053),VLOOKUP(Tabelle3[[#This Row],[Grund Ziffer]],'Liste Gründe'!A:D,3,FALSE),F1053)</f>
        <v>Maschinenabfall</v>
      </c>
      <c r="P1053" s="11" t="str">
        <f>IF(ISBLANK(Tabelle111[[#This Row],[noch genauer]]),"-",Tabelle111[[#This Row],[noch genauer]])</f>
        <v>-</v>
      </c>
      <c r="Q1053" s="14">
        <f t="shared" si="113"/>
        <v>41</v>
      </c>
      <c r="R1053" s="11" t="str">
        <f t="shared" si="114"/>
        <v>Produkte</v>
      </c>
      <c r="S1053" s="11" t="str">
        <f t="shared" si="115"/>
        <v>BUs</v>
      </c>
      <c r="T1053" s="11" t="str">
        <f t="shared" si="116"/>
        <v>Symptome</v>
      </c>
      <c r="U1053" s="11" t="str">
        <f>IFERROR(VLOOKUP(Tabelle3[[#This Row],[Artikelnr.]],Kennzahlen!S:U,3,FALSE)*Tabelle3[[#This Row],[Menge]],"0")</f>
        <v>0</v>
      </c>
      <c r="V1053" s="14" t="str">
        <f>IF(ISBLANK(A1053),VLOOKUP(Tabelle3[[#This Row],[Artikelnr.]],'Linien - BU'!R:S,2,FALSE),A1053)</f>
        <v>BU4</v>
      </c>
      <c r="W1053" s="16" t="str">
        <f t="shared" si="117"/>
        <v>Diverses</v>
      </c>
      <c r="X1053" s="15">
        <f t="shared" si="118"/>
        <v>30</v>
      </c>
      <c r="AB1053" s="3"/>
      <c r="AD1053" s="3"/>
      <c r="AF1053" s="51"/>
      <c r="AG1053" s="51"/>
      <c r="AH1053" s="51"/>
    </row>
    <row r="1054" spans="1:34" ht="30" customHeight="1" x14ac:dyDescent="0.25">
      <c r="A1054" s="25" t="s">
        <v>59</v>
      </c>
      <c r="B1054" s="25" t="s">
        <v>57</v>
      </c>
      <c r="C1054" s="25">
        <v>74</v>
      </c>
      <c r="D1054" s="40">
        <v>71</v>
      </c>
      <c r="E1054" s="37">
        <v>44442</v>
      </c>
      <c r="F1054" t="s">
        <v>116</v>
      </c>
      <c r="G1054" s="55" t="s">
        <v>116</v>
      </c>
      <c r="H1054" s="25" t="str">
        <f>IFERROR(VLOOKUP(Tabelle111[[#This Row],[Artikelnr. (wenn vorhanden)]],Artikel!A:C,3,FALSE),Tabelle111[[#This Row],[Artikelnr. (wenn vorhanden)]])</f>
        <v>Laborproben</v>
      </c>
      <c r="I1054" s="11" t="str">
        <f>VLOOKUP(V1054,'Linien - BU'!A:B,2,FALSE)</f>
        <v>Rest</v>
      </c>
      <c r="J1054" s="12">
        <f t="shared" si="112"/>
        <v>74</v>
      </c>
      <c r="K1054" s="13">
        <f>Tabelle111[[#This Row],[Datum '[Tag']]]</f>
        <v>44442</v>
      </c>
      <c r="L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54" s="14" t="str">
        <f>IFERROR(VLOOKUP(Tabelle3[[#This Row],[Artikelnr.]],Artikel!A:C,3,FALSE),Tabelle3[[#This Row],[Artikelnr.]])</f>
        <v>Laborproben</v>
      </c>
      <c r="N1054" s="11" t="str">
        <f>VLOOKUP(D1054,'Liste Gründe'!A:D,2,FALSE)</f>
        <v>Qualitätssicherung</v>
      </c>
      <c r="O1054" s="13" t="str">
        <f>IF(ISBLANK(F1054),VLOOKUP(Tabelle3[[#This Row],[Grund Ziffer]],'Liste Gründe'!A:D,3,FALSE),F1054)</f>
        <v>Einwaage Labor</v>
      </c>
      <c r="P1054" s="11" t="str">
        <f>IF(ISBLANK(Tabelle111[[#This Row],[noch genauer]]),"-",Tabelle111[[#This Row],[noch genauer]])</f>
        <v>Einwaage Labor</v>
      </c>
      <c r="Q1054" s="14">
        <f t="shared" si="113"/>
        <v>35</v>
      </c>
      <c r="R1054" s="11" t="str">
        <f t="shared" si="114"/>
        <v>Produkte</v>
      </c>
      <c r="S1054" s="11" t="str">
        <f t="shared" si="115"/>
        <v>BUs</v>
      </c>
      <c r="T1054" s="11" t="str">
        <f t="shared" si="116"/>
        <v>Symptome</v>
      </c>
      <c r="U1054" s="11" t="str">
        <f>IFERROR(VLOOKUP(Tabelle3[[#This Row],[Artikelnr.]],Kennzahlen!S:U,3,FALSE)*Tabelle3[[#This Row],[Menge]],"0")</f>
        <v>0</v>
      </c>
      <c r="V1054" s="14" t="str">
        <f>IF(ISBLANK(A1054),VLOOKUP(Tabelle3[[#This Row],[Artikelnr.]],'Linien - BU'!R:S,2,FALSE),A1054)</f>
        <v>Labor</v>
      </c>
      <c r="W1054" s="16" t="str">
        <f t="shared" si="117"/>
        <v>Laborproben</v>
      </c>
      <c r="X1054" s="15">
        <f t="shared" si="118"/>
        <v>71</v>
      </c>
      <c r="AB1054" s="3"/>
      <c r="AD1054" s="3"/>
      <c r="AF1054" s="51"/>
      <c r="AG1054" s="51"/>
      <c r="AH1054" s="51"/>
    </row>
    <row r="1055" spans="1:34" ht="30" customHeight="1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F1055"/>
      <c r="G1055" s="25" t="s">
        <v>15245</v>
      </c>
      <c r="H1055" s="25" t="str">
        <f>IFERROR(VLOOKUP(Tabelle111[[#This Row],[Artikelnr. (wenn vorhanden)]],Artikel!A:C,3,FALSE),Tabelle111[[#This Row],[Artikelnr. (wenn vorhanden)]])</f>
        <v>Diverses</v>
      </c>
      <c r="I1055" s="11" t="str">
        <f>VLOOKUP(V1055,'Linien - BU'!A:B,2,FALSE)</f>
        <v>Rest</v>
      </c>
      <c r="J1055" s="12">
        <f t="shared" si="112"/>
        <v>14</v>
      </c>
      <c r="K1055" s="13">
        <f>Tabelle111[[#This Row],[Datum '[Tag']]]</f>
        <v>44480</v>
      </c>
      <c r="L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5" s="14" t="str">
        <f>IFERROR(VLOOKUP(Tabelle3[[#This Row],[Artikelnr.]],Artikel!A:C,3,FALSE),Tabelle3[[#This Row],[Artikelnr.]])</f>
        <v>Diverses</v>
      </c>
      <c r="N1055" s="11" t="str">
        <f>VLOOKUP(D1055,'Liste Gründe'!A:D,2,FALSE)</f>
        <v>Qualitätssicherung</v>
      </c>
      <c r="O1055" s="13" t="str">
        <f>IF(ISBLANK(F1055),VLOOKUP(Tabelle3[[#This Row],[Grund Ziffer]],'Liste Gründe'!A:D,3,FALSE),F1055)</f>
        <v>Sensorik</v>
      </c>
      <c r="P1055" s="11" t="str">
        <f>IF(ISBLANK(Tabelle111[[#This Row],[noch genauer]]),"-",Tabelle111[[#This Row],[noch genauer]])</f>
        <v>Rinde Extra</v>
      </c>
      <c r="Q1055" s="14">
        <f t="shared" si="113"/>
        <v>41</v>
      </c>
      <c r="R1055" s="11" t="str">
        <f t="shared" si="114"/>
        <v>Produkte</v>
      </c>
      <c r="S1055" s="11" t="str">
        <f t="shared" si="115"/>
        <v>BUs</v>
      </c>
      <c r="T1055" s="11" t="str">
        <f t="shared" si="116"/>
        <v>Symptome</v>
      </c>
      <c r="U1055" s="11" t="str">
        <f>IFERROR(VLOOKUP(Tabelle3[[#This Row],[Artikelnr.]],Kennzahlen!S:U,3,FALSE)*Tabelle3[[#This Row],[Menge]],"0")</f>
        <v>0</v>
      </c>
      <c r="V1055" s="14" t="str">
        <f>IF(ISBLANK(A1055),VLOOKUP(Tabelle3[[#This Row],[Artikelnr.]],'Linien - BU'!R:S,2,FALSE),A1055)</f>
        <v>QM</v>
      </c>
      <c r="W1055" s="16" t="str">
        <f t="shared" si="117"/>
        <v>Diverses</v>
      </c>
      <c r="X1055" s="15">
        <f t="shared" si="118"/>
        <v>74</v>
      </c>
      <c r="AB1055" s="3"/>
      <c r="AD1055" s="3"/>
      <c r="AF1055" s="51"/>
      <c r="AG1055" s="51"/>
      <c r="AH1055" s="51"/>
    </row>
    <row r="1056" spans="1:34" ht="30" customHeight="1" x14ac:dyDescent="0.25">
      <c r="A1056" s="25" t="s">
        <v>59</v>
      </c>
      <c r="B1056" s="25" t="s">
        <v>57</v>
      </c>
      <c r="C1056" s="25">
        <v>50</v>
      </c>
      <c r="D1056" s="40">
        <v>73</v>
      </c>
      <c r="E1056" s="37">
        <v>44442</v>
      </c>
      <c r="F1056" t="s">
        <v>58</v>
      </c>
      <c r="G1056" s="55" t="s">
        <v>58</v>
      </c>
      <c r="H1056" s="25" t="str">
        <f>IFERROR(VLOOKUP(Tabelle111[[#This Row],[Artikelnr. (wenn vorhanden)]],Artikel!A:C,3,FALSE),Tabelle111[[#This Row],[Artikelnr. (wenn vorhanden)]])</f>
        <v>Laborproben</v>
      </c>
      <c r="I1056" s="11" t="str">
        <f>VLOOKUP(V1056,'Linien - BU'!A:B,2,FALSE)</f>
        <v>Rest</v>
      </c>
      <c r="J1056" s="12">
        <f t="shared" si="112"/>
        <v>50</v>
      </c>
      <c r="K1056" s="13">
        <f>Tabelle111[[#This Row],[Datum '[Tag']]]</f>
        <v>44442</v>
      </c>
      <c r="L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56" s="14" t="str">
        <f>IFERROR(VLOOKUP(Tabelle3[[#This Row],[Artikelnr.]],Artikel!A:C,3,FALSE),Tabelle3[[#This Row],[Artikelnr.]])</f>
        <v>Laborproben</v>
      </c>
      <c r="N1056" s="11" t="str">
        <f>VLOOKUP(D1056,'Liste Gründe'!A:D,2,FALSE)</f>
        <v>Qualitätssicherung</v>
      </c>
      <c r="O1056" s="13" t="str">
        <f>IF(ISBLANK(F1056),VLOOKUP(Tabelle3[[#This Row],[Grund Ziffer]],'Liste Gründe'!A:D,3,FALSE),F1056)</f>
        <v>Laborprobe</v>
      </c>
      <c r="P1056" s="11" t="str">
        <f>IF(ISBLANK(Tabelle111[[#This Row],[noch genauer]]),"-",Tabelle111[[#This Row],[noch genauer]])</f>
        <v>Laborprobe</v>
      </c>
      <c r="Q1056" s="14">
        <f t="shared" si="113"/>
        <v>35</v>
      </c>
      <c r="R1056" s="11" t="str">
        <f t="shared" si="114"/>
        <v>Produkte</v>
      </c>
      <c r="S1056" s="11" t="str">
        <f t="shared" si="115"/>
        <v>BUs</v>
      </c>
      <c r="T1056" s="11" t="str">
        <f t="shared" si="116"/>
        <v>Symptome</v>
      </c>
      <c r="U1056" s="11" t="str">
        <f>IFERROR(VLOOKUP(Tabelle3[[#This Row],[Artikelnr.]],Kennzahlen!S:U,3,FALSE)*Tabelle3[[#This Row],[Menge]],"0")</f>
        <v>0</v>
      </c>
      <c r="V1056" s="14" t="str">
        <f>IF(ISBLANK(A1056),VLOOKUP(Tabelle3[[#This Row],[Artikelnr.]],'Linien - BU'!R:S,2,FALSE),A1056)</f>
        <v>Labor</v>
      </c>
      <c r="W1056" s="16" t="str">
        <f t="shared" si="117"/>
        <v>Laborproben</v>
      </c>
      <c r="X1056" s="15">
        <f t="shared" si="118"/>
        <v>73</v>
      </c>
      <c r="AB1056" s="3"/>
      <c r="AD1056" s="3"/>
      <c r="AF1056" s="51"/>
      <c r="AG1056" s="51"/>
      <c r="AH1056" s="51"/>
    </row>
    <row r="1057" spans="1:34" ht="30" customHeight="1" x14ac:dyDescent="0.25">
      <c r="A1057" s="25" t="s">
        <v>59</v>
      </c>
      <c r="B1057" s="25" t="s">
        <v>57</v>
      </c>
      <c r="C1057" s="25">
        <v>150</v>
      </c>
      <c r="D1057" s="40">
        <v>73</v>
      </c>
      <c r="E1057" s="37">
        <v>44442</v>
      </c>
      <c r="F1057" t="s">
        <v>58</v>
      </c>
      <c r="G1057" s="55" t="s">
        <v>58</v>
      </c>
      <c r="H1057" s="25" t="str">
        <f>IFERROR(VLOOKUP(Tabelle111[[#This Row],[Artikelnr. (wenn vorhanden)]],Artikel!A:C,3,FALSE),Tabelle111[[#This Row],[Artikelnr. (wenn vorhanden)]])</f>
        <v>Laborproben</v>
      </c>
      <c r="I1057" s="11" t="str">
        <f>VLOOKUP(V1057,'Linien - BU'!A:B,2,FALSE)</f>
        <v>Rest</v>
      </c>
      <c r="J1057" s="12">
        <f t="shared" si="112"/>
        <v>150</v>
      </c>
      <c r="K1057" s="13">
        <f>Tabelle111[[#This Row],[Datum '[Tag']]]</f>
        <v>44442</v>
      </c>
      <c r="L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57" s="14" t="str">
        <f>IFERROR(VLOOKUP(Tabelle3[[#This Row],[Artikelnr.]],Artikel!A:C,3,FALSE),Tabelle3[[#This Row],[Artikelnr.]])</f>
        <v>Laborproben</v>
      </c>
      <c r="N1057" s="11" t="str">
        <f>VLOOKUP(D1057,'Liste Gründe'!A:D,2,FALSE)</f>
        <v>Qualitätssicherung</v>
      </c>
      <c r="O1057" s="13" t="str">
        <f>IF(ISBLANK(F1057),VLOOKUP(Tabelle3[[#This Row],[Grund Ziffer]],'Liste Gründe'!A:D,3,FALSE),F1057)</f>
        <v>Laborprobe</v>
      </c>
      <c r="P1057" s="11" t="str">
        <f>IF(ISBLANK(Tabelle111[[#This Row],[noch genauer]]),"-",Tabelle111[[#This Row],[noch genauer]])</f>
        <v>Laborprobe</v>
      </c>
      <c r="Q1057" s="14">
        <f t="shared" si="113"/>
        <v>35</v>
      </c>
      <c r="R1057" s="11" t="str">
        <f t="shared" si="114"/>
        <v>Produkte</v>
      </c>
      <c r="S1057" s="11" t="str">
        <f t="shared" si="115"/>
        <v>BUs</v>
      </c>
      <c r="T1057" s="11" t="str">
        <f t="shared" si="116"/>
        <v>Symptome</v>
      </c>
      <c r="U1057" s="11" t="str">
        <f>IFERROR(VLOOKUP(Tabelle3[[#This Row],[Artikelnr.]],Kennzahlen!S:U,3,FALSE)*Tabelle3[[#This Row],[Menge]],"0")</f>
        <v>0</v>
      </c>
      <c r="V1057" s="14" t="str">
        <f>IF(ISBLANK(A1057),VLOOKUP(Tabelle3[[#This Row],[Artikelnr.]],'Linien - BU'!R:S,2,FALSE),A1057)</f>
        <v>Labor</v>
      </c>
      <c r="W1057" s="16" t="str">
        <f t="shared" si="117"/>
        <v>Laborproben</v>
      </c>
      <c r="X1057" s="15">
        <f t="shared" si="118"/>
        <v>73</v>
      </c>
      <c r="AB1057" s="3"/>
      <c r="AD1057" s="3"/>
      <c r="AF1057" s="51"/>
      <c r="AG1057" s="51"/>
      <c r="AH1057" s="51"/>
    </row>
    <row r="1058" spans="1:34" ht="30" customHeight="1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F1058"/>
      <c r="G1058" s="25" t="s">
        <v>19</v>
      </c>
      <c r="H1058" s="25" t="str">
        <f>IFERROR(VLOOKUP(Tabelle111[[#This Row],[Artikelnr. (wenn vorhanden)]],Artikel!A:C,3,FALSE),Tabelle111[[#This Row],[Artikelnr. (wenn vorhanden)]])</f>
        <v>Diverses</v>
      </c>
      <c r="I1058" s="11" t="str">
        <f>VLOOKUP(V1058,'Linien - BU'!A:B,2,FALSE)</f>
        <v>BU1</v>
      </c>
      <c r="J1058" s="12">
        <f t="shared" si="112"/>
        <v>258</v>
      </c>
      <c r="K1058" s="13">
        <f>Tabelle111[[#This Row],[Datum '[Tag']]]</f>
        <v>44481</v>
      </c>
      <c r="L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8" s="14" t="str">
        <f>IFERROR(VLOOKUP(Tabelle3[[#This Row],[Artikelnr.]],Artikel!A:C,3,FALSE),Tabelle3[[#This Row],[Artikelnr.]])</f>
        <v>Diverses</v>
      </c>
      <c r="N1058" s="11" t="str">
        <f>VLOOKUP(D1058,'Liste Gründe'!A:D,2,FALSE)</f>
        <v>Linienbezogen</v>
      </c>
      <c r="O1058" s="13" t="str">
        <f>IF(ISBLANK(F1058),VLOOKUP(Tabelle3[[#This Row],[Grund Ziffer]],'Liste Gründe'!A:D,3,FALSE),F1058)</f>
        <v>Maschinenabfall</v>
      </c>
      <c r="P1058" s="11" t="str">
        <f>IF(ISBLANK(Tabelle111[[#This Row],[noch genauer]]),"-",Tabelle111[[#This Row],[noch genauer]])</f>
        <v>mehr VOS als Rework</v>
      </c>
      <c r="Q1058" s="14">
        <f t="shared" si="113"/>
        <v>41</v>
      </c>
      <c r="R1058" s="11" t="str">
        <f t="shared" si="114"/>
        <v>Produkte</v>
      </c>
      <c r="S1058" s="11" t="str">
        <f t="shared" si="115"/>
        <v>BUs</v>
      </c>
      <c r="T1058" s="11" t="str">
        <f t="shared" si="116"/>
        <v>Symptome</v>
      </c>
      <c r="U1058" s="11" t="str">
        <f>IFERROR(VLOOKUP(Tabelle3[[#This Row],[Artikelnr.]],Kennzahlen!S:U,3,FALSE)*Tabelle3[[#This Row],[Menge]],"0")</f>
        <v>0</v>
      </c>
      <c r="V1058" s="14" t="str">
        <f>IF(ISBLANK(A1058),VLOOKUP(Tabelle3[[#This Row],[Artikelnr.]],'Linien - BU'!R:S,2,FALSE),A1058)</f>
        <v>Abfüllung</v>
      </c>
      <c r="W1058" s="16" t="str">
        <f t="shared" si="117"/>
        <v>Diverses</v>
      </c>
      <c r="X1058" s="15">
        <f t="shared" si="118"/>
        <v>30</v>
      </c>
      <c r="AB1058" s="3"/>
      <c r="AD1058" s="3"/>
      <c r="AF1058" s="51"/>
      <c r="AG1058" s="51"/>
      <c r="AH1058" s="51"/>
    </row>
    <row r="1059" spans="1:34" ht="30" customHeight="1" x14ac:dyDescent="0.25">
      <c r="A1059" s="25" t="s">
        <v>15221</v>
      </c>
      <c r="B1059" s="25" t="s">
        <v>75</v>
      </c>
      <c r="C1059" s="25">
        <v>20</v>
      </c>
      <c r="D1059" s="25">
        <v>30</v>
      </c>
      <c r="E1059" s="37">
        <v>44481</v>
      </c>
      <c r="F1059"/>
      <c r="G1059" s="25"/>
      <c r="H1059" s="25" t="str">
        <f>IFERROR(VLOOKUP(Tabelle111[[#This Row],[Artikelnr. (wenn vorhanden)]],Artikel!A:C,3,FALSE),Tabelle111[[#This Row],[Artikelnr. (wenn vorhanden)]])</f>
        <v>Diverses</v>
      </c>
      <c r="I1059" s="11" t="str">
        <f>VLOOKUP(V1059,'Linien - BU'!A:B,2,FALSE)</f>
        <v>BU4</v>
      </c>
      <c r="J1059" s="12">
        <f t="shared" si="112"/>
        <v>20</v>
      </c>
      <c r="K1059" s="13">
        <f>Tabelle111[[#This Row],[Datum '[Tag']]]</f>
        <v>44481</v>
      </c>
      <c r="L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9" s="14" t="str">
        <f>IFERROR(VLOOKUP(Tabelle3[[#This Row],[Artikelnr.]],Artikel!A:C,3,FALSE),Tabelle3[[#This Row],[Artikelnr.]])</f>
        <v>Diverses</v>
      </c>
      <c r="N1059" s="11" t="str">
        <f>VLOOKUP(D1059,'Liste Gründe'!A:D,2,FALSE)</f>
        <v>Linienbezogen</v>
      </c>
      <c r="O1059" s="13" t="str">
        <f>IF(ISBLANK(F1059),VLOOKUP(Tabelle3[[#This Row],[Grund Ziffer]],'Liste Gründe'!A:D,3,FALSE),F1059)</f>
        <v>Maschinenabfall</v>
      </c>
      <c r="P1059" s="11" t="str">
        <f>IF(ISBLANK(Tabelle111[[#This Row],[noch genauer]]),"-",Tabelle111[[#This Row],[noch genauer]])</f>
        <v>-</v>
      </c>
      <c r="Q1059" s="14">
        <f t="shared" si="113"/>
        <v>41</v>
      </c>
      <c r="R1059" s="11" t="str">
        <f t="shared" si="114"/>
        <v>Produkte</v>
      </c>
      <c r="S1059" s="11" t="str">
        <f t="shared" si="115"/>
        <v>BUs</v>
      </c>
      <c r="T1059" s="11" t="str">
        <f t="shared" si="116"/>
        <v>Symptome</v>
      </c>
      <c r="U1059" s="11" t="str">
        <f>IFERROR(VLOOKUP(Tabelle3[[#This Row],[Artikelnr.]],Kennzahlen!S:U,3,FALSE)*Tabelle3[[#This Row],[Menge]],"0")</f>
        <v>0</v>
      </c>
      <c r="V1059" s="14" t="str">
        <f>IF(ISBLANK(A1059),VLOOKUP(Tabelle3[[#This Row],[Artikelnr.]],'Linien - BU'!R:S,2,FALSE),A1059)</f>
        <v>bu4</v>
      </c>
      <c r="W1059" s="16" t="str">
        <f t="shared" si="117"/>
        <v>Diverses</v>
      </c>
      <c r="X1059" s="15">
        <f t="shared" si="118"/>
        <v>30</v>
      </c>
      <c r="AB1059" s="3"/>
      <c r="AD1059" s="3"/>
      <c r="AF1059" s="51"/>
      <c r="AG1059" s="51"/>
      <c r="AH1059" s="51"/>
    </row>
    <row r="1060" spans="1:34" ht="30" customHeight="1" x14ac:dyDescent="0.25">
      <c r="A1060" s="25" t="s">
        <v>15244</v>
      </c>
      <c r="B1060" s="25" t="s">
        <v>75</v>
      </c>
      <c r="C1060" s="25">
        <v>26</v>
      </c>
      <c r="D1060" s="25">
        <v>30</v>
      </c>
      <c r="E1060" s="37">
        <v>44481</v>
      </c>
      <c r="F1060"/>
      <c r="G1060" s="25" t="s">
        <v>15147</v>
      </c>
      <c r="H1060" s="25" t="str">
        <f>IFERROR(VLOOKUP(Tabelle111[[#This Row],[Artikelnr. (wenn vorhanden)]],Artikel!A:C,3,FALSE),Tabelle111[[#This Row],[Artikelnr. (wenn vorhanden)]])</f>
        <v>Diverses</v>
      </c>
      <c r="I1060" s="11" t="str">
        <f>VLOOKUP(V1060,'Linien - BU'!A:B,2,FALSE)</f>
        <v>BU3</v>
      </c>
      <c r="J1060" s="12">
        <f t="shared" si="112"/>
        <v>26</v>
      </c>
      <c r="K1060" s="13">
        <f>Tabelle111[[#This Row],[Datum '[Tag']]]</f>
        <v>44481</v>
      </c>
      <c r="L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0" s="14" t="str">
        <f>IFERROR(VLOOKUP(Tabelle3[[#This Row],[Artikelnr.]],Artikel!A:C,3,FALSE),Tabelle3[[#This Row],[Artikelnr.]])</f>
        <v>Diverses</v>
      </c>
      <c r="N1060" s="11" t="str">
        <f>VLOOKUP(D1060,'Liste Gründe'!A:D,2,FALSE)</f>
        <v>Linienbezogen</v>
      </c>
      <c r="O1060" s="13" t="str">
        <f>IF(ISBLANK(F1060),VLOOKUP(Tabelle3[[#This Row],[Grund Ziffer]],'Liste Gründe'!A:D,3,FALSE),F1060)</f>
        <v>Maschinenabfall</v>
      </c>
      <c r="P1060" s="11" t="str">
        <f>IF(ISBLANK(Tabelle111[[#This Row],[noch genauer]]),"-",Tabelle111[[#This Row],[noch genauer]])</f>
        <v>spezifischer Einsatz</v>
      </c>
      <c r="Q1060" s="14">
        <f t="shared" si="113"/>
        <v>41</v>
      </c>
      <c r="R1060" s="11" t="str">
        <f t="shared" si="114"/>
        <v>Produkte</v>
      </c>
      <c r="S1060" s="11" t="str">
        <f t="shared" si="115"/>
        <v>BUs</v>
      </c>
      <c r="T1060" s="11" t="str">
        <f t="shared" si="116"/>
        <v>Symptome</v>
      </c>
      <c r="U1060" s="11" t="str">
        <f>IFERROR(VLOOKUP(Tabelle3[[#This Row],[Artikelnr.]],Kennzahlen!S:U,3,FALSE)*Tabelle3[[#This Row],[Menge]],"0")</f>
        <v>0</v>
      </c>
      <c r="V1060" s="14" t="str">
        <f>IF(ISBLANK(A1060),VLOOKUP(Tabelle3[[#This Row],[Artikelnr.]],'Linien - BU'!R:S,2,FALSE),A1060)</f>
        <v>l33</v>
      </c>
      <c r="W1060" s="16" t="str">
        <f t="shared" si="117"/>
        <v>Diverses</v>
      </c>
      <c r="X1060" s="15">
        <f t="shared" si="118"/>
        <v>30</v>
      </c>
      <c r="AB1060" s="3"/>
      <c r="AD1060" s="3"/>
      <c r="AF1060" s="51"/>
      <c r="AG1060" s="51"/>
      <c r="AH1060" s="51"/>
    </row>
    <row r="1061" spans="1:34" ht="30" customHeight="1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F1061"/>
      <c r="G1061" s="25"/>
      <c r="H1061" s="25" t="str">
        <f>IFERROR(VLOOKUP(Tabelle111[[#This Row],[Artikelnr. (wenn vorhanden)]],Artikel!A:C,3,FALSE),Tabelle111[[#This Row],[Artikelnr. (wenn vorhanden)]])</f>
        <v>Diverses</v>
      </c>
      <c r="I1061" s="11" t="str">
        <f>VLOOKUP(V1061,'Linien - BU'!A:B,2,FALSE)</f>
        <v>BU4</v>
      </c>
      <c r="J1061" s="12">
        <f t="shared" si="112"/>
        <v>82</v>
      </c>
      <c r="K1061" s="13">
        <f>Tabelle111[[#This Row],[Datum '[Tag']]]</f>
        <v>44482</v>
      </c>
      <c r="L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1" s="14" t="str">
        <f>IFERROR(VLOOKUP(Tabelle3[[#This Row],[Artikelnr.]],Artikel!A:C,3,FALSE),Tabelle3[[#This Row],[Artikelnr.]])</f>
        <v>Diverses</v>
      </c>
      <c r="N1061" s="11" t="str">
        <f>VLOOKUP(D1061,'Liste Gründe'!A:D,2,FALSE)</f>
        <v>Linienbezogen</v>
      </c>
      <c r="O1061" s="13" t="str">
        <f>IF(ISBLANK(F1061),VLOOKUP(Tabelle3[[#This Row],[Grund Ziffer]],'Liste Gründe'!A:D,3,FALSE),F1061)</f>
        <v>Maschinenabfall</v>
      </c>
      <c r="P1061" s="11" t="str">
        <f>IF(ISBLANK(Tabelle111[[#This Row],[noch genauer]]),"-",Tabelle111[[#This Row],[noch genauer]])</f>
        <v>-</v>
      </c>
      <c r="Q1061" s="14">
        <f t="shared" si="113"/>
        <v>41</v>
      </c>
      <c r="R1061" s="11" t="str">
        <f t="shared" si="114"/>
        <v>Produkte</v>
      </c>
      <c r="S1061" s="11" t="str">
        <f t="shared" si="115"/>
        <v>BUs</v>
      </c>
      <c r="T1061" s="11" t="str">
        <f t="shared" si="116"/>
        <v>Symptome</v>
      </c>
      <c r="U1061" s="11" t="str">
        <f>IFERROR(VLOOKUP(Tabelle3[[#This Row],[Artikelnr.]],Kennzahlen!S:U,3,FALSE)*Tabelle3[[#This Row],[Menge]],"0")</f>
        <v>0</v>
      </c>
      <c r="V1061" s="14" t="str">
        <f>IF(ISBLANK(A1061),VLOOKUP(Tabelle3[[#This Row],[Artikelnr.]],'Linien - BU'!R:S,2,FALSE),A1061)</f>
        <v>BU4</v>
      </c>
      <c r="W1061" s="16" t="str">
        <f t="shared" si="117"/>
        <v>Diverses</v>
      </c>
      <c r="X1061" s="15">
        <f t="shared" si="118"/>
        <v>30</v>
      </c>
      <c r="AB1061" s="3"/>
      <c r="AD1061" s="3"/>
      <c r="AF1061" s="51"/>
      <c r="AG1061" s="51"/>
      <c r="AH1061" s="51"/>
    </row>
    <row r="1062" spans="1:34" ht="30" customHeight="1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F1062"/>
      <c r="G1062" s="25"/>
      <c r="H1062" s="25" t="str">
        <f>IFERROR(VLOOKUP(Tabelle111[[#This Row],[Artikelnr. (wenn vorhanden)]],Artikel!A:C,3,FALSE),Tabelle111[[#This Row],[Artikelnr. (wenn vorhanden)]])</f>
        <v>Diverses</v>
      </c>
      <c r="I1062" s="11" t="str">
        <f>VLOOKUP(V1062,'Linien - BU'!A:B,2,FALSE)</f>
        <v>BU2</v>
      </c>
      <c r="J1062" s="12">
        <f t="shared" si="112"/>
        <v>125</v>
      </c>
      <c r="K1062" s="13">
        <f>Tabelle111[[#This Row],[Datum '[Tag']]]</f>
        <v>44482</v>
      </c>
      <c r="L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2" s="14" t="str">
        <f>IFERROR(VLOOKUP(Tabelle3[[#This Row],[Artikelnr.]],Artikel!A:C,3,FALSE),Tabelle3[[#This Row],[Artikelnr.]])</f>
        <v>Diverses</v>
      </c>
      <c r="N1062" s="11" t="str">
        <f>VLOOKUP(D1062,'Liste Gründe'!A:D,2,FALSE)</f>
        <v>Schimmel</v>
      </c>
      <c r="O1062" s="13" t="str">
        <f>IF(ISBLANK(F1062),VLOOKUP(Tabelle3[[#This Row],[Grund Ziffer]],'Liste Gründe'!A:D,3,FALSE),F1062)</f>
        <v>MHD abgelaufen</v>
      </c>
      <c r="P1062" s="11" t="str">
        <f>IF(ISBLANK(Tabelle111[[#This Row],[noch genauer]]),"-",Tabelle111[[#This Row],[noch genauer]])</f>
        <v>-</v>
      </c>
      <c r="Q1062" s="14">
        <f t="shared" si="113"/>
        <v>41</v>
      </c>
      <c r="R1062" s="11" t="str">
        <f t="shared" si="114"/>
        <v>Produkte</v>
      </c>
      <c r="S1062" s="11" t="str">
        <f t="shared" si="115"/>
        <v>BUs</v>
      </c>
      <c r="T1062" s="11" t="str">
        <f t="shared" si="116"/>
        <v>Symptome</v>
      </c>
      <c r="U1062" s="11" t="str">
        <f>IFERROR(VLOOKUP(Tabelle3[[#This Row],[Artikelnr.]],Kennzahlen!S:U,3,FALSE)*Tabelle3[[#This Row],[Menge]],"0")</f>
        <v>0</v>
      </c>
      <c r="V1062" s="14" t="str">
        <f>IF(ISBLANK(A1062),VLOOKUP(Tabelle3[[#This Row],[Artikelnr.]],'Linien - BU'!R:S,2,FALSE),A1062)</f>
        <v>BU2</v>
      </c>
      <c r="W1062" s="16" t="str">
        <f t="shared" si="117"/>
        <v>Diverses</v>
      </c>
      <c r="X1062" s="15">
        <f t="shared" si="118"/>
        <v>11</v>
      </c>
      <c r="AB1062" s="3"/>
      <c r="AD1062" s="3"/>
      <c r="AF1062" s="51"/>
      <c r="AG1062" s="51"/>
      <c r="AH1062" s="51"/>
    </row>
    <row r="1063" spans="1:34" ht="30" customHeight="1" x14ac:dyDescent="0.25">
      <c r="A1063" s="25" t="s">
        <v>59</v>
      </c>
      <c r="B1063" t="s">
        <v>90</v>
      </c>
      <c r="C1063" s="25">
        <v>24</v>
      </c>
      <c r="D1063" s="25">
        <v>70</v>
      </c>
      <c r="E1063" s="37">
        <v>44488</v>
      </c>
      <c r="F1063"/>
      <c r="G1063" s="25"/>
      <c r="H1063" s="56" t="str">
        <f>IFERROR(VLOOKUP(Tabelle111[[#This Row],[Artikelnr. (wenn vorhanden)]],Artikel!A:C,3,FALSE),Tabelle111[[#This Row],[Artikelnr. (wenn vorhanden)]])</f>
        <v>Rückstellproben</v>
      </c>
      <c r="I1063" s="11" t="str">
        <f>VLOOKUP(V1063,'Linien - BU'!A:B,2,FALSE)</f>
        <v>Rest</v>
      </c>
      <c r="J1063" s="12">
        <f t="shared" si="112"/>
        <v>24</v>
      </c>
      <c r="K1063" s="13">
        <f>Tabelle111[[#This Row],[Datum '[Tag']]]</f>
        <v>44488</v>
      </c>
      <c r="L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63" s="14" t="str">
        <f>IFERROR(VLOOKUP(Tabelle3[[#This Row],[Artikelnr.]],Artikel!A:C,3,FALSE),Tabelle3[[#This Row],[Artikelnr.]])</f>
        <v>Rückstellproben</v>
      </c>
      <c r="N1063" s="11" t="str">
        <f>VLOOKUP(D1063,'Liste Gründe'!A:D,2,FALSE)</f>
        <v>Qualitätssicherung</v>
      </c>
      <c r="O1063" s="13" t="str">
        <f>IF(ISBLANK(F1063),VLOOKUP(Tabelle3[[#This Row],[Grund Ziffer]],'Liste Gründe'!A:D,3,FALSE),F1063)</f>
        <v>Rückstellproben</v>
      </c>
      <c r="P1063" s="11" t="str">
        <f>IF(ISBLANK(Tabelle111[[#This Row],[noch genauer]]),"-",Tabelle111[[#This Row],[noch genauer]])</f>
        <v>-</v>
      </c>
      <c r="Q1063" s="14">
        <f t="shared" si="113"/>
        <v>42</v>
      </c>
      <c r="R1063" s="11" t="str">
        <f t="shared" si="114"/>
        <v>Produkte</v>
      </c>
      <c r="S1063" s="11" t="str">
        <f t="shared" si="115"/>
        <v>BUs</v>
      </c>
      <c r="T1063" s="11" t="str">
        <f t="shared" si="116"/>
        <v>Symptome</v>
      </c>
      <c r="U1063" s="11" t="str">
        <f>IFERROR(VLOOKUP(Tabelle3[[#This Row],[Artikelnr.]],Kennzahlen!S:U,3,FALSE)*Tabelle3[[#This Row],[Menge]],"0")</f>
        <v>0</v>
      </c>
      <c r="V1063" s="14" t="str">
        <f>IF(ISBLANK(A1063),VLOOKUP(Tabelle3[[#This Row],[Artikelnr.]],'Linien - BU'!R:S,2,FALSE),A1063)</f>
        <v>Labor</v>
      </c>
      <c r="W1063" s="16" t="str">
        <f t="shared" si="117"/>
        <v>Rückstellproben</v>
      </c>
      <c r="X1063" s="15">
        <f t="shared" si="118"/>
        <v>70</v>
      </c>
      <c r="AB1063" s="3"/>
      <c r="AD1063" s="3"/>
      <c r="AF1063" s="51"/>
      <c r="AG1063" s="51"/>
      <c r="AH1063" s="51"/>
    </row>
    <row r="1064" spans="1:34" ht="30" customHeight="1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F1064"/>
      <c r="G1064" s="25"/>
      <c r="H1064" s="25" t="str">
        <f>IFERROR(VLOOKUP(Tabelle111[[#This Row],[Artikelnr. (wenn vorhanden)]],Artikel!A:C,3,FALSE),Tabelle111[[#This Row],[Artikelnr. (wenn vorhanden)]])</f>
        <v>Diverses</v>
      </c>
      <c r="I1064" s="11" t="str">
        <f>VLOOKUP(V1064,'Linien - BU'!A:B,2,FALSE)</f>
        <v>BU3</v>
      </c>
      <c r="J1064" s="12">
        <f t="shared" si="112"/>
        <v>25</v>
      </c>
      <c r="K1064" s="13">
        <f>Tabelle111[[#This Row],[Datum '[Tag']]]</f>
        <v>44482</v>
      </c>
      <c r="L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4" s="14" t="str">
        <f>IFERROR(VLOOKUP(Tabelle3[[#This Row],[Artikelnr.]],Artikel!A:C,3,FALSE),Tabelle3[[#This Row],[Artikelnr.]])</f>
        <v>Diverses</v>
      </c>
      <c r="N1064" s="11" t="str">
        <f>VLOOKUP(D1064,'Liste Gründe'!A:D,2,FALSE)</f>
        <v>Linienbezogen</v>
      </c>
      <c r="O1064" s="13" t="str">
        <f>IF(ISBLANK(F1064),VLOOKUP(Tabelle3[[#This Row],[Grund Ziffer]],'Liste Gründe'!A:D,3,FALSE),F1064)</f>
        <v>Maschinenabfall</v>
      </c>
      <c r="P1064" s="11" t="str">
        <f>IF(ISBLANK(Tabelle111[[#This Row],[noch genauer]]),"-",Tabelle111[[#This Row],[noch genauer]])</f>
        <v>-</v>
      </c>
      <c r="Q1064" s="14">
        <f t="shared" si="113"/>
        <v>41</v>
      </c>
      <c r="R1064" s="11" t="str">
        <f t="shared" si="114"/>
        <v>Produkte</v>
      </c>
      <c r="S1064" s="11" t="str">
        <f t="shared" si="115"/>
        <v>BUs</v>
      </c>
      <c r="T1064" s="11" t="str">
        <f t="shared" si="116"/>
        <v>Symptome</v>
      </c>
      <c r="U1064" s="11" t="str">
        <f>IFERROR(VLOOKUP(Tabelle3[[#This Row],[Artikelnr.]],Kennzahlen!S:U,3,FALSE)*Tabelle3[[#This Row],[Menge]],"0")</f>
        <v>0</v>
      </c>
      <c r="V1064" s="14" t="str">
        <f>IF(ISBLANK(A1064),VLOOKUP(Tabelle3[[#This Row],[Artikelnr.]],'Linien - BU'!R:S,2,FALSE),A1064)</f>
        <v>WVP</v>
      </c>
      <c r="W1064" s="16" t="str">
        <f t="shared" si="117"/>
        <v>Diverses</v>
      </c>
      <c r="X1064" s="15">
        <f t="shared" si="118"/>
        <v>30</v>
      </c>
      <c r="AB1064" s="3"/>
      <c r="AD1064" s="3"/>
      <c r="AF1064" s="51"/>
      <c r="AG1064" s="51"/>
      <c r="AH1064" s="51"/>
    </row>
    <row r="1065" spans="1:34" ht="30" customHeight="1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F1065"/>
      <c r="G1065" s="25"/>
      <c r="H1065" s="25" t="str">
        <f>IFERROR(VLOOKUP(Tabelle111[[#This Row],[Artikelnr. (wenn vorhanden)]],Artikel!A:C,3,FALSE),Tabelle111[[#This Row],[Artikelnr. (wenn vorhanden)]])</f>
        <v>Diverses</v>
      </c>
      <c r="I1065" s="11" t="str">
        <f>VLOOKUP(V1065,'Linien - BU'!A:B,2,FALSE)</f>
        <v>Rest</v>
      </c>
      <c r="J1065" s="12">
        <f t="shared" si="112"/>
        <v>10.3</v>
      </c>
      <c r="K1065" s="13">
        <f>Tabelle111[[#This Row],[Datum '[Tag']]]</f>
        <v>44482</v>
      </c>
      <c r="L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5" s="14" t="str">
        <f>IFERROR(VLOOKUP(Tabelle3[[#This Row],[Artikelnr.]],Artikel!A:C,3,FALSE),Tabelle3[[#This Row],[Artikelnr.]])</f>
        <v>Diverses</v>
      </c>
      <c r="N1065" s="11" t="str">
        <f>VLOOKUP(D1065,'Liste Gründe'!A:D,2,FALSE)</f>
        <v>Qualitätssicherung</v>
      </c>
      <c r="O1065" s="13" t="str">
        <f>IF(ISBLANK(F1065),VLOOKUP(Tabelle3[[#This Row],[Grund Ziffer]],'Liste Gründe'!A:D,3,FALSE),F1065)</f>
        <v>Sensorik</v>
      </c>
      <c r="P1065" s="11" t="str">
        <f>IF(ISBLANK(Tabelle111[[#This Row],[noch genauer]]),"-",Tabelle111[[#This Row],[noch genauer]])</f>
        <v>-</v>
      </c>
      <c r="Q1065" s="14">
        <f t="shared" si="113"/>
        <v>41</v>
      </c>
      <c r="R1065" s="11" t="str">
        <f t="shared" si="114"/>
        <v>Produkte</v>
      </c>
      <c r="S1065" s="11" t="str">
        <f t="shared" si="115"/>
        <v>BUs</v>
      </c>
      <c r="T1065" s="11" t="str">
        <f t="shared" si="116"/>
        <v>Symptome</v>
      </c>
      <c r="U1065" s="11" t="str">
        <f>IFERROR(VLOOKUP(Tabelle3[[#This Row],[Artikelnr.]],Kennzahlen!S:U,3,FALSE)*Tabelle3[[#This Row],[Menge]],"0")</f>
        <v>0</v>
      </c>
      <c r="V1065" s="14" t="str">
        <f>IF(ISBLANK(A1065),VLOOKUP(Tabelle3[[#This Row],[Artikelnr.]],'Linien - BU'!R:S,2,FALSE),A1065)</f>
        <v>QM</v>
      </c>
      <c r="W1065" s="16" t="str">
        <f t="shared" si="117"/>
        <v>Diverses</v>
      </c>
      <c r="X1065" s="15">
        <f t="shared" si="118"/>
        <v>74</v>
      </c>
      <c r="AB1065" s="3"/>
      <c r="AD1065" s="3"/>
      <c r="AF1065" s="51"/>
      <c r="AG1065" s="51"/>
      <c r="AH1065" s="51"/>
    </row>
    <row r="1066" spans="1:34" ht="30" customHeight="1" x14ac:dyDescent="0.25">
      <c r="A1066" s="25" t="s">
        <v>59</v>
      </c>
      <c r="B1066" t="s">
        <v>90</v>
      </c>
      <c r="C1066" s="25">
        <v>29.2</v>
      </c>
      <c r="D1066" s="25">
        <v>70</v>
      </c>
      <c r="E1066" s="37">
        <v>44475</v>
      </c>
      <c r="F1066" t="s">
        <v>90</v>
      </c>
      <c r="G1066" s="25" t="s">
        <v>36</v>
      </c>
      <c r="H1066" s="25" t="str">
        <f>IFERROR(VLOOKUP(Tabelle111[[#This Row],[Artikelnr. (wenn vorhanden)]],Artikel!A:C,3,FALSE),Tabelle111[[#This Row],[Artikelnr. (wenn vorhanden)]])</f>
        <v>Rückstellproben</v>
      </c>
      <c r="I1066" s="11" t="str">
        <f>VLOOKUP(V1066,'Linien - BU'!A:B,2,FALSE)</f>
        <v>Rest</v>
      </c>
      <c r="J1066" s="12">
        <f t="shared" si="112"/>
        <v>29.2</v>
      </c>
      <c r="K1066" s="13">
        <f>Tabelle111[[#This Row],[Datum '[Tag']]]</f>
        <v>44475</v>
      </c>
      <c r="L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66" s="14" t="str">
        <f>IFERROR(VLOOKUP(Tabelle3[[#This Row],[Artikelnr.]],Artikel!A:C,3,FALSE),Tabelle3[[#This Row],[Artikelnr.]])</f>
        <v>Rückstellproben</v>
      </c>
      <c r="N1066" s="11" t="str">
        <f>VLOOKUP(D1066,'Liste Gründe'!A:D,2,FALSE)</f>
        <v>Qualitätssicherung</v>
      </c>
      <c r="O1066" s="13" t="str">
        <f>IF(ISBLANK(F1066),VLOOKUP(Tabelle3[[#This Row],[Grund Ziffer]],'Liste Gründe'!A:D,3,FALSE),F1066)</f>
        <v>Rückstellproben</v>
      </c>
      <c r="P1066" s="11" t="str">
        <f>IF(ISBLANK(Tabelle111[[#This Row],[noch genauer]]),"-",Tabelle111[[#This Row],[noch genauer]])</f>
        <v>-</v>
      </c>
      <c r="Q1066" s="14">
        <f t="shared" si="113"/>
        <v>40</v>
      </c>
      <c r="R1066" s="11" t="str">
        <f t="shared" si="114"/>
        <v>Produkte</v>
      </c>
      <c r="S1066" s="11" t="str">
        <f t="shared" si="115"/>
        <v>BUs</v>
      </c>
      <c r="T1066" s="11" t="str">
        <f t="shared" si="116"/>
        <v>Symptome</v>
      </c>
      <c r="U1066" s="11" t="str">
        <f>IFERROR(VLOOKUP(Tabelle3[[#This Row],[Artikelnr.]],Kennzahlen!S:U,3,FALSE)*Tabelle3[[#This Row],[Menge]],"0")</f>
        <v>0</v>
      </c>
      <c r="V1066" s="14" t="str">
        <f>IF(ISBLANK(A1066),VLOOKUP(Tabelle3[[#This Row],[Artikelnr.]],'Linien - BU'!R:S,2,FALSE),A1066)</f>
        <v>Labor</v>
      </c>
      <c r="W1066" s="16" t="str">
        <f t="shared" si="117"/>
        <v>Rückstellproben</v>
      </c>
      <c r="X1066" s="15">
        <f t="shared" si="118"/>
        <v>70</v>
      </c>
      <c r="AB1066" s="3"/>
      <c r="AD1066" s="3"/>
      <c r="AF1066" s="51"/>
      <c r="AG1066" s="51"/>
      <c r="AH1066" s="51"/>
    </row>
    <row r="1067" spans="1:34" ht="30" customHeight="1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F1067"/>
      <c r="G1067" s="25"/>
      <c r="H1067" s="25" t="str">
        <f>IFERROR(VLOOKUP(Tabelle111[[#This Row],[Artikelnr. (wenn vorhanden)]],Artikel!A:C,3,FALSE),Tabelle111[[#This Row],[Artikelnr. (wenn vorhanden)]])</f>
        <v>Diverses</v>
      </c>
      <c r="I1067" s="11" t="str">
        <f>VLOOKUP(V1067,'Linien - BU'!A:B,2,FALSE)</f>
        <v>BU3</v>
      </c>
      <c r="J1067" s="12">
        <f t="shared" si="112"/>
        <v>3</v>
      </c>
      <c r="K1067" s="13">
        <f>Tabelle111[[#This Row],[Datum '[Tag']]]</f>
        <v>44482</v>
      </c>
      <c r="L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7" s="14" t="str">
        <f>IFERROR(VLOOKUP(Tabelle3[[#This Row],[Artikelnr.]],Artikel!A:C,3,FALSE),Tabelle3[[#This Row],[Artikelnr.]])</f>
        <v>Diverses</v>
      </c>
      <c r="N1067" s="11" t="str">
        <f>VLOOKUP(D1067,'Liste Gründe'!A:D,2,FALSE)</f>
        <v>Linienbezogen</v>
      </c>
      <c r="O1067" s="13" t="str">
        <f>IF(ISBLANK(F1067),VLOOKUP(Tabelle3[[#This Row],[Grund Ziffer]],'Liste Gründe'!A:D,3,FALSE),F1067)</f>
        <v>Maschinenabfall</v>
      </c>
      <c r="P1067" s="11" t="str">
        <f>IF(ISBLANK(Tabelle111[[#This Row],[noch genauer]]),"-",Tabelle111[[#This Row],[noch genauer]])</f>
        <v>-</v>
      </c>
      <c r="Q1067" s="14">
        <f t="shared" si="113"/>
        <v>41</v>
      </c>
      <c r="R1067" s="11" t="str">
        <f t="shared" si="114"/>
        <v>Produkte</v>
      </c>
      <c r="S1067" s="11" t="str">
        <f t="shared" si="115"/>
        <v>BUs</v>
      </c>
      <c r="T1067" s="11" t="str">
        <f t="shared" si="116"/>
        <v>Symptome</v>
      </c>
      <c r="U1067" s="11" t="str">
        <f>IFERROR(VLOOKUP(Tabelle3[[#This Row],[Artikelnr.]],Kennzahlen!S:U,3,FALSE)*Tabelle3[[#This Row],[Menge]],"0")</f>
        <v>0</v>
      </c>
      <c r="V1067" s="14" t="str">
        <f>IF(ISBLANK(A1067),VLOOKUP(Tabelle3[[#This Row],[Artikelnr.]],'Linien - BU'!R:S,2,FALSE),A1067)</f>
        <v>L9</v>
      </c>
      <c r="W1067" s="16" t="str">
        <f t="shared" si="117"/>
        <v>Diverses</v>
      </c>
      <c r="X1067" s="15">
        <f t="shared" si="118"/>
        <v>30</v>
      </c>
      <c r="AB1067" s="3"/>
      <c r="AD1067" s="3"/>
      <c r="AF1067" s="51"/>
      <c r="AG1067" s="51"/>
      <c r="AH1067" s="51"/>
    </row>
    <row r="1068" spans="1:34" ht="30" customHeight="1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F1068"/>
      <c r="G1068" s="25"/>
      <c r="H1068" s="25" t="str">
        <f>IFERROR(VLOOKUP(Tabelle111[[#This Row],[Artikelnr. (wenn vorhanden)]],Artikel!A:C,3,FALSE),Tabelle111[[#This Row],[Artikelnr. (wenn vorhanden)]])</f>
        <v>Diverses</v>
      </c>
      <c r="I1068" s="11" t="str">
        <f>VLOOKUP(V1068,'Linien - BU'!A:B,2,FALSE)</f>
        <v>BU4</v>
      </c>
      <c r="J1068" s="12">
        <f t="shared" si="112"/>
        <v>15</v>
      </c>
      <c r="K1068" s="13">
        <f>Tabelle111[[#This Row],[Datum '[Tag']]]</f>
        <v>44483</v>
      </c>
      <c r="L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8" s="14" t="str">
        <f>IFERROR(VLOOKUP(Tabelle3[[#This Row],[Artikelnr.]],Artikel!A:C,3,FALSE),Tabelle3[[#This Row],[Artikelnr.]])</f>
        <v>Diverses</v>
      </c>
      <c r="N1068" s="11" t="str">
        <f>VLOOKUP(D1068,'Liste Gründe'!A:D,2,FALSE)</f>
        <v>Linienbezogen</v>
      </c>
      <c r="O1068" s="13" t="str">
        <f>IF(ISBLANK(F1068),VLOOKUP(Tabelle3[[#This Row],[Grund Ziffer]],'Liste Gründe'!A:D,3,FALSE),F1068)</f>
        <v>Maschinenabfall</v>
      </c>
      <c r="P1068" s="11" t="str">
        <f>IF(ISBLANK(Tabelle111[[#This Row],[noch genauer]]),"-",Tabelle111[[#This Row],[noch genauer]])</f>
        <v>-</v>
      </c>
      <c r="Q1068" s="14">
        <f t="shared" si="113"/>
        <v>41</v>
      </c>
      <c r="R1068" s="11" t="str">
        <f t="shared" si="114"/>
        <v>Produkte</v>
      </c>
      <c r="S1068" s="11" t="str">
        <f t="shared" si="115"/>
        <v>BUs</v>
      </c>
      <c r="T1068" s="11" t="str">
        <f t="shared" si="116"/>
        <v>Symptome</v>
      </c>
      <c r="U1068" s="11" t="str">
        <f>IFERROR(VLOOKUP(Tabelle3[[#This Row],[Artikelnr.]],Kennzahlen!S:U,3,FALSE)*Tabelle3[[#This Row],[Menge]],"0")</f>
        <v>0</v>
      </c>
      <c r="V1068" s="14" t="str">
        <f>IF(ISBLANK(A1068),VLOOKUP(Tabelle3[[#This Row],[Artikelnr.]],'Linien - BU'!R:S,2,FALSE),A1068)</f>
        <v>BU4</v>
      </c>
      <c r="W1068" s="16" t="str">
        <f t="shared" si="117"/>
        <v>Diverses</v>
      </c>
      <c r="X1068" s="15">
        <f t="shared" si="118"/>
        <v>30</v>
      </c>
      <c r="AB1068" s="3"/>
      <c r="AD1068" s="3"/>
      <c r="AF1068" s="51"/>
      <c r="AG1068" s="51"/>
      <c r="AH1068" s="51"/>
    </row>
    <row r="1069" spans="1:34" ht="30" customHeight="1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F1069"/>
      <c r="G1069" s="25"/>
      <c r="H1069" s="25" t="str">
        <f>IFERROR(VLOOKUP(Tabelle111[[#This Row],[Artikelnr. (wenn vorhanden)]],Artikel!A:C,3,FALSE),Tabelle111[[#This Row],[Artikelnr. (wenn vorhanden)]])</f>
        <v>Diverses</v>
      </c>
      <c r="I1069" s="11" t="str">
        <f>VLOOKUP(V1069,'Linien - BU'!A:B,2,FALSE)</f>
        <v>BU3</v>
      </c>
      <c r="J1069" s="12">
        <f t="shared" si="112"/>
        <v>35</v>
      </c>
      <c r="K1069" s="13">
        <f>Tabelle111[[#This Row],[Datum '[Tag']]]</f>
        <v>44483</v>
      </c>
      <c r="L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9" s="14" t="str">
        <f>IFERROR(VLOOKUP(Tabelle3[[#This Row],[Artikelnr.]],Artikel!A:C,3,FALSE),Tabelle3[[#This Row],[Artikelnr.]])</f>
        <v>Diverses</v>
      </c>
      <c r="N1069" s="11" t="str">
        <f>VLOOKUP(D1069,'Liste Gründe'!A:D,2,FALSE)</f>
        <v>Linienbezogen</v>
      </c>
      <c r="O1069" s="13" t="str">
        <f>IF(ISBLANK(F1069),VLOOKUP(Tabelle3[[#This Row],[Grund Ziffer]],'Liste Gründe'!A:D,3,FALSE),F1069)</f>
        <v>Maschinenabfall</v>
      </c>
      <c r="P1069" s="11" t="str">
        <f>IF(ISBLANK(Tabelle111[[#This Row],[noch genauer]]),"-",Tabelle111[[#This Row],[noch genauer]])</f>
        <v>-</v>
      </c>
      <c r="Q1069" s="14">
        <f t="shared" si="113"/>
        <v>41</v>
      </c>
      <c r="R1069" s="11" t="str">
        <f t="shared" si="114"/>
        <v>Produkte</v>
      </c>
      <c r="S1069" s="11" t="str">
        <f t="shared" si="115"/>
        <v>BUs</v>
      </c>
      <c r="T1069" s="11" t="str">
        <f t="shared" si="116"/>
        <v>Symptome</v>
      </c>
      <c r="U1069" s="11" t="str">
        <f>IFERROR(VLOOKUP(Tabelle3[[#This Row],[Artikelnr.]],Kennzahlen!S:U,3,FALSE)*Tabelle3[[#This Row],[Menge]],"0")</f>
        <v>0</v>
      </c>
      <c r="V1069" s="14" t="str">
        <f>IF(ISBLANK(A1069),VLOOKUP(Tabelle3[[#This Row],[Artikelnr.]],'Linien - BU'!R:S,2,FALSE),A1069)</f>
        <v>BU3</v>
      </c>
      <c r="W1069" s="16" t="str">
        <f t="shared" si="117"/>
        <v>Diverses</v>
      </c>
      <c r="X1069" s="15">
        <f t="shared" si="118"/>
        <v>30</v>
      </c>
      <c r="AB1069" s="3"/>
      <c r="AD1069" s="3"/>
      <c r="AF1069" s="51"/>
      <c r="AG1069" s="51"/>
      <c r="AH1069" s="51"/>
    </row>
    <row r="1070" spans="1:34" ht="30" customHeight="1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F1070"/>
      <c r="G1070" s="25"/>
      <c r="H1070" s="25" t="str">
        <f>IFERROR(VLOOKUP(Tabelle111[[#This Row],[Artikelnr. (wenn vorhanden)]],Artikel!A:C,3,FALSE),Tabelle111[[#This Row],[Artikelnr. (wenn vorhanden)]])</f>
        <v>Diverses</v>
      </c>
      <c r="I1070" s="11" t="str">
        <f>VLOOKUP(V1070,'Linien - BU'!A:B,2,FALSE)</f>
        <v>BU1</v>
      </c>
      <c r="J1070" s="12">
        <f t="shared" si="112"/>
        <v>267</v>
      </c>
      <c r="K1070" s="13">
        <f>Tabelle111[[#This Row],[Datum '[Tag']]]</f>
        <v>44483</v>
      </c>
      <c r="L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0" s="14" t="str">
        <f>IFERROR(VLOOKUP(Tabelle3[[#This Row],[Artikelnr.]],Artikel!A:C,3,FALSE),Tabelle3[[#This Row],[Artikelnr.]])</f>
        <v>Diverses</v>
      </c>
      <c r="N1070" s="11" t="str">
        <f>VLOOKUP(D1070,'Liste Gründe'!A:D,2,FALSE)</f>
        <v>Linienbezogen</v>
      </c>
      <c r="O1070" s="13" t="str">
        <f>IF(ISBLANK(F1070),VLOOKUP(Tabelle3[[#This Row],[Grund Ziffer]],'Liste Gründe'!A:D,3,FALSE),F1070)</f>
        <v>Maschinenabfall</v>
      </c>
      <c r="P1070" s="11" t="str">
        <f>IF(ISBLANK(Tabelle111[[#This Row],[noch genauer]]),"-",Tabelle111[[#This Row],[noch genauer]])</f>
        <v>-</v>
      </c>
      <c r="Q1070" s="14">
        <f t="shared" si="113"/>
        <v>41</v>
      </c>
      <c r="R1070" s="11" t="str">
        <f t="shared" si="114"/>
        <v>Produkte</v>
      </c>
      <c r="S1070" s="11" t="str">
        <f t="shared" si="115"/>
        <v>BUs</v>
      </c>
      <c r="T1070" s="11" t="str">
        <f t="shared" si="116"/>
        <v>Symptome</v>
      </c>
      <c r="U1070" s="11" t="str">
        <f>IFERROR(VLOOKUP(Tabelle3[[#This Row],[Artikelnr.]],Kennzahlen!S:U,3,FALSE)*Tabelle3[[#This Row],[Menge]],"0")</f>
        <v>0</v>
      </c>
      <c r="V1070" s="14" t="str">
        <f>IF(ISBLANK(A1070),VLOOKUP(Tabelle3[[#This Row],[Artikelnr.]],'Linien - BU'!R:S,2,FALSE),A1070)</f>
        <v>Abfüllung</v>
      </c>
      <c r="W1070" s="16" t="str">
        <f t="shared" si="117"/>
        <v>Diverses</v>
      </c>
      <c r="X1070" s="15">
        <f t="shared" si="118"/>
        <v>30</v>
      </c>
      <c r="AB1070" s="3"/>
      <c r="AD1070" s="3"/>
      <c r="AF1070" s="51"/>
      <c r="AG1070" s="51"/>
      <c r="AH1070" s="51"/>
    </row>
    <row r="1071" spans="1:34" ht="30" customHeight="1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F1071"/>
      <c r="G1071" s="25"/>
      <c r="H1071" s="25" t="str">
        <f>IFERROR(VLOOKUP(Tabelle111[[#This Row],[Artikelnr. (wenn vorhanden)]],Artikel!A:C,3,FALSE),Tabelle111[[#This Row],[Artikelnr. (wenn vorhanden)]])</f>
        <v>Diverses</v>
      </c>
      <c r="I1071" s="11" t="str">
        <f>VLOOKUP(V1071,'Linien - BU'!A:B,2,FALSE)</f>
        <v>BU1</v>
      </c>
      <c r="J1071" s="12">
        <f t="shared" si="112"/>
        <v>189</v>
      </c>
      <c r="K1071" s="13">
        <f>Tabelle111[[#This Row],[Datum '[Tag']]]</f>
        <v>44484</v>
      </c>
      <c r="L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1" s="14" t="str">
        <f>IFERROR(VLOOKUP(Tabelle3[[#This Row],[Artikelnr.]],Artikel!A:C,3,FALSE),Tabelle3[[#This Row],[Artikelnr.]])</f>
        <v>Diverses</v>
      </c>
      <c r="N1071" s="11" t="str">
        <f>VLOOKUP(D1071,'Liste Gründe'!A:D,2,FALSE)</f>
        <v>Linienbezogen</v>
      </c>
      <c r="O1071" s="13" t="str">
        <f>IF(ISBLANK(F1071),VLOOKUP(Tabelle3[[#This Row],[Grund Ziffer]],'Liste Gründe'!A:D,3,FALSE),F1071)</f>
        <v>Maschinenabfall</v>
      </c>
      <c r="P1071" s="11" t="str">
        <f>IF(ISBLANK(Tabelle111[[#This Row],[noch genauer]]),"-",Tabelle111[[#This Row],[noch genauer]])</f>
        <v>-</v>
      </c>
      <c r="Q1071" s="14">
        <f t="shared" si="113"/>
        <v>41</v>
      </c>
      <c r="R1071" s="11" t="str">
        <f t="shared" si="114"/>
        <v>Produkte</v>
      </c>
      <c r="S1071" s="11" t="str">
        <f t="shared" si="115"/>
        <v>BUs</v>
      </c>
      <c r="T1071" s="11" t="str">
        <f t="shared" si="116"/>
        <v>Symptome</v>
      </c>
      <c r="U1071" s="11" t="str">
        <f>IFERROR(VLOOKUP(Tabelle3[[#This Row],[Artikelnr.]],Kennzahlen!S:U,3,FALSE)*Tabelle3[[#This Row],[Menge]],"0")</f>
        <v>0</v>
      </c>
      <c r="V1071" s="14" t="str">
        <f>IF(ISBLANK(A1071),VLOOKUP(Tabelle3[[#This Row],[Artikelnr.]],'Linien - BU'!R:S,2,FALSE),A1071)</f>
        <v>Abfüllung</v>
      </c>
      <c r="W1071" s="16" t="str">
        <f t="shared" si="117"/>
        <v>Diverses</v>
      </c>
      <c r="X1071" s="15">
        <f t="shared" si="118"/>
        <v>30</v>
      </c>
      <c r="AB1071" s="3"/>
      <c r="AD1071" s="3"/>
      <c r="AF1071" s="51"/>
      <c r="AG1071" s="51"/>
      <c r="AH1071" s="51"/>
    </row>
    <row r="1072" spans="1:34" ht="30" customHeight="1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F1072"/>
      <c r="G1072" s="25" t="s">
        <v>36</v>
      </c>
      <c r="H1072" s="25" t="str">
        <f>IFERROR(VLOOKUP(Tabelle111[[#This Row],[Artikelnr. (wenn vorhanden)]],Artikel!A:C,3,FALSE),Tabelle111[[#This Row],[Artikelnr. (wenn vorhanden)]])</f>
        <v>Diverses</v>
      </c>
      <c r="I1072" s="11" t="str">
        <f>VLOOKUP(V1072,'Linien - BU'!A:B,2,FALSE)</f>
        <v>BU3</v>
      </c>
      <c r="J1072" s="12">
        <f t="shared" si="112"/>
        <v>65</v>
      </c>
      <c r="K1072" s="13">
        <f>Tabelle111[[#This Row],[Datum '[Tag']]]</f>
        <v>44473</v>
      </c>
      <c r="L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2" s="14" t="str">
        <f>IFERROR(VLOOKUP(Tabelle3[[#This Row],[Artikelnr.]],Artikel!A:C,3,FALSE),Tabelle3[[#This Row],[Artikelnr.]])</f>
        <v>Diverses</v>
      </c>
      <c r="N1072" s="11" t="str">
        <f>VLOOKUP(D1072,'Liste Gründe'!A:D,2,FALSE)</f>
        <v>Schimmel</v>
      </c>
      <c r="O1072" s="13" t="str">
        <f>IF(ISBLANK(F1072),VLOOKUP(Tabelle3[[#This Row],[Grund Ziffer]],'Liste Gründe'!A:D,3,FALSE),F1072)</f>
        <v>Schimmel</v>
      </c>
      <c r="P1072" s="11" t="str">
        <f>IF(ISBLANK(Tabelle111[[#This Row],[noch genauer]]),"-",Tabelle111[[#This Row],[noch genauer]])</f>
        <v>-</v>
      </c>
      <c r="Q1072" s="14">
        <f t="shared" si="113"/>
        <v>40</v>
      </c>
      <c r="R1072" s="11" t="str">
        <f t="shared" si="114"/>
        <v>Produkte</v>
      </c>
      <c r="S1072" s="11" t="str">
        <f t="shared" si="115"/>
        <v>BUs</v>
      </c>
      <c r="T1072" s="11" t="str">
        <f t="shared" si="116"/>
        <v>Symptome</v>
      </c>
      <c r="U1072" s="11" t="str">
        <f>IFERROR(VLOOKUP(Tabelle3[[#This Row],[Artikelnr.]],Kennzahlen!S:U,3,FALSE)*Tabelle3[[#This Row],[Menge]],"0")</f>
        <v>0</v>
      </c>
      <c r="V1072" s="14" t="str">
        <f>IF(ISBLANK(A1072),VLOOKUP(Tabelle3[[#This Row],[Artikelnr.]],'Linien - BU'!R:S,2,FALSE),A1072)</f>
        <v>L16</v>
      </c>
      <c r="W1072" s="16" t="str">
        <f t="shared" si="117"/>
        <v>Diverses</v>
      </c>
      <c r="X1072" s="15">
        <f t="shared" si="118"/>
        <v>12</v>
      </c>
      <c r="AB1072" s="3"/>
      <c r="AD1072" s="3"/>
      <c r="AF1072" s="51"/>
      <c r="AG1072" s="51"/>
      <c r="AH1072" s="51"/>
    </row>
    <row r="1073" spans="1:40" ht="30" customHeight="1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F1073"/>
      <c r="G1073" s="55" t="s">
        <v>36</v>
      </c>
      <c r="H1073" s="25" t="str">
        <f>IFERROR(VLOOKUP(Tabelle111[[#This Row],[Artikelnr. (wenn vorhanden)]],Artikel!A:C,3,FALSE),Tabelle111[[#This Row],[Artikelnr. (wenn vorhanden)]])</f>
        <v>Diverses</v>
      </c>
      <c r="I1073" s="11" t="str">
        <f>VLOOKUP(V1073,'Linien - BU'!A:B,2,FALSE)</f>
        <v>BU1</v>
      </c>
      <c r="J1073" s="12">
        <f t="shared" si="112"/>
        <v>40</v>
      </c>
      <c r="K1073" s="13">
        <f>Tabelle111[[#This Row],[Datum '[Tag']]]</f>
        <v>44446</v>
      </c>
      <c r="L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3" s="14" t="str">
        <f>IFERROR(VLOOKUP(Tabelle3[[#This Row],[Artikelnr.]],Artikel!A:C,3,FALSE),Tabelle3[[#This Row],[Artikelnr.]])</f>
        <v>Diverses</v>
      </c>
      <c r="N1073" s="11" t="str">
        <f>VLOOKUP(D1073,'Liste Gründe'!A:D,2,FALSE)</f>
        <v>Linienbezogen</v>
      </c>
      <c r="O1073" s="13" t="str">
        <f>IF(ISBLANK(F1073),VLOOKUP(Tabelle3[[#This Row],[Grund Ziffer]],'Liste Gründe'!A:D,3,FALSE),F1073)</f>
        <v>Reinigung</v>
      </c>
      <c r="P1073" s="11" t="str">
        <f>IF(ISBLANK(Tabelle111[[#This Row],[noch genauer]]),"-",Tabelle111[[#This Row],[noch genauer]])</f>
        <v>-</v>
      </c>
      <c r="Q1073" s="14">
        <f t="shared" si="113"/>
        <v>36</v>
      </c>
      <c r="R1073" s="11" t="str">
        <f t="shared" si="114"/>
        <v>Produkte</v>
      </c>
      <c r="S1073" s="11" t="str">
        <f t="shared" si="115"/>
        <v>BUs</v>
      </c>
      <c r="T1073" s="11" t="str">
        <f t="shared" si="116"/>
        <v>Symptome</v>
      </c>
      <c r="U1073" s="11" t="str">
        <f>IFERROR(VLOOKUP(Tabelle3[[#This Row],[Artikelnr.]],Kennzahlen!S:U,3,FALSE)*Tabelle3[[#This Row],[Menge]],"0")</f>
        <v>0</v>
      </c>
      <c r="V1073" s="14" t="str">
        <f>IF(ISBLANK(A1073),VLOOKUP(Tabelle3[[#This Row],[Artikelnr.]],'Linien - BU'!R:S,2,FALSE),A1073)</f>
        <v>Strudelline</v>
      </c>
      <c r="W1073" s="16" t="str">
        <f t="shared" si="117"/>
        <v>Diverses</v>
      </c>
      <c r="X1073" s="15">
        <f t="shared" si="118"/>
        <v>10</v>
      </c>
      <c r="AB1073" s="3"/>
      <c r="AD1073" s="3"/>
      <c r="AF1073" s="51"/>
      <c r="AG1073" s="51"/>
      <c r="AH1073" s="51"/>
    </row>
    <row r="1074" spans="1:40" ht="30" customHeight="1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F1074"/>
      <c r="G1074" s="55"/>
      <c r="H1074" s="25" t="str">
        <f>IFERROR(VLOOKUP(Tabelle111[[#This Row],[Artikelnr. (wenn vorhanden)]],Artikel!A:C,3,FALSE),Tabelle111[[#This Row],[Artikelnr. (wenn vorhanden)]])</f>
        <v>Diverses</v>
      </c>
      <c r="I1074" s="11" t="str">
        <f>VLOOKUP(V1074,'Linien - BU'!A:B,2,FALSE)</f>
        <v>BU1</v>
      </c>
      <c r="J1074" s="12">
        <f t="shared" si="112"/>
        <v>90</v>
      </c>
      <c r="K1074" s="13">
        <f>Tabelle111[[#This Row],[Datum '[Tag']]]</f>
        <v>44474</v>
      </c>
      <c r="L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4" s="14" t="str">
        <f>IFERROR(VLOOKUP(Tabelle3[[#This Row],[Artikelnr.]],Artikel!A:C,3,FALSE),Tabelle3[[#This Row],[Artikelnr.]])</f>
        <v>Diverses</v>
      </c>
      <c r="N1074" s="11" t="str">
        <f>VLOOKUP(D1074,'Liste Gründe'!A:D,2,FALSE)</f>
        <v>Linienbezogen</v>
      </c>
      <c r="O1074" s="13" t="str">
        <f>IF(ISBLANK(F1074),VLOOKUP(Tabelle3[[#This Row],[Grund Ziffer]],'Liste Gründe'!A:D,3,FALSE),F1074)</f>
        <v>Reinigung</v>
      </c>
      <c r="P1074" s="11" t="str">
        <f>IF(ISBLANK(Tabelle111[[#This Row],[noch genauer]]),"-",Tabelle111[[#This Row],[noch genauer]])</f>
        <v>-</v>
      </c>
      <c r="Q1074" s="14">
        <f t="shared" si="113"/>
        <v>40</v>
      </c>
      <c r="R1074" s="11" t="str">
        <f t="shared" si="114"/>
        <v>Produkte</v>
      </c>
      <c r="S1074" s="11" t="str">
        <f t="shared" si="115"/>
        <v>BUs</v>
      </c>
      <c r="T1074" s="11" t="str">
        <f t="shared" si="116"/>
        <v>Symptome</v>
      </c>
      <c r="U1074" s="11" t="str">
        <f>IFERROR(VLOOKUP(Tabelle3[[#This Row],[Artikelnr.]],Kennzahlen!S:U,3,FALSE)*Tabelle3[[#This Row],[Menge]],"0")</f>
        <v>0</v>
      </c>
      <c r="V1074" s="14" t="str">
        <f>IF(ISBLANK(A1074),VLOOKUP(Tabelle3[[#This Row],[Artikelnr.]],'Linien - BU'!R:S,2,FALSE),A1074)</f>
        <v>Schmelze</v>
      </c>
      <c r="W1074" s="16" t="str">
        <f t="shared" si="117"/>
        <v>Diverses</v>
      </c>
      <c r="X1074" s="15">
        <f t="shared" si="118"/>
        <v>10</v>
      </c>
      <c r="AB1074" s="3"/>
      <c r="AD1074" s="3"/>
      <c r="AF1074" s="51"/>
      <c r="AG1074" s="51"/>
      <c r="AH1074" s="51"/>
    </row>
    <row r="1075" spans="1:40" ht="30" customHeight="1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F1075"/>
      <c r="G1075" s="55"/>
      <c r="H1075" s="25" t="str">
        <f>IFERROR(VLOOKUP(Tabelle111[[#This Row],[Artikelnr. (wenn vorhanden)]],Artikel!A:C,3,FALSE),Tabelle111[[#This Row],[Artikelnr. (wenn vorhanden)]])</f>
        <v>Diverses</v>
      </c>
      <c r="I1075" s="11" t="str">
        <f>VLOOKUP(V1075,'Linien - BU'!A:B,2,FALSE)</f>
        <v>BU1</v>
      </c>
      <c r="J1075" s="12">
        <f t="shared" si="112"/>
        <v>35.6</v>
      </c>
      <c r="K1075" s="13">
        <f>Tabelle111[[#This Row],[Datum '[Tag']]]</f>
        <v>44474</v>
      </c>
      <c r="L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5" s="14" t="str">
        <f>IFERROR(VLOOKUP(Tabelle3[[#This Row],[Artikelnr.]],Artikel!A:C,3,FALSE),Tabelle3[[#This Row],[Artikelnr.]])</f>
        <v>Diverses</v>
      </c>
      <c r="N1075" s="11" t="str">
        <f>VLOOKUP(D1075,'Liste Gründe'!A:D,2,FALSE)</f>
        <v>Linienbezogen</v>
      </c>
      <c r="O1075" s="13" t="str">
        <f>IF(ISBLANK(F1075),VLOOKUP(Tabelle3[[#This Row],[Grund Ziffer]],'Liste Gründe'!A:D,3,FALSE),F1075)</f>
        <v>Reinigung</v>
      </c>
      <c r="P1075" s="11" t="str">
        <f>IF(ISBLANK(Tabelle111[[#This Row],[noch genauer]]),"-",Tabelle111[[#This Row],[noch genauer]])</f>
        <v>-</v>
      </c>
      <c r="Q1075" s="14">
        <f t="shared" si="113"/>
        <v>40</v>
      </c>
      <c r="R1075" s="11" t="str">
        <f t="shared" si="114"/>
        <v>Produkte</v>
      </c>
      <c r="S1075" s="11" t="str">
        <f t="shared" si="115"/>
        <v>BUs</v>
      </c>
      <c r="T1075" s="11" t="str">
        <f t="shared" si="116"/>
        <v>Symptome</v>
      </c>
      <c r="U1075" s="11" t="str">
        <f>IFERROR(VLOOKUP(Tabelle3[[#This Row],[Artikelnr.]],Kennzahlen!S:U,3,FALSE)*Tabelle3[[#This Row],[Menge]],"0")</f>
        <v>0</v>
      </c>
      <c r="V1075" s="14" t="str">
        <f>IF(ISBLANK(A1075),VLOOKUP(Tabelle3[[#This Row],[Artikelnr.]],'Linien - BU'!R:S,2,FALSE),A1075)</f>
        <v>Schmelze</v>
      </c>
      <c r="W1075" s="16" t="str">
        <f t="shared" si="117"/>
        <v>Diverses</v>
      </c>
      <c r="X1075" s="15">
        <f t="shared" si="118"/>
        <v>10</v>
      </c>
      <c r="AB1075" s="3"/>
      <c r="AD1075" s="3"/>
      <c r="AF1075" s="51"/>
      <c r="AG1075" s="51"/>
      <c r="AH1075" s="51"/>
    </row>
    <row r="1076" spans="1:40" ht="30" customHeight="1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F1076"/>
      <c r="G1076" s="55"/>
      <c r="H1076" s="25" t="str">
        <f>IFERROR(VLOOKUP(Tabelle111[[#This Row],[Artikelnr. (wenn vorhanden)]],Artikel!A:C,3,FALSE),Tabelle111[[#This Row],[Artikelnr. (wenn vorhanden)]])</f>
        <v>Diverses</v>
      </c>
      <c r="I1076" s="11" t="str">
        <f>VLOOKUP(V1076,'Linien - BU'!A:B,2,FALSE)</f>
        <v>BU1</v>
      </c>
      <c r="J1076" s="12">
        <f t="shared" si="112"/>
        <v>97</v>
      </c>
      <c r="K1076" s="13">
        <f>Tabelle111[[#This Row],[Datum '[Tag']]]</f>
        <v>44475</v>
      </c>
      <c r="L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6" s="14" t="str">
        <f>IFERROR(VLOOKUP(Tabelle3[[#This Row],[Artikelnr.]],Artikel!A:C,3,FALSE),Tabelle3[[#This Row],[Artikelnr.]])</f>
        <v>Diverses</v>
      </c>
      <c r="N1076" s="11" t="str">
        <f>VLOOKUP(D1076,'Liste Gründe'!A:D,2,FALSE)</f>
        <v>Linienbezogen</v>
      </c>
      <c r="O1076" s="13" t="str">
        <f>IF(ISBLANK(F1076),VLOOKUP(Tabelle3[[#This Row],[Grund Ziffer]],'Liste Gründe'!A:D,3,FALSE),F1076)</f>
        <v>Reinigung</v>
      </c>
      <c r="P1076" s="11" t="str">
        <f>IF(ISBLANK(Tabelle111[[#This Row],[noch genauer]]),"-",Tabelle111[[#This Row],[noch genauer]])</f>
        <v>-</v>
      </c>
      <c r="Q1076" s="14">
        <f t="shared" si="113"/>
        <v>40</v>
      </c>
      <c r="R1076" s="11" t="str">
        <f t="shared" si="114"/>
        <v>Produkte</v>
      </c>
      <c r="S1076" s="11" t="str">
        <f t="shared" si="115"/>
        <v>BUs</v>
      </c>
      <c r="T1076" s="11" t="str">
        <f t="shared" si="116"/>
        <v>Symptome</v>
      </c>
      <c r="U1076" s="11" t="str">
        <f>IFERROR(VLOOKUP(Tabelle3[[#This Row],[Artikelnr.]],Kennzahlen!S:U,3,FALSE)*Tabelle3[[#This Row],[Menge]],"0")</f>
        <v>0</v>
      </c>
      <c r="V1076" s="14" t="str">
        <f>IF(ISBLANK(A1076),VLOOKUP(Tabelle3[[#This Row],[Artikelnr.]],'Linien - BU'!R:S,2,FALSE),A1076)</f>
        <v>Schmelze</v>
      </c>
      <c r="W1076" s="16" t="str">
        <f t="shared" si="117"/>
        <v>Diverses</v>
      </c>
      <c r="X1076" s="15">
        <f t="shared" si="118"/>
        <v>10</v>
      </c>
      <c r="AB1076" s="3"/>
      <c r="AD1076" s="3"/>
      <c r="AF1076" s="51"/>
      <c r="AG1076" s="51"/>
      <c r="AH1076" s="51"/>
    </row>
    <row r="1077" spans="1:40" ht="30" customHeight="1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F1077"/>
      <c r="G1077" s="55"/>
      <c r="H1077" s="25" t="str">
        <f>IFERROR(VLOOKUP(Tabelle111[[#This Row],[Artikelnr. (wenn vorhanden)]],Artikel!A:C,3,FALSE),Tabelle111[[#This Row],[Artikelnr. (wenn vorhanden)]])</f>
        <v>Diverses</v>
      </c>
      <c r="I1077" s="11" t="str">
        <f>VLOOKUP(V1077,'Linien - BU'!A:B,2,FALSE)</f>
        <v>BU1</v>
      </c>
      <c r="J1077" s="12">
        <f t="shared" si="112"/>
        <v>153</v>
      </c>
      <c r="K1077" s="13">
        <f>Tabelle111[[#This Row],[Datum '[Tag']]]</f>
        <v>44476</v>
      </c>
      <c r="L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7" s="14" t="str">
        <f>IFERROR(VLOOKUP(Tabelle3[[#This Row],[Artikelnr.]],Artikel!A:C,3,FALSE),Tabelle3[[#This Row],[Artikelnr.]])</f>
        <v>Diverses</v>
      </c>
      <c r="N1077" s="11" t="str">
        <f>VLOOKUP(D1077,'Liste Gründe'!A:D,2,FALSE)</f>
        <v>Linienbezogen</v>
      </c>
      <c r="O1077" s="13" t="str">
        <f>IF(ISBLANK(F1077),VLOOKUP(Tabelle3[[#This Row],[Grund Ziffer]],'Liste Gründe'!A:D,3,FALSE),F1077)</f>
        <v>Reinigung</v>
      </c>
      <c r="P1077" s="11" t="str">
        <f>IF(ISBLANK(Tabelle111[[#This Row],[noch genauer]]),"-",Tabelle111[[#This Row],[noch genauer]])</f>
        <v>-</v>
      </c>
      <c r="Q1077" s="14">
        <f t="shared" si="113"/>
        <v>40</v>
      </c>
      <c r="R1077" s="11" t="str">
        <f t="shared" si="114"/>
        <v>Produkte</v>
      </c>
      <c r="S1077" s="11" t="str">
        <f t="shared" si="115"/>
        <v>BUs</v>
      </c>
      <c r="T1077" s="11" t="str">
        <f t="shared" si="116"/>
        <v>Symptome</v>
      </c>
      <c r="U1077" s="11" t="str">
        <f>IFERROR(VLOOKUP(Tabelle3[[#This Row],[Artikelnr.]],Kennzahlen!S:U,3,FALSE)*Tabelle3[[#This Row],[Menge]],"0")</f>
        <v>0</v>
      </c>
      <c r="V1077" s="14" t="str">
        <f>IF(ISBLANK(A1077),VLOOKUP(Tabelle3[[#This Row],[Artikelnr.]],'Linien - BU'!R:S,2,FALSE),A1077)</f>
        <v>Schmelze</v>
      </c>
      <c r="W1077" s="16" t="str">
        <f t="shared" si="117"/>
        <v>Diverses</v>
      </c>
      <c r="X1077" s="15">
        <f t="shared" si="118"/>
        <v>10</v>
      </c>
      <c r="AB1077" s="3"/>
      <c r="AD1077" s="3"/>
      <c r="AF1077" s="51"/>
      <c r="AG1077" s="51"/>
      <c r="AH1077" s="51"/>
    </row>
    <row r="1078" spans="1:40" ht="30" customHeight="1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F1078"/>
      <c r="G1078" s="25"/>
      <c r="H1078" s="25" t="str">
        <f>IFERROR(VLOOKUP(Tabelle111[[#This Row],[Artikelnr. (wenn vorhanden)]],Artikel!A:C,3,FALSE),Tabelle111[[#This Row],[Artikelnr. (wenn vorhanden)]])</f>
        <v>Diverses</v>
      </c>
      <c r="I1078" s="11" t="str">
        <f>VLOOKUP(V1078,'Linien - BU'!A:B,2,FALSE)</f>
        <v>BU1</v>
      </c>
      <c r="J1078" s="12">
        <f t="shared" si="112"/>
        <v>156</v>
      </c>
      <c r="K1078" s="13">
        <f>Tabelle111[[#This Row],[Datum '[Tag']]]</f>
        <v>44480</v>
      </c>
      <c r="L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8" s="14" t="str">
        <f>IFERROR(VLOOKUP(Tabelle3[[#This Row],[Artikelnr.]],Artikel!A:C,3,FALSE),Tabelle3[[#This Row],[Artikelnr.]])</f>
        <v>Diverses</v>
      </c>
      <c r="N1078" s="11" t="str">
        <f>VLOOKUP(D1078,'Liste Gründe'!A:D,2,FALSE)</f>
        <v>Linienbezogen</v>
      </c>
      <c r="O1078" s="13" t="str">
        <f>IF(ISBLANK(F1078),VLOOKUP(Tabelle3[[#This Row],[Grund Ziffer]],'Liste Gründe'!A:D,3,FALSE),F1078)</f>
        <v>Reinigung</v>
      </c>
      <c r="P1078" s="11" t="str">
        <f>IF(ISBLANK(Tabelle111[[#This Row],[noch genauer]]),"-",Tabelle111[[#This Row],[noch genauer]])</f>
        <v>-</v>
      </c>
      <c r="Q1078" s="14">
        <f t="shared" si="113"/>
        <v>41</v>
      </c>
      <c r="R1078" s="11" t="str">
        <f t="shared" si="114"/>
        <v>Produkte</v>
      </c>
      <c r="S1078" s="11" t="str">
        <f t="shared" si="115"/>
        <v>BUs</v>
      </c>
      <c r="T1078" s="11" t="str">
        <f t="shared" si="116"/>
        <v>Symptome</v>
      </c>
      <c r="U1078" s="11" t="str">
        <f>IFERROR(VLOOKUP(Tabelle3[[#This Row],[Artikelnr.]],Kennzahlen!S:U,3,FALSE)*Tabelle3[[#This Row],[Menge]],"0")</f>
        <v>0</v>
      </c>
      <c r="V1078" s="14" t="str">
        <f>IF(ISBLANK(A1078),VLOOKUP(Tabelle3[[#This Row],[Artikelnr.]],'Linien - BU'!R:S,2,FALSE),A1078)</f>
        <v>Abfüllung</v>
      </c>
      <c r="W1078" s="16" t="str">
        <f t="shared" si="117"/>
        <v>Diverses</v>
      </c>
      <c r="X1078" s="15">
        <f t="shared" si="118"/>
        <v>10</v>
      </c>
      <c r="AB1078" s="3"/>
      <c r="AD1078" s="3"/>
      <c r="AF1078" s="51"/>
      <c r="AG1078" s="51"/>
      <c r="AH1078" s="51"/>
    </row>
    <row r="1079" spans="1:40" ht="30" customHeight="1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F1079"/>
      <c r="G1079" s="25"/>
      <c r="H1079" s="25" t="str">
        <f>IFERROR(VLOOKUP(Tabelle111[[#This Row],[Artikelnr. (wenn vorhanden)]],Artikel!A:C,3,FALSE),Tabelle111[[#This Row],[Artikelnr. (wenn vorhanden)]])</f>
        <v>Diverses</v>
      </c>
      <c r="I1079" s="11" t="str">
        <f>VLOOKUP(V1079,'Linien - BU'!A:B,2,FALSE)</f>
        <v>BU1</v>
      </c>
      <c r="J1079" s="12">
        <f t="shared" si="112"/>
        <v>167</v>
      </c>
      <c r="K1079" s="13">
        <f>Tabelle111[[#This Row],[Datum '[Tag']]]</f>
        <v>44482</v>
      </c>
      <c r="L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9" s="14" t="str">
        <f>IFERROR(VLOOKUP(Tabelle3[[#This Row],[Artikelnr.]],Artikel!A:C,3,FALSE),Tabelle3[[#This Row],[Artikelnr.]])</f>
        <v>Diverses</v>
      </c>
      <c r="N1079" s="11" t="str">
        <f>VLOOKUP(D1079,'Liste Gründe'!A:D,2,FALSE)</f>
        <v>Linienbezogen</v>
      </c>
      <c r="O1079" s="13" t="str">
        <f>IF(ISBLANK(F1079),VLOOKUP(Tabelle3[[#This Row],[Grund Ziffer]],'Liste Gründe'!A:D,3,FALSE),F1079)</f>
        <v>Reinigung</v>
      </c>
      <c r="P1079" s="11" t="str">
        <f>IF(ISBLANK(Tabelle111[[#This Row],[noch genauer]]),"-",Tabelle111[[#This Row],[noch genauer]])</f>
        <v>-</v>
      </c>
      <c r="Q1079" s="14">
        <f t="shared" si="113"/>
        <v>41</v>
      </c>
      <c r="R1079" s="11" t="str">
        <f t="shared" si="114"/>
        <v>Produkte</v>
      </c>
      <c r="S1079" s="11" t="str">
        <f t="shared" si="115"/>
        <v>BUs</v>
      </c>
      <c r="T1079" s="11" t="str">
        <f t="shared" si="116"/>
        <v>Symptome</v>
      </c>
      <c r="U1079" s="11" t="str">
        <f>IFERROR(VLOOKUP(Tabelle3[[#This Row],[Artikelnr.]],Kennzahlen!S:U,3,FALSE)*Tabelle3[[#This Row],[Menge]],"0")</f>
        <v>0</v>
      </c>
      <c r="V1079" s="14" t="str">
        <f>IF(ISBLANK(A1079),VLOOKUP(Tabelle3[[#This Row],[Artikelnr.]],'Linien - BU'!R:S,2,FALSE),A1079)</f>
        <v>Abfüllung</v>
      </c>
      <c r="W1079" s="16" t="str">
        <f t="shared" si="117"/>
        <v>Diverses</v>
      </c>
      <c r="X1079" s="15">
        <f t="shared" si="118"/>
        <v>10</v>
      </c>
      <c r="AB1079" s="3"/>
      <c r="AD1079" s="3"/>
      <c r="AF1079" s="51"/>
      <c r="AG1079" s="51"/>
      <c r="AH1079" s="51"/>
    </row>
    <row r="1080" spans="1:40" ht="30" customHeight="1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F1080"/>
      <c r="G1080" s="25"/>
      <c r="H1080" s="25" t="str">
        <f>IFERROR(VLOOKUP(Tabelle111[[#This Row],[Artikelnr. (wenn vorhanden)]],Artikel!A:C,3,FALSE),Tabelle111[[#This Row],[Artikelnr. (wenn vorhanden)]])</f>
        <v>Diverses</v>
      </c>
      <c r="I1080" s="11" t="str">
        <f>VLOOKUP(V1080,'Linien - BU'!A:B,2,FALSE)</f>
        <v>BU1</v>
      </c>
      <c r="J1080" s="12">
        <f t="shared" si="112"/>
        <v>41.5</v>
      </c>
      <c r="K1080" s="13">
        <f>Tabelle111[[#This Row],[Datum '[Tag']]]</f>
        <v>44483</v>
      </c>
      <c r="L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0" s="14" t="str">
        <f>IFERROR(VLOOKUP(Tabelle3[[#This Row],[Artikelnr.]],Artikel!A:C,3,FALSE),Tabelle3[[#This Row],[Artikelnr.]])</f>
        <v>Diverses</v>
      </c>
      <c r="N1080" s="11" t="str">
        <f>VLOOKUP(D1080,'Liste Gründe'!A:D,2,FALSE)</f>
        <v>Linienbezogen</v>
      </c>
      <c r="O1080" s="13" t="str">
        <f>IF(ISBLANK(F1080),VLOOKUP(Tabelle3[[#This Row],[Grund Ziffer]],'Liste Gründe'!A:D,3,FALSE),F1080)</f>
        <v>Reinigung</v>
      </c>
      <c r="P1080" s="11" t="str">
        <f>IF(ISBLANK(Tabelle111[[#This Row],[noch genauer]]),"-",Tabelle111[[#This Row],[noch genauer]])</f>
        <v>-</v>
      </c>
      <c r="Q1080" s="14">
        <f t="shared" si="113"/>
        <v>41</v>
      </c>
      <c r="R1080" s="11" t="str">
        <f t="shared" si="114"/>
        <v>Produkte</v>
      </c>
      <c r="S1080" s="11" t="str">
        <f t="shared" si="115"/>
        <v>BUs</v>
      </c>
      <c r="T1080" s="11" t="str">
        <f t="shared" si="116"/>
        <v>Symptome</v>
      </c>
      <c r="U1080" s="11" t="str">
        <f>IFERROR(VLOOKUP(Tabelle3[[#This Row],[Artikelnr.]],Kennzahlen!S:U,3,FALSE)*Tabelle3[[#This Row],[Menge]],"0")</f>
        <v>0</v>
      </c>
      <c r="V1080" s="14" t="str">
        <f>IF(ISBLANK(A1080),VLOOKUP(Tabelle3[[#This Row],[Artikelnr.]],'Linien - BU'!R:S,2,FALSE),A1080)</f>
        <v>Schmelze</v>
      </c>
      <c r="W1080" s="16" t="str">
        <f t="shared" si="117"/>
        <v>Diverses</v>
      </c>
      <c r="X1080" s="15">
        <f t="shared" si="118"/>
        <v>10</v>
      </c>
      <c r="AB1080" s="3"/>
      <c r="AD1080" s="3"/>
      <c r="AF1080" s="51"/>
      <c r="AG1080" s="51"/>
      <c r="AH1080" s="51"/>
    </row>
    <row r="1081" spans="1:40" ht="30" customHeight="1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F1081"/>
      <c r="G1081" s="25"/>
      <c r="H1081" s="25" t="str">
        <f>IFERROR(VLOOKUP(Tabelle111[[#This Row],[Artikelnr. (wenn vorhanden)]],Artikel!A:C,3,FALSE),Tabelle111[[#This Row],[Artikelnr. (wenn vorhanden)]])</f>
        <v>Diverses</v>
      </c>
      <c r="I1081" s="11" t="str">
        <f>VLOOKUP(V1081,'Linien - BU'!A:B,2,FALSE)</f>
        <v>BU1</v>
      </c>
      <c r="J1081" s="12">
        <f t="shared" si="112"/>
        <v>200</v>
      </c>
      <c r="K1081" s="13">
        <f>Tabelle111[[#This Row],[Datum '[Tag']]]</f>
        <v>44484</v>
      </c>
      <c r="L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1" s="14" t="str">
        <f>IFERROR(VLOOKUP(Tabelle3[[#This Row],[Artikelnr.]],Artikel!A:C,3,FALSE),Tabelle3[[#This Row],[Artikelnr.]])</f>
        <v>Diverses</v>
      </c>
      <c r="N1081" s="11" t="str">
        <f>VLOOKUP(D1081,'Liste Gründe'!A:D,2,FALSE)</f>
        <v>Linienbezogen</v>
      </c>
      <c r="O1081" s="13" t="str">
        <f>IF(ISBLANK(F1081),VLOOKUP(Tabelle3[[#This Row],[Grund Ziffer]],'Liste Gründe'!A:D,3,FALSE),F1081)</f>
        <v>Maschinenabfall</v>
      </c>
      <c r="P1081" s="11" t="str">
        <f>IF(ISBLANK(Tabelle111[[#This Row],[noch genauer]]),"-",Tabelle111[[#This Row],[noch genauer]])</f>
        <v>-</v>
      </c>
      <c r="Q1081" s="14">
        <f t="shared" si="113"/>
        <v>41</v>
      </c>
      <c r="R1081" s="11" t="str">
        <f t="shared" si="114"/>
        <v>Produkte</v>
      </c>
      <c r="S1081" s="11" t="str">
        <f t="shared" si="115"/>
        <v>BUs</v>
      </c>
      <c r="T1081" s="11" t="str">
        <f t="shared" si="116"/>
        <v>Symptome</v>
      </c>
      <c r="U1081" s="11" t="str">
        <f>IFERROR(VLOOKUP(Tabelle3[[#This Row],[Artikelnr.]],Kennzahlen!S:U,3,FALSE)*Tabelle3[[#This Row],[Menge]],"0")</f>
        <v>0</v>
      </c>
      <c r="V1081" s="14" t="str">
        <f>IF(ISBLANK(A1081),VLOOKUP(Tabelle3[[#This Row],[Artikelnr.]],'Linien - BU'!R:S,2,FALSE),A1081)</f>
        <v>Schmelze</v>
      </c>
      <c r="W1081" s="16" t="str">
        <f t="shared" si="117"/>
        <v>Diverses</v>
      </c>
      <c r="X1081" s="15">
        <f t="shared" si="118"/>
        <v>30</v>
      </c>
      <c r="AB1081" s="3"/>
      <c r="AD1081" s="3"/>
      <c r="AF1081" s="51"/>
      <c r="AG1081" s="51"/>
      <c r="AH1081" s="51"/>
    </row>
    <row r="1082" spans="1:40" ht="30" customHeight="1" x14ac:dyDescent="0.25">
      <c r="A1082" s="25" t="s">
        <v>88</v>
      </c>
      <c r="B1082" s="25" t="s">
        <v>15380</v>
      </c>
      <c r="C1082" s="25">
        <v>900</v>
      </c>
      <c r="D1082" s="25">
        <v>10</v>
      </c>
      <c r="E1082" s="37">
        <v>44434</v>
      </c>
      <c r="F1082"/>
      <c r="G1082" s="55"/>
      <c r="H1082" s="25" t="str">
        <f>IFERROR(VLOOKUP(Tabelle111[[#This Row],[Artikelnr. (wenn vorhanden)]],Artikel!A:C,3,FALSE),Tabelle111[[#This Row],[Artikelnr. (wenn vorhanden)]])</f>
        <v xml:space="preserve">Diverses </v>
      </c>
      <c r="I1082" s="11" t="str">
        <f>VLOOKUP(V1082,'Linien - BU'!A:B,2,FALSE)</f>
        <v>BU3</v>
      </c>
      <c r="J1082" s="12">
        <f t="shared" si="112"/>
        <v>900</v>
      </c>
      <c r="K1082" s="13">
        <f>Tabelle111[[#This Row],[Datum '[Tag']]]</f>
        <v>44434</v>
      </c>
      <c r="L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82" s="14" t="str">
        <f>IFERROR(VLOOKUP(Tabelle3[[#This Row],[Artikelnr.]],Artikel!A:C,3,FALSE),Tabelle3[[#This Row],[Artikelnr.]])</f>
        <v xml:space="preserve">Diverses </v>
      </c>
      <c r="N1082" s="11" t="str">
        <f>VLOOKUP(D1082,'Liste Gründe'!A:D,2,FALSE)</f>
        <v>Linienbezogen</v>
      </c>
      <c r="O1082" s="13" t="str">
        <f>IF(ISBLANK(F1082),VLOOKUP(Tabelle3[[#This Row],[Grund Ziffer]],'Liste Gründe'!A:D,3,FALSE),F1082)</f>
        <v>Reinigung</v>
      </c>
      <c r="P1082" s="11" t="str">
        <f>IF(ISBLANK(Tabelle111[[#This Row],[noch genauer]]),"-",Tabelle111[[#This Row],[noch genauer]])</f>
        <v>-</v>
      </c>
      <c r="Q1082" s="14">
        <f t="shared" si="113"/>
        <v>34</v>
      </c>
      <c r="R1082" s="11" t="str">
        <f t="shared" si="114"/>
        <v>Produkte</v>
      </c>
      <c r="S1082" s="11" t="str">
        <f t="shared" si="115"/>
        <v>BUs</v>
      </c>
      <c r="T1082" s="11" t="str">
        <f t="shared" si="116"/>
        <v>Symptome</v>
      </c>
      <c r="U1082" s="11" t="str">
        <f>IFERROR(VLOOKUP(Tabelle3[[#This Row],[Artikelnr.]],Kennzahlen!S:U,3,FALSE)*Tabelle3[[#This Row],[Menge]],"0")</f>
        <v>0</v>
      </c>
      <c r="V1082" s="14" t="str">
        <f>IF(ISBLANK(A1082),VLOOKUP(Tabelle3[[#This Row],[Artikelnr.]],'Linien - BU'!R:S,2,FALSE),A1082)</f>
        <v>Bu3</v>
      </c>
      <c r="W1082" s="16" t="str">
        <f t="shared" si="117"/>
        <v xml:space="preserve">Diverses </v>
      </c>
      <c r="X1082" s="15">
        <f t="shared" si="118"/>
        <v>10</v>
      </c>
      <c r="AB1082" s="3"/>
      <c r="AD1082" s="3"/>
      <c r="AF1082" s="51"/>
      <c r="AG1082" s="51"/>
      <c r="AH1082" s="51"/>
    </row>
    <row r="1083" spans="1:40" ht="30" customHeight="1" x14ac:dyDescent="0.25">
      <c r="A1083" s="25" t="s">
        <v>9</v>
      </c>
      <c r="B1083" s="25" t="s">
        <v>15380</v>
      </c>
      <c r="C1083" s="25">
        <v>110</v>
      </c>
      <c r="D1083" s="25">
        <v>10</v>
      </c>
      <c r="E1083" s="37">
        <v>44466</v>
      </c>
      <c r="F1083"/>
      <c r="G1083" s="55"/>
      <c r="H1083" s="25" t="str">
        <f>IFERROR(VLOOKUP(Tabelle111[[#This Row],[Artikelnr. (wenn vorhanden)]],Artikel!A:C,3,FALSE),Tabelle111[[#This Row],[Artikelnr. (wenn vorhanden)]])</f>
        <v xml:space="preserve">Diverses </v>
      </c>
      <c r="I1083" s="11" t="str">
        <f>VLOOKUP(V1083,'Linien - BU'!A:B,2,FALSE)</f>
        <v>BU4</v>
      </c>
      <c r="J1083" s="12">
        <f t="shared" si="112"/>
        <v>110</v>
      </c>
      <c r="K1083" s="13">
        <f>Tabelle111[[#This Row],[Datum '[Tag']]]</f>
        <v>44466</v>
      </c>
      <c r="L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83" s="14" t="str">
        <f>IFERROR(VLOOKUP(Tabelle3[[#This Row],[Artikelnr.]],Artikel!A:C,3,FALSE),Tabelle3[[#This Row],[Artikelnr.]])</f>
        <v xml:space="preserve">Diverses </v>
      </c>
      <c r="N1083" s="11" t="str">
        <f>VLOOKUP(D1083,'Liste Gründe'!A:D,2,FALSE)</f>
        <v>Linienbezogen</v>
      </c>
      <c r="O1083" s="13" t="str">
        <f>IF(ISBLANK(F1083),VLOOKUP(Tabelle3[[#This Row],[Grund Ziffer]],'Liste Gründe'!A:D,3,FALSE),F1083)</f>
        <v>Reinigung</v>
      </c>
      <c r="P1083" s="11" t="str">
        <f>IF(ISBLANK(Tabelle111[[#This Row],[noch genauer]]),"-",Tabelle111[[#This Row],[noch genauer]])</f>
        <v>-</v>
      </c>
      <c r="Q1083" s="14">
        <f t="shared" si="113"/>
        <v>39</v>
      </c>
      <c r="R1083" s="11" t="str">
        <f t="shared" si="114"/>
        <v>Produkte</v>
      </c>
      <c r="S1083" s="11" t="str">
        <f t="shared" si="115"/>
        <v>BUs</v>
      </c>
      <c r="T1083" s="11" t="str">
        <f t="shared" si="116"/>
        <v>Symptome</v>
      </c>
      <c r="U1083" s="11" t="str">
        <f>IFERROR(VLOOKUP(Tabelle3[[#This Row],[Artikelnr.]],Kennzahlen!S:U,3,FALSE)*Tabelle3[[#This Row],[Menge]],"0")</f>
        <v>0</v>
      </c>
      <c r="V1083" s="14" t="str">
        <f>IF(ISBLANK(A1083),VLOOKUP(Tabelle3[[#This Row],[Artikelnr.]],'Linien - BU'!R:S,2,FALSE),A1083)</f>
        <v>BU4</v>
      </c>
      <c r="W1083" s="16" t="str">
        <f t="shared" si="117"/>
        <v xml:space="preserve">Diverses </v>
      </c>
      <c r="X1083" s="15">
        <f t="shared" si="118"/>
        <v>10</v>
      </c>
      <c r="Y1083"/>
      <c r="Z1083" s="3"/>
      <c r="AB1083" s="3"/>
      <c r="AC1083" s="51"/>
      <c r="AD1083" s="3"/>
      <c r="AE1083" s="3"/>
      <c r="AF1083" s="51"/>
      <c r="AG1083" s="51"/>
      <c r="AH1083" s="51"/>
      <c r="AI1083" s="3"/>
      <c r="AL1083" s="3"/>
      <c r="AM1083" s="3"/>
      <c r="AN1083" s="3"/>
    </row>
    <row r="1084" spans="1:40" ht="30" customHeight="1" x14ac:dyDescent="0.25">
      <c r="A1084" s="25" t="s">
        <v>37</v>
      </c>
      <c r="B1084" s="25" t="s">
        <v>15380</v>
      </c>
      <c r="C1084" s="25">
        <v>90</v>
      </c>
      <c r="D1084" s="25">
        <v>10</v>
      </c>
      <c r="E1084" s="37">
        <v>44466</v>
      </c>
      <c r="F1084"/>
      <c r="G1084" s="25"/>
      <c r="H1084" s="25" t="str">
        <f>IFERROR(VLOOKUP(Tabelle111[[#This Row],[Artikelnr. (wenn vorhanden)]],Artikel!A:C,3,FALSE),Tabelle111[[#This Row],[Artikelnr. (wenn vorhanden)]])</f>
        <v xml:space="preserve">Diverses </v>
      </c>
      <c r="I1084" s="11" t="str">
        <f>VLOOKUP(V1084,'Linien - BU'!A:B,2,FALSE)</f>
        <v>BU3</v>
      </c>
      <c r="J1084" s="12">
        <f t="shared" si="112"/>
        <v>90</v>
      </c>
      <c r="K1084" s="13">
        <f>Tabelle111[[#This Row],[Datum '[Tag']]]</f>
        <v>44466</v>
      </c>
      <c r="L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84" s="14" t="str">
        <f>IFERROR(VLOOKUP(Tabelle3[[#This Row],[Artikelnr.]],Artikel!A:C,3,FALSE),Tabelle3[[#This Row],[Artikelnr.]])</f>
        <v xml:space="preserve">Diverses </v>
      </c>
      <c r="N1084" s="11" t="str">
        <f>VLOOKUP(D1084,'Liste Gründe'!A:D,2,FALSE)</f>
        <v>Linienbezogen</v>
      </c>
      <c r="O1084" s="13" t="str">
        <f>IF(ISBLANK(F1084),VLOOKUP(Tabelle3[[#This Row],[Grund Ziffer]],'Liste Gründe'!A:D,3,FALSE),F1084)</f>
        <v>Reinigung</v>
      </c>
      <c r="P1084" s="11" t="str">
        <f>IF(ISBLANK(Tabelle111[[#This Row],[noch genauer]]),"-",Tabelle111[[#This Row],[noch genauer]])</f>
        <v>-</v>
      </c>
      <c r="Q1084" s="14">
        <f t="shared" si="113"/>
        <v>39</v>
      </c>
      <c r="R1084" s="11" t="str">
        <f t="shared" si="114"/>
        <v>Produkte</v>
      </c>
      <c r="S1084" s="11" t="str">
        <f t="shared" si="115"/>
        <v>BUs</v>
      </c>
      <c r="T1084" s="11" t="str">
        <f t="shared" si="116"/>
        <v>Symptome</v>
      </c>
      <c r="U1084" s="11" t="str">
        <f>IFERROR(VLOOKUP(Tabelle3[[#This Row],[Artikelnr.]],Kennzahlen!S:U,3,FALSE)*Tabelle3[[#This Row],[Menge]],"0")</f>
        <v>0</v>
      </c>
      <c r="V1084" s="14" t="str">
        <f>IF(ISBLANK(A1084),VLOOKUP(Tabelle3[[#This Row],[Artikelnr.]],'Linien - BU'!R:S,2,FALSE),A1084)</f>
        <v>L33</v>
      </c>
      <c r="W1084" s="16" t="str">
        <f t="shared" si="117"/>
        <v xml:space="preserve">Diverses </v>
      </c>
      <c r="X1084" s="15">
        <f t="shared" si="118"/>
        <v>10</v>
      </c>
      <c r="Y1084"/>
      <c r="Z1084" s="3"/>
      <c r="AB1084" s="3"/>
      <c r="AC1084" s="51"/>
      <c r="AD1084" s="3"/>
      <c r="AE1084" s="3"/>
      <c r="AF1084" s="51"/>
      <c r="AG1084" s="51"/>
      <c r="AH1084" s="51"/>
      <c r="AI1084" s="3"/>
      <c r="AL1084" s="3"/>
      <c r="AM1084" s="3"/>
      <c r="AN1084" s="3"/>
    </row>
    <row r="1085" spans="1:40" ht="30" customHeight="1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IFERROR(VLOOKUP(Tabelle111[[#This Row],[Artikelnr. (wenn vorhanden)]],Artikel!A:C,3,FALSE),Tabelle111[[#This Row],[Artikelnr. (wenn vorhanden)]])</f>
        <v>Diverses aus Abfüllung</v>
      </c>
      <c r="I1085" s="11" t="str">
        <f>VLOOKUP(V1085,'Linien - BU'!A:B,2,FALSE)</f>
        <v>BU1</v>
      </c>
      <c r="J1085" s="12">
        <f t="shared" si="112"/>
        <v>40.4</v>
      </c>
      <c r="K1085" s="13">
        <f>Tabelle111[[#This Row],[Datum '[Tag']]]</f>
        <v>44462</v>
      </c>
      <c r="L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5" s="14" t="str">
        <f>IFERROR(VLOOKUP(Tabelle3[[#This Row],[Artikelnr.]],Artikel!A:C,3,FALSE),Tabelle3[[#This Row],[Artikelnr.]])</f>
        <v>Diverses aus Abfüllung</v>
      </c>
      <c r="N1085" s="11" t="str">
        <f>VLOOKUP(D1085,'Liste Gründe'!A:D,2,FALSE)</f>
        <v>Linienbezogen</v>
      </c>
      <c r="O1085" s="13" t="str">
        <f>IF(ISBLANK(F1085),VLOOKUP(Tabelle3[[#This Row],[Grund Ziffer]],'Liste Gründe'!A:D,3,FALSE),F1085)</f>
        <v>Bodenabfall Abfüllung</v>
      </c>
      <c r="P1085" s="11" t="str">
        <f>IF(ISBLANK(Tabelle111[[#This Row],[noch genauer]]),"-",Tabelle111[[#This Row],[noch genauer]])</f>
        <v>aus der Hand gerutscht</v>
      </c>
      <c r="Q1085" s="14">
        <f t="shared" si="113"/>
        <v>38</v>
      </c>
      <c r="R1085" s="11" t="str">
        <f t="shared" si="114"/>
        <v>Produkte</v>
      </c>
      <c r="S1085" s="11" t="str">
        <f t="shared" si="115"/>
        <v>BUs</v>
      </c>
      <c r="T1085" s="11" t="str">
        <f t="shared" si="116"/>
        <v>Symptome</v>
      </c>
      <c r="U1085" s="11" t="str">
        <f>IFERROR(VLOOKUP(Tabelle3[[#This Row],[Artikelnr.]],Kennzahlen!S:U,3,FALSE)*Tabelle3[[#This Row],[Menge]],"0")</f>
        <v>0</v>
      </c>
      <c r="V1085" s="14" t="str">
        <f>IF(ISBLANK(A1085),VLOOKUP(Tabelle3[[#This Row],[Artikelnr.]],'Linien - BU'!R:S,2,FALSE),A1085)</f>
        <v>Abfüllung</v>
      </c>
      <c r="W1085" s="16" t="str">
        <f t="shared" si="117"/>
        <v>Diverses aus Abfüllung</v>
      </c>
      <c r="X1085" s="15">
        <f t="shared" si="118"/>
        <v>32</v>
      </c>
      <c r="Y1085"/>
      <c r="Z1085" s="3"/>
      <c r="AB1085" s="3"/>
      <c r="AC1085" s="51"/>
      <c r="AD1085" s="3"/>
      <c r="AE1085" s="3"/>
      <c r="AF1085" s="51"/>
      <c r="AG1085" s="51"/>
      <c r="AH1085" s="51"/>
      <c r="AI1085" s="3"/>
      <c r="AL1085" s="3"/>
      <c r="AM1085" s="3"/>
      <c r="AN1085" s="3"/>
    </row>
    <row r="1086" spans="1:40" ht="30" customHeight="1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IFERROR(VLOOKUP(Tabelle111[[#This Row],[Artikelnr. (wenn vorhanden)]],Artikel!A:C,3,FALSE),Tabelle111[[#This Row],[Artikelnr. (wenn vorhanden)]])</f>
        <v>Diverses aus Abfüllung</v>
      </c>
      <c r="I1086" s="11" t="str">
        <f>VLOOKUP(V1086,'Linien - BU'!A:B,2,FALSE)</f>
        <v>BU1</v>
      </c>
      <c r="J1086" s="12">
        <f t="shared" si="112"/>
        <v>77.400000000000006</v>
      </c>
      <c r="K1086" s="13">
        <f>Tabelle111[[#This Row],[Datum '[Tag']]]</f>
        <v>44455</v>
      </c>
      <c r="L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6" s="14" t="str">
        <f>IFERROR(VLOOKUP(Tabelle3[[#This Row],[Artikelnr.]],Artikel!A:C,3,FALSE),Tabelle3[[#This Row],[Artikelnr.]])</f>
        <v>Diverses aus Abfüllung</v>
      </c>
      <c r="N1086" s="11" t="str">
        <f>VLOOKUP(D1086,'Liste Gründe'!A:D,2,FALSE)</f>
        <v>Linienbezogen</v>
      </c>
      <c r="O1086" s="13" t="str">
        <f>IF(ISBLANK(F1086),VLOOKUP(Tabelle3[[#This Row],[Grund Ziffer]],'Liste Gründe'!A:D,3,FALSE),F1086)</f>
        <v>Bodenabfall Abfüllung</v>
      </c>
      <c r="P1086" s="11" t="str">
        <f>IF(ISBLANK(Tabelle111[[#This Row],[noch genauer]]),"-",Tabelle111[[#This Row],[noch genauer]])</f>
        <v>Clip gerissen</v>
      </c>
      <c r="Q1086" s="14">
        <f t="shared" si="113"/>
        <v>37</v>
      </c>
      <c r="R1086" s="11" t="str">
        <f t="shared" si="114"/>
        <v>Produkte</v>
      </c>
      <c r="S1086" s="11" t="str">
        <f t="shared" si="115"/>
        <v>BUs</v>
      </c>
      <c r="T1086" s="11" t="str">
        <f t="shared" si="116"/>
        <v>Symptome</v>
      </c>
      <c r="U1086" s="11" t="str">
        <f>IFERROR(VLOOKUP(Tabelle3[[#This Row],[Artikelnr.]],Kennzahlen!S:U,3,FALSE)*Tabelle3[[#This Row],[Menge]],"0")</f>
        <v>0</v>
      </c>
      <c r="V1086" s="14" t="str">
        <f>IF(ISBLANK(A1086),VLOOKUP(Tabelle3[[#This Row],[Artikelnr.]],'Linien - BU'!R:S,2,FALSE),A1086)</f>
        <v>Abfüllung</v>
      </c>
      <c r="W1086" s="16" t="str">
        <f t="shared" si="117"/>
        <v>Diverses aus Abfüllung</v>
      </c>
      <c r="X1086" s="15">
        <f t="shared" si="118"/>
        <v>31</v>
      </c>
      <c r="Y1086"/>
      <c r="Z1086" s="3"/>
      <c r="AB1086" s="3"/>
      <c r="AC1086" s="51"/>
      <c r="AD1086" s="3"/>
      <c r="AE1086" s="3"/>
      <c r="AF1086" s="51"/>
      <c r="AG1086" s="51"/>
      <c r="AH1086" s="51"/>
      <c r="AI1086" s="3"/>
      <c r="AL1086" s="3"/>
      <c r="AM1086" s="3"/>
      <c r="AN1086" s="3"/>
    </row>
    <row r="1087" spans="1:40" ht="30" customHeight="1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IFERROR(VLOOKUP(Tabelle111[[#This Row],[Artikelnr. (wenn vorhanden)]],Artikel!A:C,3,FALSE),Tabelle111[[#This Row],[Artikelnr. (wenn vorhanden)]])</f>
        <v>Diverses aus Abfüllung</v>
      </c>
      <c r="I1087" s="11" t="str">
        <f>VLOOKUP(V1087,'Linien - BU'!A:B,2,FALSE)</f>
        <v>BU1</v>
      </c>
      <c r="J1087" s="12">
        <f t="shared" si="112"/>
        <v>10</v>
      </c>
      <c r="K1087" s="13">
        <f>Tabelle111[[#This Row],[Datum '[Tag']]]</f>
        <v>44459</v>
      </c>
      <c r="L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7" s="14" t="str">
        <f>IFERROR(VLOOKUP(Tabelle3[[#This Row],[Artikelnr.]],Artikel!A:C,3,FALSE),Tabelle3[[#This Row],[Artikelnr.]])</f>
        <v>Diverses aus Abfüllung</v>
      </c>
      <c r="N1087" s="11" t="str">
        <f>VLOOKUP(D1087,'Liste Gründe'!A:D,2,FALSE)</f>
        <v>Linienbezogen</v>
      </c>
      <c r="O1087" s="13" t="str">
        <f>IF(ISBLANK(F1087),VLOOKUP(Tabelle3[[#This Row],[Grund Ziffer]],'Liste Gründe'!A:D,3,FALSE),F1087)</f>
        <v>Bodenabfall Abfüllung</v>
      </c>
      <c r="P1087" s="11" t="str">
        <f>IF(ISBLANK(Tabelle111[[#This Row],[noch genauer]]),"-",Tabelle111[[#This Row],[noch genauer]])</f>
        <v>Clip gerissen</v>
      </c>
      <c r="Q1087" s="14">
        <f t="shared" si="113"/>
        <v>38</v>
      </c>
      <c r="R1087" s="11" t="str">
        <f t="shared" si="114"/>
        <v>Produkte</v>
      </c>
      <c r="S1087" s="11" t="str">
        <f t="shared" si="115"/>
        <v>BUs</v>
      </c>
      <c r="T1087" s="11" t="str">
        <f t="shared" si="116"/>
        <v>Symptome</v>
      </c>
      <c r="U1087" s="11" t="str">
        <f>IFERROR(VLOOKUP(Tabelle3[[#This Row],[Artikelnr.]],Kennzahlen!S:U,3,FALSE)*Tabelle3[[#This Row],[Menge]],"0")</f>
        <v>0</v>
      </c>
      <c r="V1087" s="14" t="str">
        <f>IF(ISBLANK(A1087),VLOOKUP(Tabelle3[[#This Row],[Artikelnr.]],'Linien - BU'!R:S,2,FALSE),A1087)</f>
        <v>Abfüllung</v>
      </c>
      <c r="W1087" s="16" t="str">
        <f t="shared" si="117"/>
        <v>Diverses aus Abfüllung</v>
      </c>
      <c r="X1087" s="15">
        <f t="shared" si="118"/>
        <v>31</v>
      </c>
      <c r="Y1087"/>
      <c r="Z1087" s="3"/>
      <c r="AB1087" s="3"/>
      <c r="AC1087" s="51"/>
      <c r="AD1087" s="3"/>
      <c r="AE1087" s="3"/>
      <c r="AF1087" s="51"/>
      <c r="AG1087" s="51"/>
      <c r="AH1087" s="51"/>
      <c r="AI1087" s="3"/>
      <c r="AL1087" s="3"/>
      <c r="AM1087" s="3"/>
      <c r="AN1087" s="3"/>
    </row>
    <row r="1088" spans="1:40" ht="30" customHeight="1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F1088"/>
      <c r="G1088" s="55"/>
      <c r="H1088" s="25" t="str">
        <f>IFERROR(VLOOKUP(Tabelle111[[#This Row],[Artikelnr. (wenn vorhanden)]],Artikel!A:C,3,FALSE),Tabelle111[[#This Row],[Artikelnr. (wenn vorhanden)]])</f>
        <v>Diverses aus Abfüllung</v>
      </c>
      <c r="I1088" s="11" t="str">
        <f>VLOOKUP(V1088,'Linien - BU'!A:B,2,FALSE)</f>
        <v>BU1</v>
      </c>
      <c r="J1088" s="12">
        <f t="shared" si="112"/>
        <v>55.6</v>
      </c>
      <c r="K1088" s="13">
        <f>Tabelle111[[#This Row],[Datum '[Tag']]]</f>
        <v>44427</v>
      </c>
      <c r="L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8" s="14" t="str">
        <f>IFERROR(VLOOKUP(Tabelle3[[#This Row],[Artikelnr.]],Artikel!A:C,3,FALSE),Tabelle3[[#This Row],[Artikelnr.]])</f>
        <v>Diverses aus Abfüllung</v>
      </c>
      <c r="N1088" s="11" t="str">
        <f>VLOOKUP(D1088,'Liste Gründe'!A:D,2,FALSE)</f>
        <v>Linienbezogen</v>
      </c>
      <c r="O1088" s="13" t="str">
        <f>IF(ISBLANK(F1088),VLOOKUP(Tabelle3[[#This Row],[Grund Ziffer]],'Liste Gründe'!A:D,3,FALSE),F1088)</f>
        <v>Maschinenabfall</v>
      </c>
      <c r="P1088" s="11" t="str">
        <f>IF(ISBLANK(Tabelle111[[#This Row],[noch genauer]]),"-",Tabelle111[[#This Row],[noch genauer]])</f>
        <v>-</v>
      </c>
      <c r="Q1088" s="14">
        <f t="shared" si="113"/>
        <v>33</v>
      </c>
      <c r="R1088" s="11" t="str">
        <f t="shared" si="114"/>
        <v>Produkte</v>
      </c>
      <c r="S1088" s="11" t="str">
        <f t="shared" si="115"/>
        <v>BUs</v>
      </c>
      <c r="T1088" s="11" t="str">
        <f t="shared" si="116"/>
        <v>Symptome</v>
      </c>
      <c r="U1088" s="11" t="str">
        <f>IFERROR(VLOOKUP(Tabelle3[[#This Row],[Artikelnr.]],Kennzahlen!S:U,3,FALSE)*Tabelle3[[#This Row],[Menge]],"0")</f>
        <v>0</v>
      </c>
      <c r="V1088" s="14" t="str">
        <f>IF(ISBLANK(A1088),VLOOKUP(Tabelle3[[#This Row],[Artikelnr.]],'Linien - BU'!R:S,2,FALSE),A1088)</f>
        <v>Abfüllung</v>
      </c>
      <c r="W1088" s="16" t="str">
        <f t="shared" si="117"/>
        <v>Diverses aus Abfüllung</v>
      </c>
      <c r="X1088" s="15">
        <f t="shared" si="118"/>
        <v>30</v>
      </c>
      <c r="Y1088"/>
      <c r="Z1088" s="3"/>
      <c r="AB1088" s="3"/>
      <c r="AC1088" s="51"/>
      <c r="AD1088" s="3"/>
      <c r="AE1088" s="3"/>
      <c r="AF1088" s="51"/>
      <c r="AG1088" s="51"/>
      <c r="AH1088" s="51"/>
      <c r="AI1088" s="3"/>
      <c r="AL1088" s="3"/>
      <c r="AM1088" s="3"/>
      <c r="AN1088" s="3"/>
    </row>
    <row r="1089" spans="1:40" ht="30" customHeight="1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F1089"/>
      <c r="G1089" s="55"/>
      <c r="H1089" s="25" t="str">
        <f>IFERROR(VLOOKUP(Tabelle111[[#This Row],[Artikelnr. (wenn vorhanden)]],Artikel!A:C,3,FALSE),Tabelle111[[#This Row],[Artikelnr. (wenn vorhanden)]])</f>
        <v>Diverses aus Abfüllung</v>
      </c>
      <c r="I1089" s="11" t="str">
        <f>VLOOKUP(V1089,'Linien - BU'!A:B,2,FALSE)</f>
        <v>BU1</v>
      </c>
      <c r="J1089" s="12">
        <f t="shared" si="112"/>
        <v>91.2</v>
      </c>
      <c r="K1089" s="13">
        <f>Tabelle111[[#This Row],[Datum '[Tag']]]</f>
        <v>44427</v>
      </c>
      <c r="L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9" s="14" t="str">
        <f>IFERROR(VLOOKUP(Tabelle3[[#This Row],[Artikelnr.]],Artikel!A:C,3,FALSE),Tabelle3[[#This Row],[Artikelnr.]])</f>
        <v>Diverses aus Abfüllung</v>
      </c>
      <c r="N1089" s="11" t="str">
        <f>VLOOKUP(D1089,'Liste Gründe'!A:D,2,FALSE)</f>
        <v>Linienbezogen</v>
      </c>
      <c r="O1089" s="13" t="str">
        <f>IF(ISBLANK(F1089),VLOOKUP(Tabelle3[[#This Row],[Grund Ziffer]],'Liste Gründe'!A:D,3,FALSE),F1089)</f>
        <v>Maschinenabfall</v>
      </c>
      <c r="P1089" s="11" t="str">
        <f>IF(ISBLANK(Tabelle111[[#This Row],[noch genauer]]),"-",Tabelle111[[#This Row],[noch genauer]])</f>
        <v>-</v>
      </c>
      <c r="Q1089" s="14">
        <f t="shared" si="113"/>
        <v>33</v>
      </c>
      <c r="R1089" s="11" t="str">
        <f t="shared" si="114"/>
        <v>Produkte</v>
      </c>
      <c r="S1089" s="11" t="str">
        <f t="shared" si="115"/>
        <v>BUs</v>
      </c>
      <c r="T1089" s="11" t="str">
        <f t="shared" si="116"/>
        <v>Symptome</v>
      </c>
      <c r="U1089" s="11" t="str">
        <f>IFERROR(VLOOKUP(Tabelle3[[#This Row],[Artikelnr.]],Kennzahlen!S:U,3,FALSE)*Tabelle3[[#This Row],[Menge]],"0")</f>
        <v>0</v>
      </c>
      <c r="V1089" s="14" t="str">
        <f>IF(ISBLANK(A1089),VLOOKUP(Tabelle3[[#This Row],[Artikelnr.]],'Linien - BU'!R:S,2,FALSE),A1089)</f>
        <v>Abfüllung</v>
      </c>
      <c r="W1089" s="16" t="str">
        <f t="shared" si="117"/>
        <v>Diverses aus Abfüllung</v>
      </c>
      <c r="X1089" s="15">
        <f t="shared" si="118"/>
        <v>30</v>
      </c>
      <c r="Y1089"/>
      <c r="Z1089" s="3"/>
      <c r="AB1089" s="3"/>
      <c r="AC1089" s="51"/>
      <c r="AD1089" s="3"/>
      <c r="AE1089" s="3"/>
      <c r="AF1089" s="51"/>
      <c r="AG1089" s="51"/>
      <c r="AH1089" s="51"/>
      <c r="AI1089" s="3"/>
      <c r="AL1089" s="3"/>
      <c r="AM1089" s="3"/>
      <c r="AN1089" s="3"/>
    </row>
    <row r="1090" spans="1:40" ht="30" customHeight="1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F1090"/>
      <c r="G1090" s="55"/>
      <c r="H1090" s="25" t="str">
        <f>IFERROR(VLOOKUP(Tabelle111[[#This Row],[Artikelnr. (wenn vorhanden)]],Artikel!A:C,3,FALSE),Tabelle111[[#This Row],[Artikelnr. (wenn vorhanden)]])</f>
        <v>Diverses aus Abfüllung</v>
      </c>
      <c r="I1090" s="11" t="str">
        <f>VLOOKUP(V1090,'Linien - BU'!A:B,2,FALSE)</f>
        <v>BU1</v>
      </c>
      <c r="J1090" s="12">
        <f t="shared" ref="J1090:J1153" si="119">C1090</f>
        <v>143.5</v>
      </c>
      <c r="K1090" s="13">
        <f>Tabelle111[[#This Row],[Datum '[Tag']]]</f>
        <v>44428</v>
      </c>
      <c r="L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0" s="14" t="str">
        <f>IFERROR(VLOOKUP(Tabelle3[[#This Row],[Artikelnr.]],Artikel!A:C,3,FALSE),Tabelle3[[#This Row],[Artikelnr.]])</f>
        <v>Diverses aus Abfüllung</v>
      </c>
      <c r="N1090" s="11" t="str">
        <f>VLOOKUP(D1090,'Liste Gründe'!A:D,2,FALSE)</f>
        <v>Linienbezogen</v>
      </c>
      <c r="O1090" s="13" t="str">
        <f>IF(ISBLANK(F1090),VLOOKUP(Tabelle3[[#This Row],[Grund Ziffer]],'Liste Gründe'!A:D,3,FALSE),F1090)</f>
        <v>Maschinenabfall</v>
      </c>
      <c r="P1090" s="11" t="str">
        <f>IF(ISBLANK(Tabelle111[[#This Row],[noch genauer]]),"-",Tabelle111[[#This Row],[noch genauer]])</f>
        <v>-</v>
      </c>
      <c r="Q1090" s="14">
        <f t="shared" ref="Q1090:Q1153" si="120">_xlfn.ISOWEEKNUM(K1090)</f>
        <v>33</v>
      </c>
      <c r="R1090" s="11" t="str">
        <f t="shared" ref="R1090:R1153" si="121">"Produkte"</f>
        <v>Produkte</v>
      </c>
      <c r="S1090" s="11" t="str">
        <f t="shared" ref="S1090:S1153" si="122">"BUs"</f>
        <v>BUs</v>
      </c>
      <c r="T1090" s="11" t="str">
        <f t="shared" ref="T1090:T1153" si="123">"Symptome"</f>
        <v>Symptome</v>
      </c>
      <c r="U1090" s="11" t="str">
        <f>IFERROR(VLOOKUP(Tabelle3[[#This Row],[Artikelnr.]],Kennzahlen!S:U,3,FALSE)*Tabelle3[[#This Row],[Menge]],"0")</f>
        <v>0</v>
      </c>
      <c r="V1090" s="14" t="str">
        <f>IF(ISBLANK(A1090),VLOOKUP(Tabelle3[[#This Row],[Artikelnr.]],'Linien - BU'!R:S,2,FALSE),A1090)</f>
        <v>Abfüllung</v>
      </c>
      <c r="W1090" s="16" t="str">
        <f t="shared" ref="V1090:W1153" si="124">B1090</f>
        <v>Diverses aus Abfüllung</v>
      </c>
      <c r="X1090" s="15">
        <f t="shared" ref="X1090:X1153" si="125">D1090</f>
        <v>30</v>
      </c>
      <c r="Y1090"/>
      <c r="Z1090" s="3"/>
      <c r="AB1090" s="3"/>
      <c r="AC1090" s="51"/>
      <c r="AD1090" s="3"/>
      <c r="AE1090" s="3"/>
      <c r="AF1090" s="51"/>
      <c r="AG1090" s="51"/>
      <c r="AH1090" s="51"/>
      <c r="AI1090" s="3"/>
      <c r="AL1090" s="3"/>
      <c r="AM1090" s="3"/>
      <c r="AN1090" s="3"/>
    </row>
    <row r="1091" spans="1:40" ht="30" customHeight="1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F1091"/>
      <c r="G1091" s="55"/>
      <c r="H1091" s="25" t="str">
        <f>IFERROR(VLOOKUP(Tabelle111[[#This Row],[Artikelnr. (wenn vorhanden)]],Artikel!A:C,3,FALSE),Tabelle111[[#This Row],[Artikelnr. (wenn vorhanden)]])</f>
        <v>Diverses aus Abfüllung</v>
      </c>
      <c r="I1091" s="11" t="str">
        <f>VLOOKUP(V1091,'Linien - BU'!A:B,2,FALSE)</f>
        <v>BU1</v>
      </c>
      <c r="J1091" s="12">
        <f t="shared" si="119"/>
        <v>242.5</v>
      </c>
      <c r="K1091" s="13">
        <f>Tabelle111[[#This Row],[Datum '[Tag']]]</f>
        <v>44428</v>
      </c>
      <c r="L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1" s="14" t="str">
        <f>IFERROR(VLOOKUP(Tabelle3[[#This Row],[Artikelnr.]],Artikel!A:C,3,FALSE),Tabelle3[[#This Row],[Artikelnr.]])</f>
        <v>Diverses aus Abfüllung</v>
      </c>
      <c r="N1091" s="11" t="str">
        <f>VLOOKUP(D1091,'Liste Gründe'!A:D,2,FALSE)</f>
        <v>Linienbezogen</v>
      </c>
      <c r="O1091" s="13" t="str">
        <f>IF(ISBLANK(F1091),VLOOKUP(Tabelle3[[#This Row],[Grund Ziffer]],'Liste Gründe'!A:D,3,FALSE),F1091)</f>
        <v>Maschinenabfall</v>
      </c>
      <c r="P1091" s="11" t="str">
        <f>IF(ISBLANK(Tabelle111[[#This Row],[noch genauer]]),"-",Tabelle111[[#This Row],[noch genauer]])</f>
        <v>-</v>
      </c>
      <c r="Q1091" s="14">
        <f t="shared" si="120"/>
        <v>33</v>
      </c>
      <c r="R1091" s="11" t="str">
        <f t="shared" si="121"/>
        <v>Produkte</v>
      </c>
      <c r="S1091" s="11" t="str">
        <f t="shared" si="122"/>
        <v>BUs</v>
      </c>
      <c r="T1091" s="11" t="str">
        <f t="shared" si="123"/>
        <v>Symptome</v>
      </c>
      <c r="U1091" s="11" t="str">
        <f>IFERROR(VLOOKUP(Tabelle3[[#This Row],[Artikelnr.]],Kennzahlen!S:U,3,FALSE)*Tabelle3[[#This Row],[Menge]],"0")</f>
        <v>0</v>
      </c>
      <c r="V1091" s="14" t="str">
        <f>IF(ISBLANK(A1091),VLOOKUP(Tabelle3[[#This Row],[Artikelnr.]],'Linien - BU'!R:S,2,FALSE),A1091)</f>
        <v>Abfüllung</v>
      </c>
      <c r="W1091" s="16" t="str">
        <f t="shared" si="124"/>
        <v>Diverses aus Abfüllung</v>
      </c>
      <c r="X1091" s="15">
        <f t="shared" si="125"/>
        <v>30</v>
      </c>
      <c r="Y1091"/>
      <c r="Z1091" s="3"/>
      <c r="AB1091" s="3"/>
      <c r="AC1091" s="51"/>
      <c r="AD1091" s="3"/>
      <c r="AE1091" s="3"/>
      <c r="AF1091" s="51"/>
      <c r="AG1091" s="51"/>
      <c r="AH1091" s="51"/>
      <c r="AI1091" s="3"/>
      <c r="AL1091" s="3"/>
      <c r="AM1091" s="3"/>
      <c r="AN1091" s="3"/>
    </row>
    <row r="1092" spans="1:40" ht="30" customHeight="1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F1092"/>
      <c r="G1092" s="55"/>
      <c r="H1092" s="25" t="str">
        <f>IFERROR(VLOOKUP(Tabelle111[[#This Row],[Artikelnr. (wenn vorhanden)]],Artikel!A:C,3,FALSE),Tabelle111[[#This Row],[Artikelnr. (wenn vorhanden)]])</f>
        <v>Diverses aus Abfüllung</v>
      </c>
      <c r="I1092" s="11" t="str">
        <f>VLOOKUP(V1092,'Linien - BU'!A:B,2,FALSE)</f>
        <v>BU1</v>
      </c>
      <c r="J1092" s="12">
        <f t="shared" si="119"/>
        <v>280</v>
      </c>
      <c r="K1092" s="13">
        <f>Tabelle111[[#This Row],[Datum '[Tag']]]</f>
        <v>44431</v>
      </c>
      <c r="L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2" s="14" t="str">
        <f>IFERROR(VLOOKUP(Tabelle3[[#This Row],[Artikelnr.]],Artikel!A:C,3,FALSE),Tabelle3[[#This Row],[Artikelnr.]])</f>
        <v>Diverses aus Abfüllung</v>
      </c>
      <c r="N1092" s="11" t="str">
        <f>VLOOKUP(D1092,'Liste Gründe'!A:D,2,FALSE)</f>
        <v>Linienbezogen</v>
      </c>
      <c r="O1092" s="13" t="str">
        <f>IF(ISBLANK(F1092),VLOOKUP(Tabelle3[[#This Row],[Grund Ziffer]],'Liste Gründe'!A:D,3,FALSE),F1092)</f>
        <v>Maschinenabfall</v>
      </c>
      <c r="P1092" s="11" t="str">
        <f>IF(ISBLANK(Tabelle111[[#This Row],[noch genauer]]),"-",Tabelle111[[#This Row],[noch genauer]])</f>
        <v>-</v>
      </c>
      <c r="Q1092" s="14">
        <f t="shared" si="120"/>
        <v>34</v>
      </c>
      <c r="R1092" s="11" t="str">
        <f t="shared" si="121"/>
        <v>Produkte</v>
      </c>
      <c r="S1092" s="11" t="str">
        <f t="shared" si="122"/>
        <v>BUs</v>
      </c>
      <c r="T1092" s="11" t="str">
        <f t="shared" si="123"/>
        <v>Symptome</v>
      </c>
      <c r="U1092" s="11" t="str">
        <f>IFERROR(VLOOKUP(Tabelle3[[#This Row],[Artikelnr.]],Kennzahlen!S:U,3,FALSE)*Tabelle3[[#This Row],[Menge]],"0")</f>
        <v>0</v>
      </c>
      <c r="V1092" s="14" t="str">
        <f>IF(ISBLANK(A1092),VLOOKUP(Tabelle3[[#This Row],[Artikelnr.]],'Linien - BU'!R:S,2,FALSE),A1092)</f>
        <v>Abfüllung</v>
      </c>
      <c r="W1092" s="16" t="str">
        <f t="shared" si="124"/>
        <v>Diverses aus Abfüllung</v>
      </c>
      <c r="X1092" s="15">
        <f t="shared" si="125"/>
        <v>30</v>
      </c>
      <c r="Y1092"/>
      <c r="Z1092" s="3"/>
      <c r="AB1092" s="3"/>
      <c r="AC1092" s="51"/>
      <c r="AD1092" s="3"/>
      <c r="AE1092" s="3"/>
      <c r="AF1092" s="51"/>
      <c r="AG1092" s="51"/>
      <c r="AH1092" s="51"/>
      <c r="AI1092" s="3"/>
      <c r="AL1092" s="3"/>
      <c r="AM1092" s="3"/>
      <c r="AN1092" s="3"/>
    </row>
    <row r="1093" spans="1:40" ht="30" customHeight="1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F1093"/>
      <c r="G1093" s="55"/>
      <c r="H1093" s="25" t="str">
        <f>IFERROR(VLOOKUP(Tabelle111[[#This Row],[Artikelnr. (wenn vorhanden)]],Artikel!A:C,3,FALSE),Tabelle111[[#This Row],[Artikelnr. (wenn vorhanden)]])</f>
        <v>Diverses aus Abfüllung</v>
      </c>
      <c r="I1093" s="11" t="str">
        <f>VLOOKUP(V1093,'Linien - BU'!A:B,2,FALSE)</f>
        <v>BU1</v>
      </c>
      <c r="J1093" s="12">
        <f t="shared" si="119"/>
        <v>279.5</v>
      </c>
      <c r="K1093" s="13">
        <f>Tabelle111[[#This Row],[Datum '[Tag']]]</f>
        <v>44431</v>
      </c>
      <c r="L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3" s="14" t="str">
        <f>IFERROR(VLOOKUP(Tabelle3[[#This Row],[Artikelnr.]],Artikel!A:C,3,FALSE),Tabelle3[[#This Row],[Artikelnr.]])</f>
        <v>Diverses aus Abfüllung</v>
      </c>
      <c r="N1093" s="11" t="str">
        <f>VLOOKUP(D1093,'Liste Gründe'!A:D,2,FALSE)</f>
        <v>Linienbezogen</v>
      </c>
      <c r="O1093" s="13" t="str">
        <f>IF(ISBLANK(F1093),VLOOKUP(Tabelle3[[#This Row],[Grund Ziffer]],'Liste Gründe'!A:D,3,FALSE),F1093)</f>
        <v>Maschinenabfall</v>
      </c>
      <c r="P1093" s="11" t="str">
        <f>IF(ISBLANK(Tabelle111[[#This Row],[noch genauer]]),"-",Tabelle111[[#This Row],[noch genauer]])</f>
        <v>-</v>
      </c>
      <c r="Q1093" s="14">
        <f t="shared" si="120"/>
        <v>34</v>
      </c>
      <c r="R1093" s="11" t="str">
        <f t="shared" si="121"/>
        <v>Produkte</v>
      </c>
      <c r="S1093" s="11" t="str">
        <f t="shared" si="122"/>
        <v>BUs</v>
      </c>
      <c r="T1093" s="11" t="str">
        <f t="shared" si="123"/>
        <v>Symptome</v>
      </c>
      <c r="U1093" s="11" t="str">
        <f>IFERROR(VLOOKUP(Tabelle3[[#This Row],[Artikelnr.]],Kennzahlen!S:U,3,FALSE)*Tabelle3[[#This Row],[Menge]],"0")</f>
        <v>0</v>
      </c>
      <c r="V1093" s="14" t="str">
        <f>IF(ISBLANK(A1093),VLOOKUP(Tabelle3[[#This Row],[Artikelnr.]],'Linien - BU'!R:S,2,FALSE),A1093)</f>
        <v>Abfüllung</v>
      </c>
      <c r="W1093" s="16" t="str">
        <f t="shared" si="124"/>
        <v>Diverses aus Abfüllung</v>
      </c>
      <c r="X1093" s="15">
        <f t="shared" si="125"/>
        <v>30</v>
      </c>
      <c r="Y1093"/>
      <c r="Z1093" s="3"/>
      <c r="AB1093" s="3"/>
      <c r="AC1093" s="51"/>
      <c r="AD1093" s="3"/>
      <c r="AE1093" s="3"/>
      <c r="AF1093" s="51"/>
      <c r="AG1093" s="51"/>
      <c r="AH1093" s="51"/>
      <c r="AI1093" s="3"/>
      <c r="AL1093" s="3"/>
      <c r="AM1093" s="3"/>
      <c r="AN1093" s="3"/>
    </row>
    <row r="1094" spans="1:40" ht="30" customHeight="1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F1094"/>
      <c r="G1094" s="55"/>
      <c r="H1094" s="25" t="str">
        <f>IFERROR(VLOOKUP(Tabelle111[[#This Row],[Artikelnr. (wenn vorhanden)]],Artikel!A:C,3,FALSE),Tabelle111[[#This Row],[Artikelnr. (wenn vorhanden)]])</f>
        <v>Diverses aus Abfüllung</v>
      </c>
      <c r="I1094" s="11" t="str">
        <f>VLOOKUP(V1094,'Linien - BU'!A:B,2,FALSE)</f>
        <v>BU1</v>
      </c>
      <c r="J1094" s="12">
        <f t="shared" si="119"/>
        <v>320</v>
      </c>
      <c r="K1094" s="13">
        <f>Tabelle111[[#This Row],[Datum '[Tag']]]</f>
        <v>44433</v>
      </c>
      <c r="L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4" s="14" t="str">
        <f>IFERROR(VLOOKUP(Tabelle3[[#This Row],[Artikelnr.]],Artikel!A:C,3,FALSE),Tabelle3[[#This Row],[Artikelnr.]])</f>
        <v>Diverses aus Abfüllung</v>
      </c>
      <c r="N1094" s="11" t="str">
        <f>VLOOKUP(D1094,'Liste Gründe'!A:D,2,FALSE)</f>
        <v>Linienbezogen</v>
      </c>
      <c r="O1094" s="13" t="str">
        <f>IF(ISBLANK(F1094),VLOOKUP(Tabelle3[[#This Row],[Grund Ziffer]],'Liste Gründe'!A:D,3,FALSE),F1094)</f>
        <v>Maschinenabfall</v>
      </c>
      <c r="P1094" s="11" t="str">
        <f>IF(ISBLANK(Tabelle111[[#This Row],[noch genauer]]),"-",Tabelle111[[#This Row],[noch genauer]])</f>
        <v>-</v>
      </c>
      <c r="Q1094" s="14">
        <f t="shared" si="120"/>
        <v>34</v>
      </c>
      <c r="R1094" s="11" t="str">
        <f t="shared" si="121"/>
        <v>Produkte</v>
      </c>
      <c r="S1094" s="11" t="str">
        <f t="shared" si="122"/>
        <v>BUs</v>
      </c>
      <c r="T1094" s="11" t="str">
        <f t="shared" si="123"/>
        <v>Symptome</v>
      </c>
      <c r="U1094" s="11" t="str">
        <f>IFERROR(VLOOKUP(Tabelle3[[#This Row],[Artikelnr.]],Kennzahlen!S:U,3,FALSE)*Tabelle3[[#This Row],[Menge]],"0")</f>
        <v>0</v>
      </c>
      <c r="V1094" s="14" t="str">
        <f>IF(ISBLANK(A1094),VLOOKUP(Tabelle3[[#This Row],[Artikelnr.]],'Linien - BU'!R:S,2,FALSE),A1094)</f>
        <v>Abfüllung</v>
      </c>
      <c r="W1094" s="16" t="str">
        <f t="shared" si="124"/>
        <v>Diverses aus Abfüllung</v>
      </c>
      <c r="X1094" s="15">
        <f t="shared" si="125"/>
        <v>30</v>
      </c>
      <c r="Y1094"/>
      <c r="Z1094" s="3"/>
      <c r="AB1094" s="3"/>
      <c r="AC1094" s="51"/>
      <c r="AD1094" s="3"/>
      <c r="AE1094" s="3"/>
      <c r="AF1094" s="51"/>
      <c r="AG1094" s="51"/>
      <c r="AH1094" s="51"/>
      <c r="AI1094" s="3"/>
      <c r="AL1094" s="3"/>
      <c r="AM1094" s="3"/>
      <c r="AN1094" s="3"/>
    </row>
    <row r="1095" spans="1:40" ht="30" customHeight="1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F1095"/>
      <c r="G1095" s="55"/>
      <c r="H1095" s="25" t="str">
        <f>IFERROR(VLOOKUP(Tabelle111[[#This Row],[Artikelnr. (wenn vorhanden)]],Artikel!A:C,3,FALSE),Tabelle111[[#This Row],[Artikelnr. (wenn vorhanden)]])</f>
        <v>Diverses aus Abfüllung</v>
      </c>
      <c r="I1095" s="11" t="str">
        <f>VLOOKUP(V1095,'Linien - BU'!A:B,2,FALSE)</f>
        <v>BU1</v>
      </c>
      <c r="J1095" s="12">
        <f t="shared" si="119"/>
        <v>526.6</v>
      </c>
      <c r="K1095" s="13">
        <f>Tabelle111[[#This Row],[Datum '[Tag']]]</f>
        <v>44438</v>
      </c>
      <c r="L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5" s="14" t="str">
        <f>IFERROR(VLOOKUP(Tabelle3[[#This Row],[Artikelnr.]],Artikel!A:C,3,FALSE),Tabelle3[[#This Row],[Artikelnr.]])</f>
        <v>Diverses aus Abfüllung</v>
      </c>
      <c r="N1095" s="11" t="str">
        <f>VLOOKUP(D1095,'Liste Gründe'!A:D,2,FALSE)</f>
        <v>Linienbezogen</v>
      </c>
      <c r="O1095" s="13" t="str">
        <f>IF(ISBLANK(F1095),VLOOKUP(Tabelle3[[#This Row],[Grund Ziffer]],'Liste Gründe'!A:D,3,FALSE),F1095)</f>
        <v>Maschinenabfall</v>
      </c>
      <c r="P1095" s="11" t="str">
        <f>IF(ISBLANK(Tabelle111[[#This Row],[noch genauer]]),"-",Tabelle111[[#This Row],[noch genauer]])</f>
        <v>-</v>
      </c>
      <c r="Q1095" s="14">
        <f t="shared" si="120"/>
        <v>35</v>
      </c>
      <c r="R1095" s="11" t="str">
        <f t="shared" si="121"/>
        <v>Produkte</v>
      </c>
      <c r="S1095" s="11" t="str">
        <f t="shared" si="122"/>
        <v>BUs</v>
      </c>
      <c r="T1095" s="11" t="str">
        <f t="shared" si="123"/>
        <v>Symptome</v>
      </c>
      <c r="U1095" s="11" t="str">
        <f>IFERROR(VLOOKUP(Tabelle3[[#This Row],[Artikelnr.]],Kennzahlen!S:U,3,FALSE)*Tabelle3[[#This Row],[Menge]],"0")</f>
        <v>0</v>
      </c>
      <c r="V1095" s="14" t="str">
        <f>IF(ISBLANK(A1095),VLOOKUP(Tabelle3[[#This Row],[Artikelnr.]],'Linien - BU'!R:S,2,FALSE),A1095)</f>
        <v>Abfüllung</v>
      </c>
      <c r="W1095" s="16" t="str">
        <f t="shared" si="124"/>
        <v>Diverses aus Abfüllung</v>
      </c>
      <c r="X1095" s="15">
        <f t="shared" si="125"/>
        <v>30</v>
      </c>
      <c r="Y1095"/>
      <c r="Z1095" s="3"/>
      <c r="AB1095" s="3"/>
      <c r="AC1095" s="51"/>
      <c r="AD1095" s="3"/>
      <c r="AE1095" s="3"/>
      <c r="AF1095" s="51"/>
      <c r="AG1095" s="51"/>
      <c r="AH1095" s="51"/>
      <c r="AI1095" s="3"/>
      <c r="AL1095" s="3"/>
      <c r="AM1095" s="3"/>
      <c r="AN1095" s="3"/>
    </row>
    <row r="1096" spans="1:40" ht="30" customHeight="1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F1096"/>
      <c r="G1096" s="55"/>
      <c r="H1096" s="25" t="str">
        <f>IFERROR(VLOOKUP(Tabelle111[[#This Row],[Artikelnr. (wenn vorhanden)]],Artikel!A:C,3,FALSE),Tabelle111[[#This Row],[Artikelnr. (wenn vorhanden)]])</f>
        <v>Diverses aus Abfüllung</v>
      </c>
      <c r="I1096" s="11" t="str">
        <f>VLOOKUP(V1096,'Linien - BU'!A:B,2,FALSE)</f>
        <v>BU1</v>
      </c>
      <c r="J1096" s="12">
        <f t="shared" si="119"/>
        <v>23</v>
      </c>
      <c r="K1096" s="13">
        <f>Tabelle111[[#This Row],[Datum '[Tag']]]</f>
        <v>44440</v>
      </c>
      <c r="L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6" s="14" t="str">
        <f>IFERROR(VLOOKUP(Tabelle3[[#This Row],[Artikelnr.]],Artikel!A:C,3,FALSE),Tabelle3[[#This Row],[Artikelnr.]])</f>
        <v>Diverses aus Abfüllung</v>
      </c>
      <c r="N1096" s="11" t="str">
        <f>VLOOKUP(D1096,'Liste Gründe'!A:D,2,FALSE)</f>
        <v>Linienbezogen</v>
      </c>
      <c r="O1096" s="13" t="str">
        <f>IF(ISBLANK(F1096),VLOOKUP(Tabelle3[[#This Row],[Grund Ziffer]],'Liste Gründe'!A:D,3,FALSE),F1096)</f>
        <v>Maschinenabfall</v>
      </c>
      <c r="P1096" s="11" t="str">
        <f>IF(ISBLANK(Tabelle111[[#This Row],[noch genauer]]),"-",Tabelle111[[#This Row],[noch genauer]])</f>
        <v>-</v>
      </c>
      <c r="Q1096" s="14">
        <f t="shared" si="120"/>
        <v>35</v>
      </c>
      <c r="R1096" s="11" t="str">
        <f t="shared" si="121"/>
        <v>Produkte</v>
      </c>
      <c r="S1096" s="11" t="str">
        <f t="shared" si="122"/>
        <v>BUs</v>
      </c>
      <c r="T1096" s="11" t="str">
        <f t="shared" si="123"/>
        <v>Symptome</v>
      </c>
      <c r="U1096" s="11" t="str">
        <f>IFERROR(VLOOKUP(Tabelle3[[#This Row],[Artikelnr.]],Kennzahlen!S:U,3,FALSE)*Tabelle3[[#This Row],[Menge]],"0")</f>
        <v>0</v>
      </c>
      <c r="V1096" s="14" t="str">
        <f>IF(ISBLANK(A1096),VLOOKUP(Tabelle3[[#This Row],[Artikelnr.]],'Linien - BU'!R:S,2,FALSE),A1096)</f>
        <v>Abfüllung</v>
      </c>
      <c r="W1096" s="16" t="str">
        <f t="shared" si="124"/>
        <v>Diverses aus Abfüllung</v>
      </c>
      <c r="X1096" s="15">
        <f t="shared" si="125"/>
        <v>30</v>
      </c>
      <c r="Y1096"/>
      <c r="Z1096" s="3"/>
      <c r="AB1096" s="3"/>
      <c r="AC1096" s="51"/>
      <c r="AD1096" s="3"/>
      <c r="AE1096" s="3"/>
      <c r="AF1096" s="51"/>
      <c r="AG1096" s="51"/>
      <c r="AH1096" s="51"/>
      <c r="AI1096" s="3"/>
      <c r="AL1096" s="3"/>
      <c r="AM1096" s="3"/>
      <c r="AN1096" s="3"/>
    </row>
    <row r="1097" spans="1:40" ht="30" customHeight="1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F1097"/>
      <c r="G1097" s="55"/>
      <c r="H1097" s="25" t="str">
        <f>IFERROR(VLOOKUP(Tabelle111[[#This Row],[Artikelnr. (wenn vorhanden)]],Artikel!A:C,3,FALSE),Tabelle111[[#This Row],[Artikelnr. (wenn vorhanden)]])</f>
        <v>Diverses aus Abfüllung</v>
      </c>
      <c r="I1097" s="11" t="str">
        <f>VLOOKUP(V1097,'Linien - BU'!A:B,2,FALSE)</f>
        <v>BU1</v>
      </c>
      <c r="J1097" s="12">
        <f t="shared" si="119"/>
        <v>45.4</v>
      </c>
      <c r="K1097" s="13">
        <f>Tabelle111[[#This Row],[Datum '[Tag']]]</f>
        <v>44440</v>
      </c>
      <c r="L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7" s="14" t="str">
        <f>IFERROR(VLOOKUP(Tabelle3[[#This Row],[Artikelnr.]],Artikel!A:C,3,FALSE),Tabelle3[[#This Row],[Artikelnr.]])</f>
        <v>Diverses aus Abfüllung</v>
      </c>
      <c r="N1097" s="11" t="str">
        <f>VLOOKUP(D1097,'Liste Gründe'!A:D,2,FALSE)</f>
        <v>Linienbezogen</v>
      </c>
      <c r="O1097" s="13" t="str">
        <f>IF(ISBLANK(F1097),VLOOKUP(Tabelle3[[#This Row],[Grund Ziffer]],'Liste Gründe'!A:D,3,FALSE),F1097)</f>
        <v>Maschinenabfall</v>
      </c>
      <c r="P1097" s="11" t="str">
        <f>IF(ISBLANK(Tabelle111[[#This Row],[noch genauer]]),"-",Tabelle111[[#This Row],[noch genauer]])</f>
        <v>-</v>
      </c>
      <c r="Q1097" s="14">
        <f t="shared" si="120"/>
        <v>35</v>
      </c>
      <c r="R1097" s="11" t="str">
        <f t="shared" si="121"/>
        <v>Produkte</v>
      </c>
      <c r="S1097" s="11" t="str">
        <f t="shared" si="122"/>
        <v>BUs</v>
      </c>
      <c r="T1097" s="11" t="str">
        <f t="shared" si="123"/>
        <v>Symptome</v>
      </c>
      <c r="U1097" s="11" t="str">
        <f>IFERROR(VLOOKUP(Tabelle3[[#This Row],[Artikelnr.]],Kennzahlen!S:U,3,FALSE)*Tabelle3[[#This Row],[Menge]],"0")</f>
        <v>0</v>
      </c>
      <c r="V1097" s="14" t="str">
        <f>IF(ISBLANK(A1097),VLOOKUP(Tabelle3[[#This Row],[Artikelnr.]],'Linien - BU'!R:S,2,FALSE),A1097)</f>
        <v>Abfüllung</v>
      </c>
      <c r="W1097" s="16" t="str">
        <f t="shared" si="124"/>
        <v>Diverses aus Abfüllung</v>
      </c>
      <c r="X1097" s="15">
        <f t="shared" si="125"/>
        <v>30</v>
      </c>
      <c r="Y1097"/>
      <c r="Z1097" s="3"/>
      <c r="AB1097" s="3"/>
      <c r="AC1097" s="51"/>
      <c r="AD1097" s="3"/>
      <c r="AE1097" s="3"/>
      <c r="AF1097" s="51"/>
      <c r="AG1097" s="51"/>
      <c r="AH1097" s="51"/>
      <c r="AI1097" s="3"/>
      <c r="AL1097" s="3"/>
      <c r="AM1097" s="3"/>
      <c r="AN1097" s="3"/>
    </row>
    <row r="1098" spans="1:40" ht="30" customHeight="1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F1098"/>
      <c r="G1098" s="55"/>
      <c r="H1098" s="25" t="str">
        <f>IFERROR(VLOOKUP(Tabelle111[[#This Row],[Artikelnr. (wenn vorhanden)]],Artikel!A:C,3,FALSE),Tabelle111[[#This Row],[Artikelnr. (wenn vorhanden)]])</f>
        <v>Diverses aus Abfüllung</v>
      </c>
      <c r="I1098" s="11" t="str">
        <f>VLOOKUP(V1098,'Linien - BU'!A:B,2,FALSE)</f>
        <v>BU1</v>
      </c>
      <c r="J1098" s="12">
        <f t="shared" si="119"/>
        <v>40.5</v>
      </c>
      <c r="K1098" s="13">
        <f>Tabelle111[[#This Row],[Datum '[Tag']]]</f>
        <v>44441</v>
      </c>
      <c r="L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8" s="14" t="str">
        <f>IFERROR(VLOOKUP(Tabelle3[[#This Row],[Artikelnr.]],Artikel!A:C,3,FALSE),Tabelle3[[#This Row],[Artikelnr.]])</f>
        <v>Diverses aus Abfüllung</v>
      </c>
      <c r="N1098" s="11" t="str">
        <f>VLOOKUP(D1098,'Liste Gründe'!A:D,2,FALSE)</f>
        <v>Linienbezogen</v>
      </c>
      <c r="O1098" s="13" t="str">
        <f>IF(ISBLANK(F1098),VLOOKUP(Tabelle3[[#This Row],[Grund Ziffer]],'Liste Gründe'!A:D,3,FALSE),F1098)</f>
        <v>Maschinenabfall</v>
      </c>
      <c r="P1098" s="11" t="str">
        <f>IF(ISBLANK(Tabelle111[[#This Row],[noch genauer]]),"-",Tabelle111[[#This Row],[noch genauer]])</f>
        <v>-</v>
      </c>
      <c r="Q1098" s="14">
        <f t="shared" si="120"/>
        <v>35</v>
      </c>
      <c r="R1098" s="11" t="str">
        <f t="shared" si="121"/>
        <v>Produkte</v>
      </c>
      <c r="S1098" s="11" t="str">
        <f t="shared" si="122"/>
        <v>BUs</v>
      </c>
      <c r="T1098" s="11" t="str">
        <f t="shared" si="123"/>
        <v>Symptome</v>
      </c>
      <c r="U1098" s="11" t="str">
        <f>IFERROR(VLOOKUP(Tabelle3[[#This Row],[Artikelnr.]],Kennzahlen!S:U,3,FALSE)*Tabelle3[[#This Row],[Menge]],"0")</f>
        <v>0</v>
      </c>
      <c r="V1098" s="14" t="str">
        <f>IF(ISBLANK(A1098),VLOOKUP(Tabelle3[[#This Row],[Artikelnr.]],'Linien - BU'!R:S,2,FALSE),A1098)</f>
        <v>Abfüllung</v>
      </c>
      <c r="W1098" s="16" t="str">
        <f t="shared" si="124"/>
        <v>Diverses aus Abfüllung</v>
      </c>
      <c r="X1098" s="15">
        <f t="shared" si="125"/>
        <v>30</v>
      </c>
      <c r="Y1098"/>
      <c r="Z1098" s="3"/>
      <c r="AB1098" s="3"/>
      <c r="AC1098" s="51"/>
      <c r="AD1098" s="3"/>
      <c r="AE1098" s="3"/>
      <c r="AF1098" s="51"/>
      <c r="AG1098" s="51"/>
      <c r="AH1098" s="51"/>
      <c r="AI1098" s="3"/>
      <c r="AL1098" s="3"/>
      <c r="AM1098" s="3"/>
      <c r="AN1098" s="3"/>
    </row>
    <row r="1099" spans="1:40" ht="30" customHeight="1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F1099"/>
      <c r="G1099" s="55"/>
      <c r="H1099" s="25" t="str">
        <f>IFERROR(VLOOKUP(Tabelle111[[#This Row],[Artikelnr. (wenn vorhanden)]],Artikel!A:C,3,FALSE),Tabelle111[[#This Row],[Artikelnr. (wenn vorhanden)]])</f>
        <v>Diverses aus Abfüllung</v>
      </c>
      <c r="I1099" s="11" t="str">
        <f>VLOOKUP(V1099,'Linien - BU'!A:B,2,FALSE)</f>
        <v>BU1</v>
      </c>
      <c r="J1099" s="12">
        <f t="shared" si="119"/>
        <v>326.8</v>
      </c>
      <c r="K1099" s="13">
        <f>Tabelle111[[#This Row],[Datum '[Tag']]]</f>
        <v>44442</v>
      </c>
      <c r="L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9" s="14" t="str">
        <f>IFERROR(VLOOKUP(Tabelle3[[#This Row],[Artikelnr.]],Artikel!A:C,3,FALSE),Tabelle3[[#This Row],[Artikelnr.]])</f>
        <v>Diverses aus Abfüllung</v>
      </c>
      <c r="N1099" s="11" t="str">
        <f>VLOOKUP(D1099,'Liste Gründe'!A:D,2,FALSE)</f>
        <v>Linienbezogen</v>
      </c>
      <c r="O1099" s="13" t="str">
        <f>IF(ISBLANK(F1099),VLOOKUP(Tabelle3[[#This Row],[Grund Ziffer]],'Liste Gründe'!A:D,3,FALSE),F1099)</f>
        <v>Maschinenabfall</v>
      </c>
      <c r="P1099" s="11" t="str">
        <f>IF(ISBLANK(Tabelle111[[#This Row],[noch genauer]]),"-",Tabelle111[[#This Row],[noch genauer]])</f>
        <v>-</v>
      </c>
      <c r="Q1099" s="14">
        <f t="shared" si="120"/>
        <v>35</v>
      </c>
      <c r="R1099" s="11" t="str">
        <f t="shared" si="121"/>
        <v>Produkte</v>
      </c>
      <c r="S1099" s="11" t="str">
        <f t="shared" si="122"/>
        <v>BUs</v>
      </c>
      <c r="T1099" s="11" t="str">
        <f t="shared" si="123"/>
        <v>Symptome</v>
      </c>
      <c r="U1099" s="11" t="str">
        <f>IFERROR(VLOOKUP(Tabelle3[[#This Row],[Artikelnr.]],Kennzahlen!S:U,3,FALSE)*Tabelle3[[#This Row],[Menge]],"0")</f>
        <v>0</v>
      </c>
      <c r="V1099" s="14" t="str">
        <f>IF(ISBLANK(A1099),VLOOKUP(Tabelle3[[#This Row],[Artikelnr.]],'Linien - BU'!R:S,2,FALSE),A1099)</f>
        <v>Abfüllung</v>
      </c>
      <c r="W1099" s="16" t="str">
        <f t="shared" si="124"/>
        <v>Diverses aus Abfüllung</v>
      </c>
      <c r="X1099" s="15">
        <f t="shared" si="125"/>
        <v>30</v>
      </c>
      <c r="Y1099"/>
      <c r="Z1099" s="3"/>
      <c r="AB1099" s="3"/>
      <c r="AC1099" s="51"/>
      <c r="AD1099" s="3"/>
      <c r="AE1099" s="3"/>
      <c r="AF1099" s="51"/>
      <c r="AG1099" s="51"/>
      <c r="AH1099" s="51"/>
      <c r="AI1099" s="3"/>
      <c r="AL1099" s="3"/>
      <c r="AM1099" s="3"/>
      <c r="AN1099" s="3"/>
    </row>
    <row r="1100" spans="1:40" ht="30" customHeight="1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IFERROR(VLOOKUP(Tabelle111[[#This Row],[Artikelnr. (wenn vorhanden)]],Artikel!A:C,3,FALSE),Tabelle111[[#This Row],[Artikelnr. (wenn vorhanden)]])</f>
        <v>Diverses aus Abfüllung</v>
      </c>
      <c r="I1100" s="11" t="str">
        <f>VLOOKUP(V1100,'Linien - BU'!A:B,2,FALSE)</f>
        <v>BU1</v>
      </c>
      <c r="J1100" s="12">
        <f t="shared" si="119"/>
        <v>8</v>
      </c>
      <c r="K1100" s="13">
        <f>Tabelle111[[#This Row],[Datum '[Tag']]]</f>
        <v>44427</v>
      </c>
      <c r="L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0" s="14" t="str">
        <f>IFERROR(VLOOKUP(Tabelle3[[#This Row],[Artikelnr.]],Artikel!A:C,3,FALSE),Tabelle3[[#This Row],[Artikelnr.]])</f>
        <v>Diverses aus Abfüllung</v>
      </c>
      <c r="N1100" s="11" t="str">
        <f>VLOOKUP(D1100,'Liste Gründe'!A:D,2,FALSE)</f>
        <v>Rest</v>
      </c>
      <c r="O1100" s="13" t="str">
        <f>IF(ISBLANK(F1100),VLOOKUP(Tabelle3[[#This Row],[Grund Ziffer]],'Liste Gründe'!A:D,3,FALSE),F1100)</f>
        <v>Fremdkörper</v>
      </c>
      <c r="P1100" s="11" t="str">
        <f>IF(ISBLANK(Tabelle111[[#This Row],[noch genauer]]),"-",Tabelle111[[#This Row],[noch genauer]])</f>
        <v>Metall</v>
      </c>
      <c r="Q1100" s="14">
        <f t="shared" si="120"/>
        <v>33</v>
      </c>
      <c r="R1100" s="11" t="str">
        <f t="shared" si="121"/>
        <v>Produkte</v>
      </c>
      <c r="S1100" s="11" t="str">
        <f t="shared" si="122"/>
        <v>BUs</v>
      </c>
      <c r="T1100" s="11" t="str">
        <f t="shared" si="123"/>
        <v>Symptome</v>
      </c>
      <c r="U1100" s="11" t="str">
        <f>IFERROR(VLOOKUP(Tabelle3[[#This Row],[Artikelnr.]],Kennzahlen!S:U,3,FALSE)*Tabelle3[[#This Row],[Menge]],"0")</f>
        <v>0</v>
      </c>
      <c r="V1100" s="14" t="str">
        <f>IF(ISBLANK(A1100),VLOOKUP(Tabelle3[[#This Row],[Artikelnr.]],'Linien - BU'!R:S,2,FALSE),A1100)</f>
        <v>Abfüllung</v>
      </c>
      <c r="W1100" s="16" t="str">
        <f t="shared" si="124"/>
        <v>Diverses aus Abfüllung</v>
      </c>
      <c r="X1100" s="15">
        <f t="shared" si="125"/>
        <v>22</v>
      </c>
      <c r="Y1100"/>
      <c r="Z1100" s="3"/>
      <c r="AB1100" s="3"/>
      <c r="AC1100" s="51"/>
      <c r="AD1100" s="3"/>
      <c r="AE1100" s="3"/>
      <c r="AF1100" s="51"/>
      <c r="AG1100" s="51"/>
      <c r="AH1100" s="51"/>
      <c r="AI1100" s="3"/>
      <c r="AL1100" s="3"/>
      <c r="AM1100" s="3"/>
      <c r="AN1100" s="3"/>
    </row>
    <row r="1101" spans="1:40" ht="30" customHeight="1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F1101"/>
      <c r="G1101" s="55"/>
      <c r="H1101" s="25" t="str">
        <f>IFERROR(VLOOKUP(Tabelle111[[#This Row],[Artikelnr. (wenn vorhanden)]],Artikel!A:C,3,FALSE),Tabelle111[[#This Row],[Artikelnr. (wenn vorhanden)]])</f>
        <v>Diverses aus Abfüllung</v>
      </c>
      <c r="I1101" s="11" t="str">
        <f>VLOOKUP(V1101,'Linien - BU'!A:B,2,FALSE)</f>
        <v>BU1</v>
      </c>
      <c r="J1101" s="12">
        <f t="shared" si="119"/>
        <v>55</v>
      </c>
      <c r="K1101" s="13">
        <f>Tabelle111[[#This Row],[Datum '[Tag']]]</f>
        <v>44445</v>
      </c>
      <c r="L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1" s="14" t="str">
        <f>IFERROR(VLOOKUP(Tabelle3[[#This Row],[Artikelnr.]],Artikel!A:C,3,FALSE),Tabelle3[[#This Row],[Artikelnr.]])</f>
        <v>Diverses aus Abfüllung</v>
      </c>
      <c r="N1101" s="11" t="str">
        <f>VLOOKUP(D1101,'Liste Gründe'!A:D,2,FALSE)</f>
        <v>Linienbezogen</v>
      </c>
      <c r="O1101" s="13" t="str">
        <f>IF(ISBLANK(F1101),VLOOKUP(Tabelle3[[#This Row],[Grund Ziffer]],'Liste Gründe'!A:D,3,FALSE),F1101)</f>
        <v>Maschinenabfall</v>
      </c>
      <c r="P1101" s="11" t="str">
        <f>IF(ISBLANK(Tabelle111[[#This Row],[noch genauer]]),"-",Tabelle111[[#This Row],[noch genauer]])</f>
        <v>-</v>
      </c>
      <c r="Q1101" s="14">
        <f t="shared" si="120"/>
        <v>36</v>
      </c>
      <c r="R1101" s="11" t="str">
        <f t="shared" si="121"/>
        <v>Produkte</v>
      </c>
      <c r="S1101" s="11" t="str">
        <f t="shared" si="122"/>
        <v>BUs</v>
      </c>
      <c r="T1101" s="11" t="str">
        <f t="shared" si="123"/>
        <v>Symptome</v>
      </c>
      <c r="U1101" s="11" t="str">
        <f>IFERROR(VLOOKUP(Tabelle3[[#This Row],[Artikelnr.]],Kennzahlen!S:U,3,FALSE)*Tabelle3[[#This Row],[Menge]],"0")</f>
        <v>0</v>
      </c>
      <c r="V1101" s="14" t="str">
        <f>IF(ISBLANK(A1101),VLOOKUP(Tabelle3[[#This Row],[Artikelnr.]],'Linien - BU'!R:S,2,FALSE),A1101)</f>
        <v>Abfüllung</v>
      </c>
      <c r="W1101" s="16" t="str">
        <f t="shared" si="124"/>
        <v>Diverses aus Abfüllung</v>
      </c>
      <c r="X1101" s="15">
        <f t="shared" si="125"/>
        <v>30</v>
      </c>
      <c r="Y1101"/>
      <c r="Z1101" s="3"/>
      <c r="AB1101" s="3"/>
      <c r="AC1101" s="51"/>
      <c r="AD1101" s="3"/>
      <c r="AE1101" s="3"/>
      <c r="AF1101" s="51"/>
      <c r="AG1101" s="51"/>
      <c r="AH1101" s="51"/>
      <c r="AI1101" s="3"/>
      <c r="AL1101" s="3"/>
      <c r="AM1101" s="3"/>
      <c r="AN1101" s="3"/>
    </row>
    <row r="1102" spans="1:40" ht="30" customHeight="1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F1102"/>
      <c r="G1102" s="55"/>
      <c r="H1102" s="25" t="str">
        <f>IFERROR(VLOOKUP(Tabelle111[[#This Row],[Artikelnr. (wenn vorhanden)]],Artikel!A:C,3,FALSE),Tabelle111[[#This Row],[Artikelnr. (wenn vorhanden)]])</f>
        <v>Diverses aus Abfüllung</v>
      </c>
      <c r="I1102" s="11" t="str">
        <f>VLOOKUP(V1102,'Linien - BU'!A:B,2,FALSE)</f>
        <v>BU1</v>
      </c>
      <c r="J1102" s="12">
        <f t="shared" si="119"/>
        <v>122.5</v>
      </c>
      <c r="K1102" s="13">
        <f>Tabelle111[[#This Row],[Datum '[Tag']]]</f>
        <v>44445</v>
      </c>
      <c r="L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2" s="14" t="str">
        <f>IFERROR(VLOOKUP(Tabelle3[[#This Row],[Artikelnr.]],Artikel!A:C,3,FALSE),Tabelle3[[#This Row],[Artikelnr.]])</f>
        <v>Diverses aus Abfüllung</v>
      </c>
      <c r="N1102" s="11" t="str">
        <f>VLOOKUP(D1102,'Liste Gründe'!A:D,2,FALSE)</f>
        <v>Linienbezogen</v>
      </c>
      <c r="O1102" s="13" t="str">
        <f>IF(ISBLANK(F1102),VLOOKUP(Tabelle3[[#This Row],[Grund Ziffer]],'Liste Gründe'!A:D,3,FALSE),F1102)</f>
        <v>Maschinenabfall</v>
      </c>
      <c r="P1102" s="11" t="str">
        <f>IF(ISBLANK(Tabelle111[[#This Row],[noch genauer]]),"-",Tabelle111[[#This Row],[noch genauer]])</f>
        <v>-</v>
      </c>
      <c r="Q1102" s="14">
        <f t="shared" si="120"/>
        <v>36</v>
      </c>
      <c r="R1102" s="11" t="str">
        <f t="shared" si="121"/>
        <v>Produkte</v>
      </c>
      <c r="S1102" s="11" t="str">
        <f t="shared" si="122"/>
        <v>BUs</v>
      </c>
      <c r="T1102" s="11" t="str">
        <f t="shared" si="123"/>
        <v>Symptome</v>
      </c>
      <c r="U1102" s="11" t="str">
        <f>IFERROR(VLOOKUP(Tabelle3[[#This Row],[Artikelnr.]],Kennzahlen!S:U,3,FALSE)*Tabelle3[[#This Row],[Menge]],"0")</f>
        <v>0</v>
      </c>
      <c r="V1102" s="14" t="str">
        <f>IF(ISBLANK(A1102),VLOOKUP(Tabelle3[[#This Row],[Artikelnr.]],'Linien - BU'!R:S,2,FALSE),A1102)</f>
        <v>Abfüllung</v>
      </c>
      <c r="W1102" s="16" t="str">
        <f t="shared" si="124"/>
        <v>Diverses aus Abfüllung</v>
      </c>
      <c r="X1102" s="15">
        <f t="shared" si="125"/>
        <v>30</v>
      </c>
      <c r="Y1102"/>
      <c r="Z1102" s="3"/>
      <c r="AB1102" s="3"/>
      <c r="AC1102" s="51"/>
      <c r="AD1102" s="3"/>
      <c r="AE1102" s="3"/>
      <c r="AF1102" s="51"/>
      <c r="AG1102" s="51"/>
      <c r="AH1102" s="51"/>
      <c r="AI1102" s="3"/>
      <c r="AL1102" s="3"/>
      <c r="AM1102" s="3"/>
      <c r="AN1102" s="3"/>
    </row>
    <row r="1103" spans="1:40" ht="30" customHeight="1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F1103"/>
      <c r="G1103" s="55"/>
      <c r="H1103" s="25" t="str">
        <f>IFERROR(VLOOKUP(Tabelle111[[#This Row],[Artikelnr. (wenn vorhanden)]],Artikel!A:C,3,FALSE),Tabelle111[[#This Row],[Artikelnr. (wenn vorhanden)]])</f>
        <v>Diverses aus Abfüllung</v>
      </c>
      <c r="I1103" s="11" t="str">
        <f>VLOOKUP(V1103,'Linien - BU'!A:B,2,FALSE)</f>
        <v>BU1</v>
      </c>
      <c r="J1103" s="12">
        <f t="shared" si="119"/>
        <v>170.6</v>
      </c>
      <c r="K1103" s="13">
        <f>Tabelle111[[#This Row],[Datum '[Tag']]]</f>
        <v>44446</v>
      </c>
      <c r="L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3" s="14" t="str">
        <f>IFERROR(VLOOKUP(Tabelle3[[#This Row],[Artikelnr.]],Artikel!A:C,3,FALSE),Tabelle3[[#This Row],[Artikelnr.]])</f>
        <v>Diverses aus Abfüllung</v>
      </c>
      <c r="N1103" s="11" t="str">
        <f>VLOOKUP(D1103,'Liste Gründe'!A:D,2,FALSE)</f>
        <v>Linienbezogen</v>
      </c>
      <c r="O1103" s="13" t="str">
        <f>IF(ISBLANK(F1103),VLOOKUP(Tabelle3[[#This Row],[Grund Ziffer]],'Liste Gründe'!A:D,3,FALSE),F1103)</f>
        <v>Maschinenabfall</v>
      </c>
      <c r="P1103" s="11" t="str">
        <f>IF(ISBLANK(Tabelle111[[#This Row],[noch genauer]]),"-",Tabelle111[[#This Row],[noch genauer]])</f>
        <v>-</v>
      </c>
      <c r="Q1103" s="14">
        <f t="shared" si="120"/>
        <v>36</v>
      </c>
      <c r="R1103" s="11" t="str">
        <f t="shared" si="121"/>
        <v>Produkte</v>
      </c>
      <c r="S1103" s="11" t="str">
        <f t="shared" si="122"/>
        <v>BUs</v>
      </c>
      <c r="T1103" s="11" t="str">
        <f t="shared" si="123"/>
        <v>Symptome</v>
      </c>
      <c r="U1103" s="11" t="str">
        <f>IFERROR(VLOOKUP(Tabelle3[[#This Row],[Artikelnr.]],Kennzahlen!S:U,3,FALSE)*Tabelle3[[#This Row],[Menge]],"0")</f>
        <v>0</v>
      </c>
      <c r="V1103" s="14" t="str">
        <f>IF(ISBLANK(A1103),VLOOKUP(Tabelle3[[#This Row],[Artikelnr.]],'Linien - BU'!R:S,2,FALSE),A1103)</f>
        <v>Abfüllung</v>
      </c>
      <c r="W1103" s="16" t="str">
        <f t="shared" si="124"/>
        <v>Diverses aus Abfüllung</v>
      </c>
      <c r="X1103" s="15">
        <f t="shared" si="125"/>
        <v>30</v>
      </c>
      <c r="Y1103"/>
      <c r="Z1103" s="3"/>
      <c r="AB1103" s="3"/>
      <c r="AC1103" s="51"/>
      <c r="AD1103" s="3"/>
      <c r="AE1103" s="3"/>
      <c r="AF1103" s="51"/>
      <c r="AG1103" s="51"/>
      <c r="AH1103" s="51"/>
      <c r="AI1103" s="3"/>
      <c r="AL1103" s="3"/>
      <c r="AM1103" s="3"/>
      <c r="AN1103" s="3"/>
    </row>
    <row r="1104" spans="1:40" ht="30" customHeight="1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F1104"/>
      <c r="G1104" s="55"/>
      <c r="H1104" s="25" t="str">
        <f>IFERROR(VLOOKUP(Tabelle111[[#This Row],[Artikelnr. (wenn vorhanden)]],Artikel!A:C,3,FALSE),Tabelle111[[#This Row],[Artikelnr. (wenn vorhanden)]])</f>
        <v>Diverses aus Abfüllung</v>
      </c>
      <c r="I1104" s="11" t="str">
        <f>VLOOKUP(V1104,'Linien - BU'!A:B,2,FALSE)</f>
        <v>BU1</v>
      </c>
      <c r="J1104" s="12">
        <f t="shared" si="119"/>
        <v>12.8</v>
      </c>
      <c r="K1104" s="13">
        <f>Tabelle111[[#This Row],[Datum '[Tag']]]</f>
        <v>44447</v>
      </c>
      <c r="L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4" s="14" t="str">
        <f>IFERROR(VLOOKUP(Tabelle3[[#This Row],[Artikelnr.]],Artikel!A:C,3,FALSE),Tabelle3[[#This Row],[Artikelnr.]])</f>
        <v>Diverses aus Abfüllung</v>
      </c>
      <c r="N1104" s="11" t="str">
        <f>VLOOKUP(D1104,'Liste Gründe'!A:D,2,FALSE)</f>
        <v>Linienbezogen</v>
      </c>
      <c r="O1104" s="13" t="str">
        <f>IF(ISBLANK(F1104),VLOOKUP(Tabelle3[[#This Row],[Grund Ziffer]],'Liste Gründe'!A:D,3,FALSE),F1104)</f>
        <v>Maschinenabfall</v>
      </c>
      <c r="P1104" s="11" t="str">
        <f>IF(ISBLANK(Tabelle111[[#This Row],[noch genauer]]),"-",Tabelle111[[#This Row],[noch genauer]])</f>
        <v>-</v>
      </c>
      <c r="Q1104" s="14">
        <f t="shared" si="120"/>
        <v>36</v>
      </c>
      <c r="R1104" s="11" t="str">
        <f t="shared" si="121"/>
        <v>Produkte</v>
      </c>
      <c r="S1104" s="11" t="str">
        <f t="shared" si="122"/>
        <v>BUs</v>
      </c>
      <c r="T1104" s="11" t="str">
        <f t="shared" si="123"/>
        <v>Symptome</v>
      </c>
      <c r="U1104" s="11" t="str">
        <f>IFERROR(VLOOKUP(Tabelle3[[#This Row],[Artikelnr.]],Kennzahlen!S:U,3,FALSE)*Tabelle3[[#This Row],[Menge]],"0")</f>
        <v>0</v>
      </c>
      <c r="V1104" s="14" t="str">
        <f>IF(ISBLANK(A1104),VLOOKUP(Tabelle3[[#This Row],[Artikelnr.]],'Linien - BU'!R:S,2,FALSE),A1104)</f>
        <v>Abfüllung</v>
      </c>
      <c r="W1104" s="16" t="str">
        <f t="shared" si="124"/>
        <v>Diverses aus Abfüllung</v>
      </c>
      <c r="X1104" s="15">
        <f t="shared" si="125"/>
        <v>30</v>
      </c>
      <c r="Y1104"/>
      <c r="Z1104" s="3"/>
      <c r="AB1104" s="3"/>
      <c r="AC1104" s="51"/>
      <c r="AD1104" s="3"/>
      <c r="AE1104" s="3"/>
      <c r="AF1104" s="51"/>
      <c r="AG1104" s="51"/>
      <c r="AH1104" s="51"/>
      <c r="AI1104" s="3"/>
      <c r="AL1104" s="3"/>
      <c r="AM1104" s="3"/>
      <c r="AN1104" s="3"/>
    </row>
    <row r="1105" spans="1:40" ht="30" customHeight="1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F1105"/>
      <c r="G1105" s="55"/>
      <c r="H1105" s="25" t="str">
        <f>IFERROR(VLOOKUP(Tabelle111[[#This Row],[Artikelnr. (wenn vorhanden)]],Artikel!A:C,3,FALSE),Tabelle111[[#This Row],[Artikelnr. (wenn vorhanden)]])</f>
        <v>Diverses aus Abfüllung</v>
      </c>
      <c r="I1105" s="11" t="str">
        <f>VLOOKUP(V1105,'Linien - BU'!A:B,2,FALSE)</f>
        <v>BU1</v>
      </c>
      <c r="J1105" s="12">
        <f t="shared" si="119"/>
        <v>16.2</v>
      </c>
      <c r="K1105" s="13">
        <f>Tabelle111[[#This Row],[Datum '[Tag']]]</f>
        <v>44447</v>
      </c>
      <c r="L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5" s="14" t="str">
        <f>IFERROR(VLOOKUP(Tabelle3[[#This Row],[Artikelnr.]],Artikel!A:C,3,FALSE),Tabelle3[[#This Row],[Artikelnr.]])</f>
        <v>Diverses aus Abfüllung</v>
      </c>
      <c r="N1105" s="11" t="str">
        <f>VLOOKUP(D1105,'Liste Gründe'!A:D,2,FALSE)</f>
        <v>Linienbezogen</v>
      </c>
      <c r="O1105" s="13" t="str">
        <f>IF(ISBLANK(F1105),VLOOKUP(Tabelle3[[#This Row],[Grund Ziffer]],'Liste Gründe'!A:D,3,FALSE),F1105)</f>
        <v>Maschinenabfall</v>
      </c>
      <c r="P1105" s="11" t="str">
        <f>IF(ISBLANK(Tabelle111[[#This Row],[noch genauer]]),"-",Tabelle111[[#This Row],[noch genauer]])</f>
        <v>-</v>
      </c>
      <c r="Q1105" s="14">
        <f t="shared" si="120"/>
        <v>36</v>
      </c>
      <c r="R1105" s="11" t="str">
        <f t="shared" si="121"/>
        <v>Produkte</v>
      </c>
      <c r="S1105" s="11" t="str">
        <f t="shared" si="122"/>
        <v>BUs</v>
      </c>
      <c r="T1105" s="11" t="str">
        <f t="shared" si="123"/>
        <v>Symptome</v>
      </c>
      <c r="U1105" s="11" t="str">
        <f>IFERROR(VLOOKUP(Tabelle3[[#This Row],[Artikelnr.]],Kennzahlen!S:U,3,FALSE)*Tabelle3[[#This Row],[Menge]],"0")</f>
        <v>0</v>
      </c>
      <c r="V1105" s="14" t="str">
        <f>IF(ISBLANK(A1105),VLOOKUP(Tabelle3[[#This Row],[Artikelnr.]],'Linien - BU'!R:S,2,FALSE),A1105)</f>
        <v>Abfüllung</v>
      </c>
      <c r="W1105" s="16" t="str">
        <f t="shared" si="124"/>
        <v>Diverses aus Abfüllung</v>
      </c>
      <c r="X1105" s="15">
        <f t="shared" si="125"/>
        <v>30</v>
      </c>
      <c r="Y1105"/>
      <c r="Z1105" s="3"/>
      <c r="AB1105" s="3"/>
      <c r="AC1105" s="51"/>
      <c r="AD1105" s="3"/>
      <c r="AE1105" s="3"/>
      <c r="AF1105" s="51"/>
      <c r="AG1105" s="51"/>
      <c r="AH1105" s="51"/>
      <c r="AI1105" s="3"/>
      <c r="AL1105" s="3"/>
      <c r="AM1105" s="3"/>
      <c r="AN1105" s="3"/>
    </row>
    <row r="1106" spans="1:40" ht="30" customHeight="1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F1106"/>
      <c r="G1106" s="55"/>
      <c r="H1106" s="25" t="str">
        <f>IFERROR(VLOOKUP(Tabelle111[[#This Row],[Artikelnr. (wenn vorhanden)]],Artikel!A:C,3,FALSE),Tabelle111[[#This Row],[Artikelnr. (wenn vorhanden)]])</f>
        <v>Diverses aus Abfüllung</v>
      </c>
      <c r="I1106" s="11" t="str">
        <f>VLOOKUP(V1106,'Linien - BU'!A:B,2,FALSE)</f>
        <v>BU1</v>
      </c>
      <c r="J1106" s="12">
        <f t="shared" si="119"/>
        <v>55</v>
      </c>
      <c r="K1106" s="13">
        <f>Tabelle111[[#This Row],[Datum '[Tag']]]</f>
        <v>44447</v>
      </c>
      <c r="L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6" s="14" t="str">
        <f>IFERROR(VLOOKUP(Tabelle3[[#This Row],[Artikelnr.]],Artikel!A:C,3,FALSE),Tabelle3[[#This Row],[Artikelnr.]])</f>
        <v>Diverses aus Abfüllung</v>
      </c>
      <c r="N1106" s="11" t="str">
        <f>VLOOKUP(D1106,'Liste Gründe'!A:D,2,FALSE)</f>
        <v>Linienbezogen</v>
      </c>
      <c r="O1106" s="13" t="str">
        <f>IF(ISBLANK(F1106),VLOOKUP(Tabelle3[[#This Row],[Grund Ziffer]],'Liste Gründe'!A:D,3,FALSE),F1106)</f>
        <v>Maschinenabfall</v>
      </c>
      <c r="P1106" s="11" t="str">
        <f>IF(ISBLANK(Tabelle111[[#This Row],[noch genauer]]),"-",Tabelle111[[#This Row],[noch genauer]])</f>
        <v>-</v>
      </c>
      <c r="Q1106" s="14">
        <f t="shared" si="120"/>
        <v>36</v>
      </c>
      <c r="R1106" s="11" t="str">
        <f t="shared" si="121"/>
        <v>Produkte</v>
      </c>
      <c r="S1106" s="11" t="str">
        <f t="shared" si="122"/>
        <v>BUs</v>
      </c>
      <c r="T1106" s="11" t="str">
        <f t="shared" si="123"/>
        <v>Symptome</v>
      </c>
      <c r="U1106" s="11" t="str">
        <f>IFERROR(VLOOKUP(Tabelle3[[#This Row],[Artikelnr.]],Kennzahlen!S:U,3,FALSE)*Tabelle3[[#This Row],[Menge]],"0")</f>
        <v>0</v>
      </c>
      <c r="V1106" s="14" t="str">
        <f>IF(ISBLANK(A1106),VLOOKUP(Tabelle3[[#This Row],[Artikelnr.]],'Linien - BU'!R:S,2,FALSE),A1106)</f>
        <v>Abfüllung</v>
      </c>
      <c r="W1106" s="16" t="str">
        <f t="shared" si="124"/>
        <v>Diverses aus Abfüllung</v>
      </c>
      <c r="X1106" s="15">
        <f t="shared" si="125"/>
        <v>30</v>
      </c>
      <c r="Y1106"/>
      <c r="Z1106" s="3"/>
      <c r="AB1106" s="3"/>
      <c r="AC1106" s="51"/>
      <c r="AD1106" s="3"/>
      <c r="AE1106" s="3"/>
      <c r="AF1106" s="51"/>
      <c r="AG1106" s="51"/>
      <c r="AH1106" s="51"/>
      <c r="AI1106" s="3"/>
      <c r="AL1106" s="3"/>
      <c r="AM1106" s="3"/>
      <c r="AN1106" s="3"/>
    </row>
    <row r="1107" spans="1:40" ht="30" customHeight="1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F1107"/>
      <c r="G1107" s="55"/>
      <c r="H1107" s="25" t="str">
        <f>IFERROR(VLOOKUP(Tabelle111[[#This Row],[Artikelnr. (wenn vorhanden)]],Artikel!A:C,3,FALSE),Tabelle111[[#This Row],[Artikelnr. (wenn vorhanden)]])</f>
        <v>Diverses aus Abfüllung</v>
      </c>
      <c r="I1107" s="11" t="str">
        <f>VLOOKUP(V1107,'Linien - BU'!A:B,2,FALSE)</f>
        <v>BU1</v>
      </c>
      <c r="J1107" s="12">
        <f t="shared" si="119"/>
        <v>50.6</v>
      </c>
      <c r="K1107" s="13">
        <f>Tabelle111[[#This Row],[Datum '[Tag']]]</f>
        <v>44448</v>
      </c>
      <c r="L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7" s="14" t="str">
        <f>IFERROR(VLOOKUP(Tabelle3[[#This Row],[Artikelnr.]],Artikel!A:C,3,FALSE),Tabelle3[[#This Row],[Artikelnr.]])</f>
        <v>Diverses aus Abfüllung</v>
      </c>
      <c r="N1107" s="11" t="str">
        <f>VLOOKUP(D1107,'Liste Gründe'!A:D,2,FALSE)</f>
        <v>Linienbezogen</v>
      </c>
      <c r="O1107" s="13" t="str">
        <f>IF(ISBLANK(F1107),VLOOKUP(Tabelle3[[#This Row],[Grund Ziffer]],'Liste Gründe'!A:D,3,FALSE),F1107)</f>
        <v>Maschinenabfall</v>
      </c>
      <c r="P1107" s="11" t="str">
        <f>IF(ISBLANK(Tabelle111[[#This Row],[noch genauer]]),"-",Tabelle111[[#This Row],[noch genauer]])</f>
        <v>-</v>
      </c>
      <c r="Q1107" s="14">
        <f t="shared" si="120"/>
        <v>36</v>
      </c>
      <c r="R1107" s="11" t="str">
        <f t="shared" si="121"/>
        <v>Produkte</v>
      </c>
      <c r="S1107" s="11" t="str">
        <f t="shared" si="122"/>
        <v>BUs</v>
      </c>
      <c r="T1107" s="11" t="str">
        <f t="shared" si="123"/>
        <v>Symptome</v>
      </c>
      <c r="U1107" s="11" t="str">
        <f>IFERROR(VLOOKUP(Tabelle3[[#This Row],[Artikelnr.]],Kennzahlen!S:U,3,FALSE)*Tabelle3[[#This Row],[Menge]],"0")</f>
        <v>0</v>
      </c>
      <c r="V1107" s="14" t="str">
        <f>IF(ISBLANK(A1107),VLOOKUP(Tabelle3[[#This Row],[Artikelnr.]],'Linien - BU'!R:S,2,FALSE),A1107)</f>
        <v>Abfüllung</v>
      </c>
      <c r="W1107" s="16" t="str">
        <f t="shared" si="124"/>
        <v>Diverses aus Abfüllung</v>
      </c>
      <c r="X1107" s="15">
        <f t="shared" si="125"/>
        <v>30</v>
      </c>
      <c r="Y1107"/>
      <c r="Z1107" s="3"/>
      <c r="AB1107" s="3"/>
      <c r="AC1107" s="51"/>
      <c r="AD1107" s="3"/>
      <c r="AE1107" s="3"/>
      <c r="AF1107" s="51"/>
      <c r="AG1107" s="51"/>
      <c r="AH1107" s="51"/>
      <c r="AI1107" s="3"/>
      <c r="AL1107" s="3"/>
      <c r="AM1107" s="3"/>
      <c r="AN1107" s="3"/>
    </row>
    <row r="1108" spans="1:40" ht="30" customHeight="1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F1108"/>
      <c r="G1108" s="55"/>
      <c r="H1108" s="25" t="str">
        <f>IFERROR(VLOOKUP(Tabelle111[[#This Row],[Artikelnr. (wenn vorhanden)]],Artikel!A:C,3,FALSE),Tabelle111[[#This Row],[Artikelnr. (wenn vorhanden)]])</f>
        <v>Diverses aus Abfüllung</v>
      </c>
      <c r="I1108" s="11" t="str">
        <f>VLOOKUP(V1108,'Linien - BU'!A:B,2,FALSE)</f>
        <v>BU1</v>
      </c>
      <c r="J1108" s="12">
        <f t="shared" si="119"/>
        <v>108</v>
      </c>
      <c r="K1108" s="13">
        <f>Tabelle111[[#This Row],[Datum '[Tag']]]</f>
        <v>44448</v>
      </c>
      <c r="L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8" s="14" t="str">
        <f>IFERROR(VLOOKUP(Tabelle3[[#This Row],[Artikelnr.]],Artikel!A:C,3,FALSE),Tabelle3[[#This Row],[Artikelnr.]])</f>
        <v>Diverses aus Abfüllung</v>
      </c>
      <c r="N1108" s="11" t="str">
        <f>VLOOKUP(D1108,'Liste Gründe'!A:D,2,FALSE)</f>
        <v>Linienbezogen</v>
      </c>
      <c r="O1108" s="13" t="str">
        <f>IF(ISBLANK(F1108),VLOOKUP(Tabelle3[[#This Row],[Grund Ziffer]],'Liste Gründe'!A:D,3,FALSE),F1108)</f>
        <v>Maschinenabfall</v>
      </c>
      <c r="P1108" s="11" t="str">
        <f>IF(ISBLANK(Tabelle111[[#This Row],[noch genauer]]),"-",Tabelle111[[#This Row],[noch genauer]])</f>
        <v>-</v>
      </c>
      <c r="Q1108" s="14">
        <f t="shared" si="120"/>
        <v>36</v>
      </c>
      <c r="R1108" s="11" t="str">
        <f t="shared" si="121"/>
        <v>Produkte</v>
      </c>
      <c r="S1108" s="11" t="str">
        <f t="shared" si="122"/>
        <v>BUs</v>
      </c>
      <c r="T1108" s="11" t="str">
        <f t="shared" si="123"/>
        <v>Symptome</v>
      </c>
      <c r="U1108" s="11" t="str">
        <f>IFERROR(VLOOKUP(Tabelle3[[#This Row],[Artikelnr.]],Kennzahlen!S:U,3,FALSE)*Tabelle3[[#This Row],[Menge]],"0")</f>
        <v>0</v>
      </c>
      <c r="V1108" s="14" t="str">
        <f>IF(ISBLANK(A1108),VLOOKUP(Tabelle3[[#This Row],[Artikelnr.]],'Linien - BU'!R:S,2,FALSE),A1108)</f>
        <v>Abfüllung</v>
      </c>
      <c r="W1108" s="16" t="str">
        <f t="shared" si="124"/>
        <v>Diverses aus Abfüllung</v>
      </c>
      <c r="X1108" s="15">
        <f t="shared" si="125"/>
        <v>30</v>
      </c>
      <c r="Y1108"/>
      <c r="Z1108" s="3"/>
      <c r="AB1108" s="3"/>
      <c r="AC1108" s="51"/>
      <c r="AD1108" s="3"/>
      <c r="AE1108" s="3"/>
      <c r="AF1108" s="51"/>
      <c r="AG1108" s="51"/>
      <c r="AH1108" s="51"/>
      <c r="AI1108" s="3"/>
      <c r="AL1108" s="3"/>
      <c r="AM1108" s="3"/>
      <c r="AN1108" s="3"/>
    </row>
    <row r="1109" spans="1:40" ht="30" customHeight="1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F1109"/>
      <c r="G1109" s="55"/>
      <c r="H1109" s="25" t="str">
        <f>IFERROR(VLOOKUP(Tabelle111[[#This Row],[Artikelnr. (wenn vorhanden)]],Artikel!A:C,3,FALSE),Tabelle111[[#This Row],[Artikelnr. (wenn vorhanden)]])</f>
        <v>Diverses aus Abfüllung</v>
      </c>
      <c r="I1109" s="11" t="str">
        <f>VLOOKUP(V1109,'Linien - BU'!A:B,2,FALSE)</f>
        <v>BU1</v>
      </c>
      <c r="J1109" s="12">
        <f t="shared" si="119"/>
        <v>16</v>
      </c>
      <c r="K1109" s="13">
        <f>Tabelle111[[#This Row],[Datum '[Tag']]]</f>
        <v>44449</v>
      </c>
      <c r="L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9" s="14" t="str">
        <f>IFERROR(VLOOKUP(Tabelle3[[#This Row],[Artikelnr.]],Artikel!A:C,3,FALSE),Tabelle3[[#This Row],[Artikelnr.]])</f>
        <v>Diverses aus Abfüllung</v>
      </c>
      <c r="N1109" s="11" t="str">
        <f>VLOOKUP(D1109,'Liste Gründe'!A:D,2,FALSE)</f>
        <v>Linienbezogen</v>
      </c>
      <c r="O1109" s="13" t="str">
        <f>IF(ISBLANK(F1109),VLOOKUP(Tabelle3[[#This Row],[Grund Ziffer]],'Liste Gründe'!A:D,3,FALSE),F1109)</f>
        <v>Maschinenabfall</v>
      </c>
      <c r="P1109" s="11" t="str">
        <f>IF(ISBLANK(Tabelle111[[#This Row],[noch genauer]]),"-",Tabelle111[[#This Row],[noch genauer]])</f>
        <v>-</v>
      </c>
      <c r="Q1109" s="14">
        <f t="shared" si="120"/>
        <v>36</v>
      </c>
      <c r="R1109" s="11" t="str">
        <f t="shared" si="121"/>
        <v>Produkte</v>
      </c>
      <c r="S1109" s="11" t="str">
        <f t="shared" si="122"/>
        <v>BUs</v>
      </c>
      <c r="T1109" s="11" t="str">
        <f t="shared" si="123"/>
        <v>Symptome</v>
      </c>
      <c r="U1109" s="11" t="str">
        <f>IFERROR(VLOOKUP(Tabelle3[[#This Row],[Artikelnr.]],Kennzahlen!S:U,3,FALSE)*Tabelle3[[#This Row],[Menge]],"0")</f>
        <v>0</v>
      </c>
      <c r="V1109" s="14" t="str">
        <f>IF(ISBLANK(A1109),VLOOKUP(Tabelle3[[#This Row],[Artikelnr.]],'Linien - BU'!R:S,2,FALSE),A1109)</f>
        <v>Abfüllung</v>
      </c>
      <c r="W1109" s="16" t="str">
        <f t="shared" si="124"/>
        <v>Diverses aus Abfüllung</v>
      </c>
      <c r="X1109" s="15">
        <f t="shared" si="125"/>
        <v>30</v>
      </c>
      <c r="Y1109"/>
      <c r="Z1109" s="3"/>
      <c r="AB1109" s="3"/>
      <c r="AC1109" s="51"/>
      <c r="AD1109" s="3"/>
      <c r="AE1109" s="3"/>
      <c r="AF1109" s="51"/>
      <c r="AG1109" s="51"/>
      <c r="AH1109" s="51"/>
      <c r="AI1109" s="3"/>
      <c r="AL1109" s="3"/>
      <c r="AM1109" s="3"/>
      <c r="AN1109" s="3"/>
    </row>
    <row r="1110" spans="1:40" ht="30" customHeight="1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F1110"/>
      <c r="G1110" s="55"/>
      <c r="H1110" s="25" t="str">
        <f>IFERROR(VLOOKUP(Tabelle111[[#This Row],[Artikelnr. (wenn vorhanden)]],Artikel!A:C,3,FALSE),Tabelle111[[#This Row],[Artikelnr. (wenn vorhanden)]])</f>
        <v>Diverses aus Abfüllung</v>
      </c>
      <c r="I1110" s="11" t="str">
        <f>VLOOKUP(V1110,'Linien - BU'!A:B,2,FALSE)</f>
        <v>BU1</v>
      </c>
      <c r="J1110" s="12">
        <f t="shared" si="119"/>
        <v>19</v>
      </c>
      <c r="K1110" s="13">
        <f>Tabelle111[[#This Row],[Datum '[Tag']]]</f>
        <v>44449</v>
      </c>
      <c r="L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0" s="14" t="str">
        <f>IFERROR(VLOOKUP(Tabelle3[[#This Row],[Artikelnr.]],Artikel!A:C,3,FALSE),Tabelle3[[#This Row],[Artikelnr.]])</f>
        <v>Diverses aus Abfüllung</v>
      </c>
      <c r="N1110" s="11" t="str">
        <f>VLOOKUP(D1110,'Liste Gründe'!A:D,2,FALSE)</f>
        <v>Linienbezogen</v>
      </c>
      <c r="O1110" s="13" t="str">
        <f>IF(ISBLANK(F1110),VLOOKUP(Tabelle3[[#This Row],[Grund Ziffer]],'Liste Gründe'!A:D,3,FALSE),F1110)</f>
        <v>Maschinenabfall</v>
      </c>
      <c r="P1110" s="11" t="str">
        <f>IF(ISBLANK(Tabelle111[[#This Row],[noch genauer]]),"-",Tabelle111[[#This Row],[noch genauer]])</f>
        <v>-</v>
      </c>
      <c r="Q1110" s="14">
        <f t="shared" si="120"/>
        <v>36</v>
      </c>
      <c r="R1110" s="11" t="str">
        <f t="shared" si="121"/>
        <v>Produkte</v>
      </c>
      <c r="S1110" s="11" t="str">
        <f t="shared" si="122"/>
        <v>BUs</v>
      </c>
      <c r="T1110" s="11" t="str">
        <f t="shared" si="123"/>
        <v>Symptome</v>
      </c>
      <c r="U1110" s="11" t="str">
        <f>IFERROR(VLOOKUP(Tabelle3[[#This Row],[Artikelnr.]],Kennzahlen!S:U,3,FALSE)*Tabelle3[[#This Row],[Menge]],"0")</f>
        <v>0</v>
      </c>
      <c r="V1110" s="14" t="str">
        <f>IF(ISBLANK(A1110),VLOOKUP(Tabelle3[[#This Row],[Artikelnr.]],'Linien - BU'!R:S,2,FALSE),A1110)</f>
        <v>Abfüllung</v>
      </c>
      <c r="W1110" s="16" t="str">
        <f t="shared" si="124"/>
        <v>Diverses aus Abfüllung</v>
      </c>
      <c r="X1110" s="15">
        <f t="shared" si="125"/>
        <v>30</v>
      </c>
      <c r="Y1110"/>
      <c r="Z1110" s="3"/>
      <c r="AB1110" s="3"/>
      <c r="AC1110" s="51"/>
      <c r="AD1110" s="3"/>
      <c r="AE1110" s="3"/>
      <c r="AF1110" s="51"/>
      <c r="AG1110" s="51"/>
      <c r="AH1110" s="51"/>
      <c r="AI1110" s="3"/>
      <c r="AL1110" s="3"/>
      <c r="AM1110" s="3"/>
      <c r="AN1110" s="3"/>
    </row>
    <row r="1111" spans="1:40" ht="30" customHeight="1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F1111"/>
      <c r="G1111" s="55"/>
      <c r="H1111" s="25" t="str">
        <f>IFERROR(VLOOKUP(Tabelle111[[#This Row],[Artikelnr. (wenn vorhanden)]],Artikel!A:C,3,FALSE),Tabelle111[[#This Row],[Artikelnr. (wenn vorhanden)]])</f>
        <v>Diverses aus Abfüllung</v>
      </c>
      <c r="I1111" s="11" t="str">
        <f>VLOOKUP(V1111,'Linien - BU'!A:B,2,FALSE)</f>
        <v>BU1</v>
      </c>
      <c r="J1111" s="12">
        <f t="shared" si="119"/>
        <v>81</v>
      </c>
      <c r="K1111" s="13">
        <f>Tabelle111[[#This Row],[Datum '[Tag']]]</f>
        <v>44449</v>
      </c>
      <c r="L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1" s="14" t="str">
        <f>IFERROR(VLOOKUP(Tabelle3[[#This Row],[Artikelnr.]],Artikel!A:C,3,FALSE),Tabelle3[[#This Row],[Artikelnr.]])</f>
        <v>Diverses aus Abfüllung</v>
      </c>
      <c r="N1111" s="11" t="str">
        <f>VLOOKUP(D1111,'Liste Gründe'!A:D,2,FALSE)</f>
        <v>Linienbezogen</v>
      </c>
      <c r="O1111" s="13" t="str">
        <f>IF(ISBLANK(F1111),VLOOKUP(Tabelle3[[#This Row],[Grund Ziffer]],'Liste Gründe'!A:D,3,FALSE),F1111)</f>
        <v>Maschinenabfall</v>
      </c>
      <c r="P1111" s="11" t="str">
        <f>IF(ISBLANK(Tabelle111[[#This Row],[noch genauer]]),"-",Tabelle111[[#This Row],[noch genauer]])</f>
        <v>-</v>
      </c>
      <c r="Q1111" s="14">
        <f t="shared" si="120"/>
        <v>36</v>
      </c>
      <c r="R1111" s="11" t="str">
        <f t="shared" si="121"/>
        <v>Produkte</v>
      </c>
      <c r="S1111" s="11" t="str">
        <f t="shared" si="122"/>
        <v>BUs</v>
      </c>
      <c r="T1111" s="11" t="str">
        <f t="shared" si="123"/>
        <v>Symptome</v>
      </c>
      <c r="U1111" s="11" t="str">
        <f>IFERROR(VLOOKUP(Tabelle3[[#This Row],[Artikelnr.]],Kennzahlen!S:U,3,FALSE)*Tabelle3[[#This Row],[Menge]],"0")</f>
        <v>0</v>
      </c>
      <c r="V1111" s="14" t="str">
        <f>IF(ISBLANK(A1111),VLOOKUP(Tabelle3[[#This Row],[Artikelnr.]],'Linien - BU'!R:S,2,FALSE),A1111)</f>
        <v>Abfüllung</v>
      </c>
      <c r="W1111" s="16" t="str">
        <f t="shared" si="124"/>
        <v>Diverses aus Abfüllung</v>
      </c>
      <c r="X1111" s="15">
        <f t="shared" si="125"/>
        <v>30</v>
      </c>
      <c r="Y1111"/>
      <c r="Z1111" s="3"/>
      <c r="AB1111" s="3"/>
      <c r="AC1111" s="51"/>
      <c r="AD1111" s="3"/>
      <c r="AE1111" s="3"/>
      <c r="AF1111" s="51"/>
      <c r="AG1111" s="51"/>
      <c r="AH1111" s="51"/>
      <c r="AI1111" s="3"/>
      <c r="AL1111" s="3"/>
      <c r="AM1111" s="3"/>
      <c r="AN1111" s="3"/>
    </row>
    <row r="1112" spans="1:40" ht="30" customHeight="1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F1112"/>
      <c r="G1112" s="55"/>
      <c r="H1112" s="25" t="str">
        <f>IFERROR(VLOOKUP(Tabelle111[[#This Row],[Artikelnr. (wenn vorhanden)]],Artikel!A:C,3,FALSE),Tabelle111[[#This Row],[Artikelnr. (wenn vorhanden)]])</f>
        <v>Diverses aus Abfüllung</v>
      </c>
      <c r="I1112" s="11" t="str">
        <f>VLOOKUP(V1112,'Linien - BU'!A:B,2,FALSE)</f>
        <v>BU1</v>
      </c>
      <c r="J1112" s="12">
        <f t="shared" si="119"/>
        <v>120</v>
      </c>
      <c r="K1112" s="13">
        <f>Tabelle111[[#This Row],[Datum '[Tag']]]</f>
        <v>44449</v>
      </c>
      <c r="L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2" s="14" t="str">
        <f>IFERROR(VLOOKUP(Tabelle3[[#This Row],[Artikelnr.]],Artikel!A:C,3,FALSE),Tabelle3[[#This Row],[Artikelnr.]])</f>
        <v>Diverses aus Abfüllung</v>
      </c>
      <c r="N1112" s="11" t="str">
        <f>VLOOKUP(D1112,'Liste Gründe'!A:D,2,FALSE)</f>
        <v>Linienbezogen</v>
      </c>
      <c r="O1112" s="13" t="str">
        <f>IF(ISBLANK(F1112),VLOOKUP(Tabelle3[[#This Row],[Grund Ziffer]],'Liste Gründe'!A:D,3,FALSE),F1112)</f>
        <v>Maschinenabfall</v>
      </c>
      <c r="P1112" s="11" t="str">
        <f>IF(ISBLANK(Tabelle111[[#This Row],[noch genauer]]),"-",Tabelle111[[#This Row],[noch genauer]])</f>
        <v>-</v>
      </c>
      <c r="Q1112" s="14">
        <f t="shared" si="120"/>
        <v>36</v>
      </c>
      <c r="R1112" s="11" t="str">
        <f t="shared" si="121"/>
        <v>Produkte</v>
      </c>
      <c r="S1112" s="11" t="str">
        <f t="shared" si="122"/>
        <v>BUs</v>
      </c>
      <c r="T1112" s="11" t="str">
        <f t="shared" si="123"/>
        <v>Symptome</v>
      </c>
      <c r="U1112" s="11" t="str">
        <f>IFERROR(VLOOKUP(Tabelle3[[#This Row],[Artikelnr.]],Kennzahlen!S:U,3,FALSE)*Tabelle3[[#This Row],[Menge]],"0")</f>
        <v>0</v>
      </c>
      <c r="V1112" s="14" t="str">
        <f>IF(ISBLANK(A1112),VLOOKUP(Tabelle3[[#This Row],[Artikelnr.]],'Linien - BU'!R:S,2,FALSE),A1112)</f>
        <v>Abfüllung</v>
      </c>
      <c r="W1112" s="16" t="str">
        <f t="shared" si="124"/>
        <v>Diverses aus Abfüllung</v>
      </c>
      <c r="X1112" s="15">
        <f t="shared" si="125"/>
        <v>30</v>
      </c>
      <c r="Y1112"/>
      <c r="Z1112" s="3"/>
      <c r="AB1112" s="3"/>
      <c r="AC1112" s="51"/>
      <c r="AD1112" s="3"/>
      <c r="AE1112" s="3"/>
      <c r="AF1112" s="51"/>
      <c r="AG1112" s="51"/>
      <c r="AH1112" s="51"/>
      <c r="AI1112" s="3"/>
      <c r="AL1112" s="3"/>
      <c r="AM1112" s="3"/>
      <c r="AN1112" s="3"/>
    </row>
    <row r="1113" spans="1:40" ht="30" customHeight="1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F1113"/>
      <c r="G1113" s="55"/>
      <c r="H1113" s="25" t="str">
        <f>IFERROR(VLOOKUP(Tabelle111[[#This Row],[Artikelnr. (wenn vorhanden)]],Artikel!A:C,3,FALSE),Tabelle111[[#This Row],[Artikelnr. (wenn vorhanden)]])</f>
        <v>Diverses aus Abfüllung</v>
      </c>
      <c r="I1113" s="11" t="str">
        <f>VLOOKUP(V1113,'Linien - BU'!A:B,2,FALSE)</f>
        <v>BU1</v>
      </c>
      <c r="J1113" s="12">
        <f t="shared" si="119"/>
        <v>141.4</v>
      </c>
      <c r="K1113" s="13">
        <f>Tabelle111[[#This Row],[Datum '[Tag']]]</f>
        <v>44449</v>
      </c>
      <c r="L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3" s="14" t="str">
        <f>IFERROR(VLOOKUP(Tabelle3[[#This Row],[Artikelnr.]],Artikel!A:C,3,FALSE),Tabelle3[[#This Row],[Artikelnr.]])</f>
        <v>Diverses aus Abfüllung</v>
      </c>
      <c r="N1113" s="11" t="str">
        <f>VLOOKUP(D1113,'Liste Gründe'!A:D,2,FALSE)</f>
        <v>Linienbezogen</v>
      </c>
      <c r="O1113" s="13" t="str">
        <f>IF(ISBLANK(F1113),VLOOKUP(Tabelle3[[#This Row],[Grund Ziffer]],'Liste Gründe'!A:D,3,FALSE),F1113)</f>
        <v>Maschinenabfall</v>
      </c>
      <c r="P1113" s="11" t="str">
        <f>IF(ISBLANK(Tabelle111[[#This Row],[noch genauer]]),"-",Tabelle111[[#This Row],[noch genauer]])</f>
        <v>-</v>
      </c>
      <c r="Q1113" s="14">
        <f t="shared" si="120"/>
        <v>36</v>
      </c>
      <c r="R1113" s="11" t="str">
        <f t="shared" si="121"/>
        <v>Produkte</v>
      </c>
      <c r="S1113" s="11" t="str">
        <f t="shared" si="122"/>
        <v>BUs</v>
      </c>
      <c r="T1113" s="11" t="str">
        <f t="shared" si="123"/>
        <v>Symptome</v>
      </c>
      <c r="U1113" s="11" t="str">
        <f>IFERROR(VLOOKUP(Tabelle3[[#This Row],[Artikelnr.]],Kennzahlen!S:U,3,FALSE)*Tabelle3[[#This Row],[Menge]],"0")</f>
        <v>0</v>
      </c>
      <c r="V1113" s="14" t="str">
        <f>IF(ISBLANK(A1113),VLOOKUP(Tabelle3[[#This Row],[Artikelnr.]],'Linien - BU'!R:S,2,FALSE),A1113)</f>
        <v>Abfüllung</v>
      </c>
      <c r="W1113" s="16" t="str">
        <f t="shared" si="124"/>
        <v>Diverses aus Abfüllung</v>
      </c>
      <c r="X1113" s="15">
        <f t="shared" si="125"/>
        <v>30</v>
      </c>
      <c r="Y1113"/>
      <c r="Z1113" s="3"/>
      <c r="AB1113" s="3"/>
      <c r="AC1113" s="51"/>
      <c r="AD1113" s="3"/>
      <c r="AE1113" s="3"/>
      <c r="AF1113" s="51"/>
      <c r="AG1113" s="51"/>
      <c r="AH1113" s="51"/>
      <c r="AI1113" s="3"/>
      <c r="AL1113" s="3"/>
      <c r="AM1113" s="3"/>
      <c r="AN1113" s="3"/>
    </row>
    <row r="1114" spans="1:40" ht="30" customHeight="1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F1114"/>
      <c r="G1114" s="55"/>
      <c r="H1114" s="25" t="str">
        <f>IFERROR(VLOOKUP(Tabelle111[[#This Row],[Artikelnr. (wenn vorhanden)]],Artikel!A:C,3,FALSE),Tabelle111[[#This Row],[Artikelnr. (wenn vorhanden)]])</f>
        <v>Diverses aus Abfüllung</v>
      </c>
      <c r="I1114" s="11" t="str">
        <f>VLOOKUP(V1114,'Linien - BU'!A:B,2,FALSE)</f>
        <v>BU1</v>
      </c>
      <c r="J1114" s="12">
        <f t="shared" si="119"/>
        <v>12</v>
      </c>
      <c r="K1114" s="13">
        <f>Tabelle111[[#This Row],[Datum '[Tag']]]</f>
        <v>44452</v>
      </c>
      <c r="L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4" s="14" t="str">
        <f>IFERROR(VLOOKUP(Tabelle3[[#This Row],[Artikelnr.]],Artikel!A:C,3,FALSE),Tabelle3[[#This Row],[Artikelnr.]])</f>
        <v>Diverses aus Abfüllung</v>
      </c>
      <c r="N1114" s="11" t="str">
        <f>VLOOKUP(D1114,'Liste Gründe'!A:D,2,FALSE)</f>
        <v>Linienbezogen</v>
      </c>
      <c r="O1114" s="13" t="str">
        <f>IF(ISBLANK(F1114),VLOOKUP(Tabelle3[[#This Row],[Grund Ziffer]],'Liste Gründe'!A:D,3,FALSE),F1114)</f>
        <v>Maschinenabfall</v>
      </c>
      <c r="P1114" s="11" t="str">
        <f>IF(ISBLANK(Tabelle111[[#This Row],[noch genauer]]),"-",Tabelle111[[#This Row],[noch genauer]])</f>
        <v>-</v>
      </c>
      <c r="Q1114" s="14">
        <f t="shared" si="120"/>
        <v>37</v>
      </c>
      <c r="R1114" s="11" t="str">
        <f t="shared" si="121"/>
        <v>Produkte</v>
      </c>
      <c r="S1114" s="11" t="str">
        <f t="shared" si="122"/>
        <v>BUs</v>
      </c>
      <c r="T1114" s="11" t="str">
        <f t="shared" si="123"/>
        <v>Symptome</v>
      </c>
      <c r="U1114" s="11" t="str">
        <f>IFERROR(VLOOKUP(Tabelle3[[#This Row],[Artikelnr.]],Kennzahlen!S:U,3,FALSE)*Tabelle3[[#This Row],[Menge]],"0")</f>
        <v>0</v>
      </c>
      <c r="V1114" s="14" t="str">
        <f>IF(ISBLANK(A1114),VLOOKUP(Tabelle3[[#This Row],[Artikelnr.]],'Linien - BU'!R:S,2,FALSE),A1114)</f>
        <v>Abfüllung</v>
      </c>
      <c r="W1114" s="16" t="str">
        <f t="shared" si="124"/>
        <v>Diverses aus Abfüllung</v>
      </c>
      <c r="X1114" s="15">
        <f t="shared" si="125"/>
        <v>30</v>
      </c>
      <c r="Y1114"/>
      <c r="Z1114" s="3"/>
      <c r="AB1114" s="3"/>
      <c r="AC1114" s="51"/>
      <c r="AD1114" s="3"/>
      <c r="AE1114" s="3"/>
      <c r="AF1114" s="51"/>
      <c r="AG1114" s="51"/>
      <c r="AH1114" s="51"/>
      <c r="AI1114" s="3"/>
      <c r="AL1114" s="3"/>
      <c r="AM1114" s="3"/>
      <c r="AN1114" s="3"/>
    </row>
    <row r="1115" spans="1:40" ht="30" customHeight="1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F1115"/>
      <c r="G1115" s="55"/>
      <c r="H1115" s="25" t="str">
        <f>IFERROR(VLOOKUP(Tabelle111[[#This Row],[Artikelnr. (wenn vorhanden)]],Artikel!A:C,3,FALSE),Tabelle111[[#This Row],[Artikelnr. (wenn vorhanden)]])</f>
        <v>Diverses aus Abfüllung</v>
      </c>
      <c r="I1115" s="11" t="str">
        <f>VLOOKUP(V1115,'Linien - BU'!A:B,2,FALSE)</f>
        <v>BU1</v>
      </c>
      <c r="J1115" s="12">
        <f t="shared" si="119"/>
        <v>14.8</v>
      </c>
      <c r="K1115" s="13">
        <f>Tabelle111[[#This Row],[Datum '[Tag']]]</f>
        <v>44452</v>
      </c>
      <c r="L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5" s="14" t="str">
        <f>IFERROR(VLOOKUP(Tabelle3[[#This Row],[Artikelnr.]],Artikel!A:C,3,FALSE),Tabelle3[[#This Row],[Artikelnr.]])</f>
        <v>Diverses aus Abfüllung</v>
      </c>
      <c r="N1115" s="11" t="str">
        <f>VLOOKUP(D1115,'Liste Gründe'!A:D,2,FALSE)</f>
        <v>Linienbezogen</v>
      </c>
      <c r="O1115" s="13" t="str">
        <f>IF(ISBLANK(F1115),VLOOKUP(Tabelle3[[#This Row],[Grund Ziffer]],'Liste Gründe'!A:D,3,FALSE),F1115)</f>
        <v>Maschinenabfall</v>
      </c>
      <c r="P1115" s="11" t="str">
        <f>IF(ISBLANK(Tabelle111[[#This Row],[noch genauer]]),"-",Tabelle111[[#This Row],[noch genauer]])</f>
        <v>-</v>
      </c>
      <c r="Q1115" s="14">
        <f t="shared" si="120"/>
        <v>37</v>
      </c>
      <c r="R1115" s="11" t="str">
        <f t="shared" si="121"/>
        <v>Produkte</v>
      </c>
      <c r="S1115" s="11" t="str">
        <f t="shared" si="122"/>
        <v>BUs</v>
      </c>
      <c r="T1115" s="11" t="str">
        <f t="shared" si="123"/>
        <v>Symptome</v>
      </c>
      <c r="U1115" s="11" t="str">
        <f>IFERROR(VLOOKUP(Tabelle3[[#This Row],[Artikelnr.]],Kennzahlen!S:U,3,FALSE)*Tabelle3[[#This Row],[Menge]],"0")</f>
        <v>0</v>
      </c>
      <c r="V1115" s="14" t="str">
        <f>IF(ISBLANK(A1115),VLOOKUP(Tabelle3[[#This Row],[Artikelnr.]],'Linien - BU'!R:S,2,FALSE),A1115)</f>
        <v>Abfüllung</v>
      </c>
      <c r="W1115" s="16" t="str">
        <f t="shared" si="124"/>
        <v>Diverses aus Abfüllung</v>
      </c>
      <c r="X1115" s="15">
        <f t="shared" si="125"/>
        <v>30</v>
      </c>
      <c r="Y1115"/>
      <c r="Z1115" s="3"/>
      <c r="AB1115" s="3"/>
      <c r="AC1115" s="51"/>
      <c r="AD1115" s="3"/>
      <c r="AE1115" s="3"/>
      <c r="AF1115" s="51"/>
      <c r="AG1115" s="51"/>
      <c r="AH1115" s="51"/>
      <c r="AI1115" s="3"/>
      <c r="AL1115" s="3"/>
      <c r="AM1115" s="3"/>
      <c r="AN1115" s="3"/>
    </row>
    <row r="1116" spans="1:40" ht="30" customHeight="1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F1116"/>
      <c r="G1116" s="55"/>
      <c r="H1116" s="25" t="str">
        <f>IFERROR(VLOOKUP(Tabelle111[[#This Row],[Artikelnr. (wenn vorhanden)]],Artikel!A:C,3,FALSE),Tabelle111[[#This Row],[Artikelnr. (wenn vorhanden)]])</f>
        <v>Diverses aus Abfüllung</v>
      </c>
      <c r="I1116" s="11" t="str">
        <f>VLOOKUP(V1116,'Linien - BU'!A:B,2,FALSE)</f>
        <v>BU1</v>
      </c>
      <c r="J1116" s="12">
        <f t="shared" si="119"/>
        <v>23.4</v>
      </c>
      <c r="K1116" s="13">
        <f>Tabelle111[[#This Row],[Datum '[Tag']]]</f>
        <v>44452</v>
      </c>
      <c r="L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6" s="14" t="str">
        <f>IFERROR(VLOOKUP(Tabelle3[[#This Row],[Artikelnr.]],Artikel!A:C,3,FALSE),Tabelle3[[#This Row],[Artikelnr.]])</f>
        <v>Diverses aus Abfüllung</v>
      </c>
      <c r="N1116" s="11" t="str">
        <f>VLOOKUP(D1116,'Liste Gründe'!A:D,2,FALSE)</f>
        <v>Linienbezogen</v>
      </c>
      <c r="O1116" s="13" t="str">
        <f>IF(ISBLANK(F1116),VLOOKUP(Tabelle3[[#This Row],[Grund Ziffer]],'Liste Gründe'!A:D,3,FALSE),F1116)</f>
        <v>Maschinenabfall</v>
      </c>
      <c r="P1116" s="11" t="str">
        <f>IF(ISBLANK(Tabelle111[[#This Row],[noch genauer]]),"-",Tabelle111[[#This Row],[noch genauer]])</f>
        <v>-</v>
      </c>
      <c r="Q1116" s="14">
        <f t="shared" si="120"/>
        <v>37</v>
      </c>
      <c r="R1116" s="11" t="str">
        <f t="shared" si="121"/>
        <v>Produkte</v>
      </c>
      <c r="S1116" s="11" t="str">
        <f t="shared" si="122"/>
        <v>BUs</v>
      </c>
      <c r="T1116" s="11" t="str">
        <f t="shared" si="123"/>
        <v>Symptome</v>
      </c>
      <c r="U1116" s="11" t="str">
        <f>IFERROR(VLOOKUP(Tabelle3[[#This Row],[Artikelnr.]],Kennzahlen!S:U,3,FALSE)*Tabelle3[[#This Row],[Menge]],"0")</f>
        <v>0</v>
      </c>
      <c r="V1116" s="14" t="str">
        <f>IF(ISBLANK(A1116),VLOOKUP(Tabelle3[[#This Row],[Artikelnr.]],'Linien - BU'!R:S,2,FALSE),A1116)</f>
        <v>Abfüllung</v>
      </c>
      <c r="W1116" s="16" t="str">
        <f t="shared" si="124"/>
        <v>Diverses aus Abfüllung</v>
      </c>
      <c r="X1116" s="15">
        <f t="shared" si="125"/>
        <v>30</v>
      </c>
      <c r="Y1116"/>
      <c r="Z1116" s="3"/>
      <c r="AB1116" s="3"/>
      <c r="AC1116" s="51"/>
      <c r="AD1116" s="3"/>
      <c r="AE1116" s="3"/>
      <c r="AF1116" s="51"/>
      <c r="AG1116" s="51"/>
      <c r="AH1116" s="51"/>
      <c r="AI1116" s="3"/>
      <c r="AL1116" s="3"/>
      <c r="AM1116" s="3"/>
      <c r="AN1116" s="3"/>
    </row>
    <row r="1117" spans="1:40" ht="30" customHeight="1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F1117"/>
      <c r="G1117" s="55"/>
      <c r="H1117" s="25" t="str">
        <f>IFERROR(VLOOKUP(Tabelle111[[#This Row],[Artikelnr. (wenn vorhanden)]],Artikel!A:C,3,FALSE),Tabelle111[[#This Row],[Artikelnr. (wenn vorhanden)]])</f>
        <v>Diverses aus Abfüllung</v>
      </c>
      <c r="I1117" s="11" t="str">
        <f>VLOOKUP(V1117,'Linien - BU'!A:B,2,FALSE)</f>
        <v>BU1</v>
      </c>
      <c r="J1117" s="12">
        <f t="shared" si="119"/>
        <v>24.2</v>
      </c>
      <c r="K1117" s="13">
        <f>Tabelle111[[#This Row],[Datum '[Tag']]]</f>
        <v>44452</v>
      </c>
      <c r="L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7" s="14" t="str">
        <f>IFERROR(VLOOKUP(Tabelle3[[#This Row],[Artikelnr.]],Artikel!A:C,3,FALSE),Tabelle3[[#This Row],[Artikelnr.]])</f>
        <v>Diverses aus Abfüllung</v>
      </c>
      <c r="N1117" s="11" t="str">
        <f>VLOOKUP(D1117,'Liste Gründe'!A:D,2,FALSE)</f>
        <v>Linienbezogen</v>
      </c>
      <c r="O1117" s="13" t="str">
        <f>IF(ISBLANK(F1117),VLOOKUP(Tabelle3[[#This Row],[Grund Ziffer]],'Liste Gründe'!A:D,3,FALSE),F1117)</f>
        <v>Maschinenabfall</v>
      </c>
      <c r="P1117" s="11" t="str">
        <f>IF(ISBLANK(Tabelle111[[#This Row],[noch genauer]]),"-",Tabelle111[[#This Row],[noch genauer]])</f>
        <v>-</v>
      </c>
      <c r="Q1117" s="14">
        <f t="shared" si="120"/>
        <v>37</v>
      </c>
      <c r="R1117" s="11" t="str">
        <f t="shared" si="121"/>
        <v>Produkte</v>
      </c>
      <c r="S1117" s="11" t="str">
        <f t="shared" si="122"/>
        <v>BUs</v>
      </c>
      <c r="T1117" s="11" t="str">
        <f t="shared" si="123"/>
        <v>Symptome</v>
      </c>
      <c r="U1117" s="11" t="str">
        <f>IFERROR(VLOOKUP(Tabelle3[[#This Row],[Artikelnr.]],Kennzahlen!S:U,3,FALSE)*Tabelle3[[#This Row],[Menge]],"0")</f>
        <v>0</v>
      </c>
      <c r="V1117" s="14" t="str">
        <f>IF(ISBLANK(A1117),VLOOKUP(Tabelle3[[#This Row],[Artikelnr.]],'Linien - BU'!R:S,2,FALSE),A1117)</f>
        <v>Abfüllung</v>
      </c>
      <c r="W1117" s="16" t="str">
        <f t="shared" si="124"/>
        <v>Diverses aus Abfüllung</v>
      </c>
      <c r="X1117" s="15">
        <f t="shared" si="125"/>
        <v>30</v>
      </c>
      <c r="Y1117"/>
      <c r="Z1117" s="3"/>
      <c r="AB1117" s="3"/>
      <c r="AC1117" s="51"/>
      <c r="AD1117" s="3"/>
      <c r="AE1117" s="3"/>
      <c r="AF1117" s="51"/>
      <c r="AG1117" s="51"/>
      <c r="AH1117" s="51"/>
      <c r="AI1117" s="3"/>
      <c r="AL1117" s="3"/>
      <c r="AM1117" s="3"/>
      <c r="AN1117" s="3"/>
    </row>
    <row r="1118" spans="1:40" ht="30" customHeight="1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F1118"/>
      <c r="G1118" s="55"/>
      <c r="H1118" s="25" t="str">
        <f>IFERROR(VLOOKUP(Tabelle111[[#This Row],[Artikelnr. (wenn vorhanden)]],Artikel!A:C,3,FALSE),Tabelle111[[#This Row],[Artikelnr. (wenn vorhanden)]])</f>
        <v>Diverses aus Abfüllung</v>
      </c>
      <c r="I1118" s="11" t="str">
        <f>VLOOKUP(V1118,'Linien - BU'!A:B,2,FALSE)</f>
        <v>BU1</v>
      </c>
      <c r="J1118" s="12">
        <f t="shared" si="119"/>
        <v>31.6</v>
      </c>
      <c r="K1118" s="13">
        <f>Tabelle111[[#This Row],[Datum '[Tag']]]</f>
        <v>44452</v>
      </c>
      <c r="L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8" s="14" t="str">
        <f>IFERROR(VLOOKUP(Tabelle3[[#This Row],[Artikelnr.]],Artikel!A:C,3,FALSE),Tabelle3[[#This Row],[Artikelnr.]])</f>
        <v>Diverses aus Abfüllung</v>
      </c>
      <c r="N1118" s="11" t="str">
        <f>VLOOKUP(D1118,'Liste Gründe'!A:D,2,FALSE)</f>
        <v>Linienbezogen</v>
      </c>
      <c r="O1118" s="13" t="str">
        <f>IF(ISBLANK(F1118),VLOOKUP(Tabelle3[[#This Row],[Grund Ziffer]],'Liste Gründe'!A:D,3,FALSE),F1118)</f>
        <v>Maschinenabfall</v>
      </c>
      <c r="P1118" s="11" t="str">
        <f>IF(ISBLANK(Tabelle111[[#This Row],[noch genauer]]),"-",Tabelle111[[#This Row],[noch genauer]])</f>
        <v>-</v>
      </c>
      <c r="Q1118" s="14">
        <f t="shared" si="120"/>
        <v>37</v>
      </c>
      <c r="R1118" s="11" t="str">
        <f t="shared" si="121"/>
        <v>Produkte</v>
      </c>
      <c r="S1118" s="11" t="str">
        <f t="shared" si="122"/>
        <v>BUs</v>
      </c>
      <c r="T1118" s="11" t="str">
        <f t="shared" si="123"/>
        <v>Symptome</v>
      </c>
      <c r="U1118" s="11" t="str">
        <f>IFERROR(VLOOKUP(Tabelle3[[#This Row],[Artikelnr.]],Kennzahlen!S:U,3,FALSE)*Tabelle3[[#This Row],[Menge]],"0")</f>
        <v>0</v>
      </c>
      <c r="V1118" s="14" t="str">
        <f>IF(ISBLANK(A1118),VLOOKUP(Tabelle3[[#This Row],[Artikelnr.]],'Linien - BU'!R:S,2,FALSE),A1118)</f>
        <v>Abfüllung</v>
      </c>
      <c r="W1118" s="16" t="str">
        <f t="shared" si="124"/>
        <v>Diverses aus Abfüllung</v>
      </c>
      <c r="X1118" s="15">
        <f t="shared" si="125"/>
        <v>30</v>
      </c>
      <c r="Y1118"/>
      <c r="Z1118" s="3"/>
      <c r="AB1118" s="3"/>
      <c r="AC1118" s="51"/>
      <c r="AD1118" s="3"/>
      <c r="AE1118" s="3"/>
      <c r="AF1118" s="51"/>
      <c r="AG1118" s="51"/>
      <c r="AH1118" s="51"/>
      <c r="AI1118" s="3"/>
      <c r="AL1118" s="3"/>
      <c r="AM1118" s="3"/>
      <c r="AN1118" s="3"/>
    </row>
    <row r="1119" spans="1:40" ht="30" customHeight="1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F1119"/>
      <c r="G1119" s="55"/>
      <c r="H1119" s="25" t="str">
        <f>IFERROR(VLOOKUP(Tabelle111[[#This Row],[Artikelnr. (wenn vorhanden)]],Artikel!A:C,3,FALSE),Tabelle111[[#This Row],[Artikelnr. (wenn vorhanden)]])</f>
        <v>Diverses aus Abfüllung</v>
      </c>
      <c r="I1119" s="11" t="str">
        <f>VLOOKUP(V1119,'Linien - BU'!A:B,2,FALSE)</f>
        <v>BU1</v>
      </c>
      <c r="J1119" s="12">
        <f t="shared" si="119"/>
        <v>44</v>
      </c>
      <c r="K1119" s="13">
        <f>Tabelle111[[#This Row],[Datum '[Tag']]]</f>
        <v>44452</v>
      </c>
      <c r="L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9" s="14" t="str">
        <f>IFERROR(VLOOKUP(Tabelle3[[#This Row],[Artikelnr.]],Artikel!A:C,3,FALSE),Tabelle3[[#This Row],[Artikelnr.]])</f>
        <v>Diverses aus Abfüllung</v>
      </c>
      <c r="N1119" s="11" t="str">
        <f>VLOOKUP(D1119,'Liste Gründe'!A:D,2,FALSE)</f>
        <v>Linienbezogen</v>
      </c>
      <c r="O1119" s="13" t="str">
        <f>IF(ISBLANK(F1119),VLOOKUP(Tabelle3[[#This Row],[Grund Ziffer]],'Liste Gründe'!A:D,3,FALSE),F1119)</f>
        <v>Maschinenabfall</v>
      </c>
      <c r="P1119" s="11" t="str">
        <f>IF(ISBLANK(Tabelle111[[#This Row],[noch genauer]]),"-",Tabelle111[[#This Row],[noch genauer]])</f>
        <v>-</v>
      </c>
      <c r="Q1119" s="14">
        <f t="shared" si="120"/>
        <v>37</v>
      </c>
      <c r="R1119" s="11" t="str">
        <f t="shared" si="121"/>
        <v>Produkte</v>
      </c>
      <c r="S1119" s="11" t="str">
        <f t="shared" si="122"/>
        <v>BUs</v>
      </c>
      <c r="T1119" s="11" t="str">
        <f t="shared" si="123"/>
        <v>Symptome</v>
      </c>
      <c r="U1119" s="11" t="str">
        <f>IFERROR(VLOOKUP(Tabelle3[[#This Row],[Artikelnr.]],Kennzahlen!S:U,3,FALSE)*Tabelle3[[#This Row],[Menge]],"0")</f>
        <v>0</v>
      </c>
      <c r="V1119" s="14" t="str">
        <f>IF(ISBLANK(A1119),VLOOKUP(Tabelle3[[#This Row],[Artikelnr.]],'Linien - BU'!R:S,2,FALSE),A1119)</f>
        <v>Abfüllung</v>
      </c>
      <c r="W1119" s="16" t="str">
        <f t="shared" si="124"/>
        <v>Diverses aus Abfüllung</v>
      </c>
      <c r="X1119" s="15">
        <f t="shared" si="125"/>
        <v>30</v>
      </c>
      <c r="Y1119"/>
      <c r="Z1119" s="3"/>
      <c r="AB1119" s="3"/>
      <c r="AC1119" s="51"/>
      <c r="AD1119" s="3"/>
      <c r="AE1119" s="3"/>
      <c r="AF1119" s="51"/>
      <c r="AG1119" s="51"/>
      <c r="AH1119" s="51"/>
      <c r="AI1119" s="3"/>
      <c r="AL1119" s="3"/>
      <c r="AM1119" s="3"/>
      <c r="AN1119" s="3"/>
    </row>
    <row r="1120" spans="1:40" ht="30" customHeight="1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F1120"/>
      <c r="G1120" s="55"/>
      <c r="H1120" s="25" t="str">
        <f>IFERROR(VLOOKUP(Tabelle111[[#This Row],[Artikelnr. (wenn vorhanden)]],Artikel!A:C,3,FALSE),Tabelle111[[#This Row],[Artikelnr. (wenn vorhanden)]])</f>
        <v>Diverses aus Abfüllung</v>
      </c>
      <c r="I1120" s="11" t="str">
        <f>VLOOKUP(V1120,'Linien - BU'!A:B,2,FALSE)</f>
        <v>BU1</v>
      </c>
      <c r="J1120" s="12">
        <f t="shared" si="119"/>
        <v>50</v>
      </c>
      <c r="K1120" s="13">
        <f>Tabelle111[[#This Row],[Datum '[Tag']]]</f>
        <v>44452</v>
      </c>
      <c r="L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0" s="14" t="str">
        <f>IFERROR(VLOOKUP(Tabelle3[[#This Row],[Artikelnr.]],Artikel!A:C,3,FALSE),Tabelle3[[#This Row],[Artikelnr.]])</f>
        <v>Diverses aus Abfüllung</v>
      </c>
      <c r="N1120" s="11" t="str">
        <f>VLOOKUP(D1120,'Liste Gründe'!A:D,2,FALSE)</f>
        <v>Linienbezogen</v>
      </c>
      <c r="O1120" s="13" t="str">
        <f>IF(ISBLANK(F1120),VLOOKUP(Tabelle3[[#This Row],[Grund Ziffer]],'Liste Gründe'!A:D,3,FALSE),F1120)</f>
        <v>Maschinenabfall</v>
      </c>
      <c r="P1120" s="11" t="str">
        <f>IF(ISBLANK(Tabelle111[[#This Row],[noch genauer]]),"-",Tabelle111[[#This Row],[noch genauer]])</f>
        <v>-</v>
      </c>
      <c r="Q1120" s="14">
        <f t="shared" si="120"/>
        <v>37</v>
      </c>
      <c r="R1120" s="11" t="str">
        <f t="shared" si="121"/>
        <v>Produkte</v>
      </c>
      <c r="S1120" s="11" t="str">
        <f t="shared" si="122"/>
        <v>BUs</v>
      </c>
      <c r="T1120" s="11" t="str">
        <f t="shared" si="123"/>
        <v>Symptome</v>
      </c>
      <c r="U1120" s="11" t="str">
        <f>IFERROR(VLOOKUP(Tabelle3[[#This Row],[Artikelnr.]],Kennzahlen!S:U,3,FALSE)*Tabelle3[[#This Row],[Menge]],"0")</f>
        <v>0</v>
      </c>
      <c r="V1120" s="14" t="str">
        <f>IF(ISBLANK(A1120),VLOOKUP(Tabelle3[[#This Row],[Artikelnr.]],'Linien - BU'!R:S,2,FALSE),A1120)</f>
        <v>Abfüllung</v>
      </c>
      <c r="W1120" s="16" t="str">
        <f t="shared" si="124"/>
        <v>Diverses aus Abfüllung</v>
      </c>
      <c r="X1120" s="15">
        <f t="shared" si="125"/>
        <v>30</v>
      </c>
      <c r="Y1120"/>
      <c r="Z1120" s="3"/>
      <c r="AB1120" s="3"/>
      <c r="AC1120" s="51"/>
      <c r="AD1120" s="3"/>
      <c r="AE1120" s="3"/>
      <c r="AF1120" s="51"/>
      <c r="AG1120" s="51"/>
      <c r="AH1120" s="51"/>
      <c r="AI1120" s="3"/>
      <c r="AL1120" s="3"/>
      <c r="AM1120" s="3"/>
      <c r="AN1120" s="3"/>
    </row>
    <row r="1121" spans="1:40" ht="30" customHeight="1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F1121"/>
      <c r="G1121" s="55"/>
      <c r="H1121" s="25" t="str">
        <f>IFERROR(VLOOKUP(Tabelle111[[#This Row],[Artikelnr. (wenn vorhanden)]],Artikel!A:C,3,FALSE),Tabelle111[[#This Row],[Artikelnr. (wenn vorhanden)]])</f>
        <v>Diverses aus Abfüllung</v>
      </c>
      <c r="I1121" s="11" t="str">
        <f>VLOOKUP(V1121,'Linien - BU'!A:B,2,FALSE)</f>
        <v>BU1</v>
      </c>
      <c r="J1121" s="12">
        <f t="shared" si="119"/>
        <v>53</v>
      </c>
      <c r="K1121" s="13">
        <f>Tabelle111[[#This Row],[Datum '[Tag']]]</f>
        <v>44452</v>
      </c>
      <c r="L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1" s="14" t="str">
        <f>IFERROR(VLOOKUP(Tabelle3[[#This Row],[Artikelnr.]],Artikel!A:C,3,FALSE),Tabelle3[[#This Row],[Artikelnr.]])</f>
        <v>Diverses aus Abfüllung</v>
      </c>
      <c r="N1121" s="11" t="str">
        <f>VLOOKUP(D1121,'Liste Gründe'!A:D,2,FALSE)</f>
        <v>Linienbezogen</v>
      </c>
      <c r="O1121" s="13" t="str">
        <f>IF(ISBLANK(F1121),VLOOKUP(Tabelle3[[#This Row],[Grund Ziffer]],'Liste Gründe'!A:D,3,FALSE),F1121)</f>
        <v>Maschinenabfall</v>
      </c>
      <c r="P1121" s="11" t="str">
        <f>IF(ISBLANK(Tabelle111[[#This Row],[noch genauer]]),"-",Tabelle111[[#This Row],[noch genauer]])</f>
        <v>-</v>
      </c>
      <c r="Q1121" s="14">
        <f t="shared" si="120"/>
        <v>37</v>
      </c>
      <c r="R1121" s="11" t="str">
        <f t="shared" si="121"/>
        <v>Produkte</v>
      </c>
      <c r="S1121" s="11" t="str">
        <f t="shared" si="122"/>
        <v>BUs</v>
      </c>
      <c r="T1121" s="11" t="str">
        <f t="shared" si="123"/>
        <v>Symptome</v>
      </c>
      <c r="U1121" s="11" t="str">
        <f>IFERROR(VLOOKUP(Tabelle3[[#This Row],[Artikelnr.]],Kennzahlen!S:U,3,FALSE)*Tabelle3[[#This Row],[Menge]],"0")</f>
        <v>0</v>
      </c>
      <c r="V1121" s="14" t="str">
        <f>IF(ISBLANK(A1121),VLOOKUP(Tabelle3[[#This Row],[Artikelnr.]],'Linien - BU'!R:S,2,FALSE),A1121)</f>
        <v>Abfüllung</v>
      </c>
      <c r="W1121" s="16" t="str">
        <f t="shared" si="124"/>
        <v>Diverses aus Abfüllung</v>
      </c>
      <c r="X1121" s="15">
        <f t="shared" si="125"/>
        <v>30</v>
      </c>
      <c r="Y1121"/>
      <c r="Z1121" s="3"/>
      <c r="AB1121" s="3"/>
      <c r="AC1121" s="51"/>
      <c r="AD1121" s="3"/>
      <c r="AE1121" s="3"/>
      <c r="AF1121" s="51"/>
      <c r="AG1121" s="51"/>
      <c r="AH1121" s="51"/>
      <c r="AI1121" s="3"/>
      <c r="AL1121" s="3"/>
      <c r="AM1121" s="3"/>
      <c r="AN1121" s="3"/>
    </row>
    <row r="1122" spans="1:40" ht="30" customHeight="1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F1122"/>
      <c r="G1122" s="55"/>
      <c r="H1122" s="25" t="str">
        <f>IFERROR(VLOOKUP(Tabelle111[[#This Row],[Artikelnr. (wenn vorhanden)]],Artikel!A:C,3,FALSE),Tabelle111[[#This Row],[Artikelnr. (wenn vorhanden)]])</f>
        <v>Diverses aus Abfüllung</v>
      </c>
      <c r="I1122" s="11" t="str">
        <f>VLOOKUP(V1122,'Linien - BU'!A:B,2,FALSE)</f>
        <v>BU1</v>
      </c>
      <c r="J1122" s="12">
        <f t="shared" si="119"/>
        <v>98</v>
      </c>
      <c r="K1122" s="13">
        <f>Tabelle111[[#This Row],[Datum '[Tag']]]</f>
        <v>44452</v>
      </c>
      <c r="L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2" s="14" t="str">
        <f>IFERROR(VLOOKUP(Tabelle3[[#This Row],[Artikelnr.]],Artikel!A:C,3,FALSE),Tabelle3[[#This Row],[Artikelnr.]])</f>
        <v>Diverses aus Abfüllung</v>
      </c>
      <c r="N1122" s="11" t="str">
        <f>VLOOKUP(D1122,'Liste Gründe'!A:D,2,FALSE)</f>
        <v>Linienbezogen</v>
      </c>
      <c r="O1122" s="13" t="str">
        <f>IF(ISBLANK(F1122),VLOOKUP(Tabelle3[[#This Row],[Grund Ziffer]],'Liste Gründe'!A:D,3,FALSE),F1122)</f>
        <v>Maschinenabfall</v>
      </c>
      <c r="P1122" s="11" t="str">
        <f>IF(ISBLANK(Tabelle111[[#This Row],[noch genauer]]),"-",Tabelle111[[#This Row],[noch genauer]])</f>
        <v>-</v>
      </c>
      <c r="Q1122" s="14">
        <f t="shared" si="120"/>
        <v>37</v>
      </c>
      <c r="R1122" s="11" t="str">
        <f t="shared" si="121"/>
        <v>Produkte</v>
      </c>
      <c r="S1122" s="11" t="str">
        <f t="shared" si="122"/>
        <v>BUs</v>
      </c>
      <c r="T1122" s="11" t="str">
        <f t="shared" si="123"/>
        <v>Symptome</v>
      </c>
      <c r="U1122" s="11" t="str">
        <f>IFERROR(VLOOKUP(Tabelle3[[#This Row],[Artikelnr.]],Kennzahlen!S:U,3,FALSE)*Tabelle3[[#This Row],[Menge]],"0")</f>
        <v>0</v>
      </c>
      <c r="V1122" s="14" t="str">
        <f>IF(ISBLANK(A1122),VLOOKUP(Tabelle3[[#This Row],[Artikelnr.]],'Linien - BU'!R:S,2,FALSE),A1122)</f>
        <v>Abfüllung</v>
      </c>
      <c r="W1122" s="16" t="str">
        <f t="shared" si="124"/>
        <v>Diverses aus Abfüllung</v>
      </c>
      <c r="X1122" s="15">
        <f t="shared" si="125"/>
        <v>30</v>
      </c>
      <c r="Y1122"/>
      <c r="Z1122" s="3"/>
      <c r="AB1122" s="3"/>
      <c r="AC1122" s="51"/>
      <c r="AD1122" s="3"/>
      <c r="AE1122" s="3"/>
      <c r="AF1122" s="51"/>
      <c r="AG1122" s="51"/>
      <c r="AH1122" s="51"/>
      <c r="AI1122" s="3"/>
      <c r="AL1122" s="3"/>
      <c r="AM1122" s="3"/>
      <c r="AN1122" s="3"/>
    </row>
    <row r="1123" spans="1:40" ht="30" customHeight="1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F1123"/>
      <c r="G1123" s="55"/>
      <c r="H1123" s="25" t="str">
        <f>IFERROR(VLOOKUP(Tabelle111[[#This Row],[Artikelnr. (wenn vorhanden)]],Artikel!A:C,3,FALSE),Tabelle111[[#This Row],[Artikelnr. (wenn vorhanden)]])</f>
        <v>Diverses aus Abfüllung</v>
      </c>
      <c r="I1123" s="11" t="str">
        <f>VLOOKUP(V1123,'Linien - BU'!A:B,2,FALSE)</f>
        <v>BU1</v>
      </c>
      <c r="J1123" s="12">
        <f t="shared" si="119"/>
        <v>100</v>
      </c>
      <c r="K1123" s="13">
        <f>Tabelle111[[#This Row],[Datum '[Tag']]]</f>
        <v>44452</v>
      </c>
      <c r="L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3" s="14" t="str">
        <f>IFERROR(VLOOKUP(Tabelle3[[#This Row],[Artikelnr.]],Artikel!A:C,3,FALSE),Tabelle3[[#This Row],[Artikelnr.]])</f>
        <v>Diverses aus Abfüllung</v>
      </c>
      <c r="N1123" s="11" t="str">
        <f>VLOOKUP(D1123,'Liste Gründe'!A:D,2,FALSE)</f>
        <v>Linienbezogen</v>
      </c>
      <c r="O1123" s="13" t="str">
        <f>IF(ISBLANK(F1123),VLOOKUP(Tabelle3[[#This Row],[Grund Ziffer]],'Liste Gründe'!A:D,3,FALSE),F1123)</f>
        <v>Maschinenabfall</v>
      </c>
      <c r="P1123" s="11" t="str">
        <f>IF(ISBLANK(Tabelle111[[#This Row],[noch genauer]]),"-",Tabelle111[[#This Row],[noch genauer]])</f>
        <v>-</v>
      </c>
      <c r="Q1123" s="14">
        <f t="shared" si="120"/>
        <v>37</v>
      </c>
      <c r="R1123" s="11" t="str">
        <f t="shared" si="121"/>
        <v>Produkte</v>
      </c>
      <c r="S1123" s="11" t="str">
        <f t="shared" si="122"/>
        <v>BUs</v>
      </c>
      <c r="T1123" s="11" t="str">
        <f t="shared" si="123"/>
        <v>Symptome</v>
      </c>
      <c r="U1123" s="11" t="str">
        <f>IFERROR(VLOOKUP(Tabelle3[[#This Row],[Artikelnr.]],Kennzahlen!S:U,3,FALSE)*Tabelle3[[#This Row],[Menge]],"0")</f>
        <v>0</v>
      </c>
      <c r="V1123" s="14" t="str">
        <f>IF(ISBLANK(A1123),VLOOKUP(Tabelle3[[#This Row],[Artikelnr.]],'Linien - BU'!R:S,2,FALSE),A1123)</f>
        <v>Abfüllung</v>
      </c>
      <c r="W1123" s="16" t="str">
        <f t="shared" si="124"/>
        <v>Diverses aus Abfüllung</v>
      </c>
      <c r="X1123" s="15">
        <f t="shared" si="125"/>
        <v>30</v>
      </c>
      <c r="Y1123"/>
      <c r="Z1123" s="3"/>
      <c r="AB1123" s="3"/>
      <c r="AC1123" s="51"/>
      <c r="AD1123" s="3"/>
      <c r="AE1123" s="3"/>
      <c r="AF1123" s="51"/>
      <c r="AG1123" s="51"/>
      <c r="AH1123" s="51"/>
      <c r="AI1123" s="3"/>
      <c r="AL1123" s="3"/>
      <c r="AM1123" s="3"/>
      <c r="AN1123" s="3"/>
    </row>
    <row r="1124" spans="1:40" ht="30" customHeight="1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F1124"/>
      <c r="G1124" s="55"/>
      <c r="H1124" s="25" t="str">
        <f>IFERROR(VLOOKUP(Tabelle111[[#This Row],[Artikelnr. (wenn vorhanden)]],Artikel!A:C,3,FALSE),Tabelle111[[#This Row],[Artikelnr. (wenn vorhanden)]])</f>
        <v>Diverses aus Abfüllung</v>
      </c>
      <c r="I1124" s="11" t="str">
        <f>VLOOKUP(V1124,'Linien - BU'!A:B,2,FALSE)</f>
        <v>BU1</v>
      </c>
      <c r="J1124" s="12">
        <f t="shared" si="119"/>
        <v>35</v>
      </c>
      <c r="K1124" s="13">
        <f>Tabelle111[[#This Row],[Datum '[Tag']]]</f>
        <v>44454</v>
      </c>
      <c r="L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4" s="14" t="str">
        <f>IFERROR(VLOOKUP(Tabelle3[[#This Row],[Artikelnr.]],Artikel!A:C,3,FALSE),Tabelle3[[#This Row],[Artikelnr.]])</f>
        <v>Diverses aus Abfüllung</v>
      </c>
      <c r="N1124" s="11" t="str">
        <f>VLOOKUP(D1124,'Liste Gründe'!A:D,2,FALSE)</f>
        <v>Linienbezogen</v>
      </c>
      <c r="O1124" s="13" t="str">
        <f>IF(ISBLANK(F1124),VLOOKUP(Tabelle3[[#This Row],[Grund Ziffer]],'Liste Gründe'!A:D,3,FALSE),F1124)</f>
        <v>Maschinenabfall</v>
      </c>
      <c r="P1124" s="11" t="str">
        <f>IF(ISBLANK(Tabelle111[[#This Row],[noch genauer]]),"-",Tabelle111[[#This Row],[noch genauer]])</f>
        <v>-</v>
      </c>
      <c r="Q1124" s="14">
        <f t="shared" si="120"/>
        <v>37</v>
      </c>
      <c r="R1124" s="11" t="str">
        <f t="shared" si="121"/>
        <v>Produkte</v>
      </c>
      <c r="S1124" s="11" t="str">
        <f t="shared" si="122"/>
        <v>BUs</v>
      </c>
      <c r="T1124" s="11" t="str">
        <f t="shared" si="123"/>
        <v>Symptome</v>
      </c>
      <c r="U1124" s="11" t="str">
        <f>IFERROR(VLOOKUP(Tabelle3[[#This Row],[Artikelnr.]],Kennzahlen!S:U,3,FALSE)*Tabelle3[[#This Row],[Menge]],"0")</f>
        <v>0</v>
      </c>
      <c r="V1124" s="14" t="str">
        <f>IF(ISBLANK(A1124),VLOOKUP(Tabelle3[[#This Row],[Artikelnr.]],'Linien - BU'!R:S,2,FALSE),A1124)</f>
        <v>Abfüllung</v>
      </c>
      <c r="W1124" s="16" t="str">
        <f t="shared" si="124"/>
        <v>Diverses aus Abfüllung</v>
      </c>
      <c r="X1124" s="15">
        <f t="shared" si="125"/>
        <v>30</v>
      </c>
      <c r="Y1124"/>
      <c r="Z1124" s="3"/>
      <c r="AB1124" s="3"/>
      <c r="AC1124" s="51"/>
      <c r="AD1124" s="3"/>
      <c r="AE1124" s="3"/>
      <c r="AF1124" s="51"/>
      <c r="AG1124" s="51"/>
      <c r="AH1124" s="51"/>
      <c r="AI1124" s="3"/>
      <c r="AL1124" s="3"/>
      <c r="AM1124" s="3"/>
      <c r="AN1124" s="3"/>
    </row>
    <row r="1125" spans="1:40" ht="30" customHeight="1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F1125"/>
      <c r="G1125" s="55"/>
      <c r="H1125" s="25" t="str">
        <f>IFERROR(VLOOKUP(Tabelle111[[#This Row],[Artikelnr. (wenn vorhanden)]],Artikel!A:C,3,FALSE),Tabelle111[[#This Row],[Artikelnr. (wenn vorhanden)]])</f>
        <v>Diverses aus Abfüllung</v>
      </c>
      <c r="I1125" s="11" t="str">
        <f>VLOOKUP(V1125,'Linien - BU'!A:B,2,FALSE)</f>
        <v>BU1</v>
      </c>
      <c r="J1125" s="12">
        <f t="shared" si="119"/>
        <v>62</v>
      </c>
      <c r="K1125" s="13">
        <f>Tabelle111[[#This Row],[Datum '[Tag']]]</f>
        <v>44454</v>
      </c>
      <c r="L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5" s="14" t="str">
        <f>IFERROR(VLOOKUP(Tabelle3[[#This Row],[Artikelnr.]],Artikel!A:C,3,FALSE),Tabelle3[[#This Row],[Artikelnr.]])</f>
        <v>Diverses aus Abfüllung</v>
      </c>
      <c r="N1125" s="11" t="str">
        <f>VLOOKUP(D1125,'Liste Gründe'!A:D,2,FALSE)</f>
        <v>Linienbezogen</v>
      </c>
      <c r="O1125" s="13" t="str">
        <f>IF(ISBLANK(F1125),VLOOKUP(Tabelle3[[#This Row],[Grund Ziffer]],'Liste Gründe'!A:D,3,FALSE),F1125)</f>
        <v>Maschinenabfall</v>
      </c>
      <c r="P1125" s="11" t="str">
        <f>IF(ISBLANK(Tabelle111[[#This Row],[noch genauer]]),"-",Tabelle111[[#This Row],[noch genauer]])</f>
        <v>-</v>
      </c>
      <c r="Q1125" s="14">
        <f t="shared" si="120"/>
        <v>37</v>
      </c>
      <c r="R1125" s="11" t="str">
        <f t="shared" si="121"/>
        <v>Produkte</v>
      </c>
      <c r="S1125" s="11" t="str">
        <f t="shared" si="122"/>
        <v>BUs</v>
      </c>
      <c r="T1125" s="11" t="str">
        <f t="shared" si="123"/>
        <v>Symptome</v>
      </c>
      <c r="U1125" s="11" t="str">
        <f>IFERROR(VLOOKUP(Tabelle3[[#This Row],[Artikelnr.]],Kennzahlen!S:U,3,FALSE)*Tabelle3[[#This Row],[Menge]],"0")</f>
        <v>0</v>
      </c>
      <c r="V1125" s="14" t="str">
        <f>IF(ISBLANK(A1125),VLOOKUP(Tabelle3[[#This Row],[Artikelnr.]],'Linien - BU'!R:S,2,FALSE),A1125)</f>
        <v>Abfüllung</v>
      </c>
      <c r="W1125" s="16" t="str">
        <f t="shared" si="124"/>
        <v>Diverses aus Abfüllung</v>
      </c>
      <c r="X1125" s="15">
        <f t="shared" si="125"/>
        <v>30</v>
      </c>
      <c r="Y1125"/>
      <c r="Z1125" s="3"/>
      <c r="AB1125" s="3"/>
      <c r="AC1125" s="51"/>
      <c r="AD1125" s="3"/>
      <c r="AE1125" s="3"/>
      <c r="AF1125" s="51"/>
      <c r="AG1125" s="51"/>
      <c r="AH1125" s="51"/>
      <c r="AI1125" s="3"/>
      <c r="AL1125" s="3"/>
      <c r="AM1125" s="3"/>
      <c r="AN1125" s="3"/>
    </row>
    <row r="1126" spans="1:40" ht="30" customHeight="1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F1126"/>
      <c r="G1126" s="55"/>
      <c r="H1126" s="25" t="str">
        <f>IFERROR(VLOOKUP(Tabelle111[[#This Row],[Artikelnr. (wenn vorhanden)]],Artikel!A:C,3,FALSE),Tabelle111[[#This Row],[Artikelnr. (wenn vorhanden)]])</f>
        <v>Diverses aus Abfüllung</v>
      </c>
      <c r="I1126" s="11" t="str">
        <f>VLOOKUP(V1126,'Linien - BU'!A:B,2,FALSE)</f>
        <v>BU1</v>
      </c>
      <c r="J1126" s="12">
        <f t="shared" si="119"/>
        <v>101</v>
      </c>
      <c r="K1126" s="13">
        <f>Tabelle111[[#This Row],[Datum '[Tag']]]</f>
        <v>44454</v>
      </c>
      <c r="L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6" s="14" t="str">
        <f>IFERROR(VLOOKUP(Tabelle3[[#This Row],[Artikelnr.]],Artikel!A:C,3,FALSE),Tabelle3[[#This Row],[Artikelnr.]])</f>
        <v>Diverses aus Abfüllung</v>
      </c>
      <c r="N1126" s="11" t="str">
        <f>VLOOKUP(D1126,'Liste Gründe'!A:D,2,FALSE)</f>
        <v>Linienbezogen</v>
      </c>
      <c r="O1126" s="13" t="str">
        <f>IF(ISBLANK(F1126),VLOOKUP(Tabelle3[[#This Row],[Grund Ziffer]],'Liste Gründe'!A:D,3,FALSE),F1126)</f>
        <v>Maschinenabfall</v>
      </c>
      <c r="P1126" s="11" t="str">
        <f>IF(ISBLANK(Tabelle111[[#This Row],[noch genauer]]),"-",Tabelle111[[#This Row],[noch genauer]])</f>
        <v>-</v>
      </c>
      <c r="Q1126" s="14">
        <f t="shared" si="120"/>
        <v>37</v>
      </c>
      <c r="R1126" s="11" t="str">
        <f t="shared" si="121"/>
        <v>Produkte</v>
      </c>
      <c r="S1126" s="11" t="str">
        <f t="shared" si="122"/>
        <v>BUs</v>
      </c>
      <c r="T1126" s="11" t="str">
        <f t="shared" si="123"/>
        <v>Symptome</v>
      </c>
      <c r="U1126" s="11" t="str">
        <f>IFERROR(VLOOKUP(Tabelle3[[#This Row],[Artikelnr.]],Kennzahlen!S:U,3,FALSE)*Tabelle3[[#This Row],[Menge]],"0")</f>
        <v>0</v>
      </c>
      <c r="V1126" s="14" t="str">
        <f>IF(ISBLANK(A1126),VLOOKUP(Tabelle3[[#This Row],[Artikelnr.]],'Linien - BU'!R:S,2,FALSE),A1126)</f>
        <v>Abfüllung</v>
      </c>
      <c r="W1126" s="16" t="str">
        <f t="shared" si="124"/>
        <v>Diverses aus Abfüllung</v>
      </c>
      <c r="X1126" s="15">
        <f t="shared" si="125"/>
        <v>30</v>
      </c>
      <c r="Y1126"/>
      <c r="Z1126" s="3"/>
      <c r="AB1126" s="3"/>
      <c r="AC1126" s="51"/>
      <c r="AD1126" s="3"/>
      <c r="AE1126" s="3"/>
      <c r="AF1126" s="51"/>
      <c r="AG1126" s="51"/>
      <c r="AH1126" s="51"/>
      <c r="AI1126" s="3"/>
      <c r="AL1126" s="3"/>
      <c r="AM1126" s="3"/>
      <c r="AN1126" s="3"/>
    </row>
    <row r="1127" spans="1:40" ht="30" customHeight="1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F1127"/>
      <c r="G1127" s="55"/>
      <c r="H1127" s="25" t="str">
        <f>IFERROR(VLOOKUP(Tabelle111[[#This Row],[Artikelnr. (wenn vorhanden)]],Artikel!A:C,3,FALSE),Tabelle111[[#This Row],[Artikelnr. (wenn vorhanden)]])</f>
        <v>Diverses aus Abfüllung</v>
      </c>
      <c r="I1127" s="11" t="str">
        <f>VLOOKUP(V1127,'Linien - BU'!A:B,2,FALSE)</f>
        <v>BU1</v>
      </c>
      <c r="J1127" s="12">
        <f t="shared" si="119"/>
        <v>113</v>
      </c>
      <c r="K1127" s="13">
        <f>Tabelle111[[#This Row],[Datum '[Tag']]]</f>
        <v>44454</v>
      </c>
      <c r="L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7" s="14" t="str">
        <f>IFERROR(VLOOKUP(Tabelle3[[#This Row],[Artikelnr.]],Artikel!A:C,3,FALSE),Tabelle3[[#This Row],[Artikelnr.]])</f>
        <v>Diverses aus Abfüllung</v>
      </c>
      <c r="N1127" s="11" t="str">
        <f>VLOOKUP(D1127,'Liste Gründe'!A:D,2,FALSE)</f>
        <v>Linienbezogen</v>
      </c>
      <c r="O1127" s="13" t="str">
        <f>IF(ISBLANK(F1127),VLOOKUP(Tabelle3[[#This Row],[Grund Ziffer]],'Liste Gründe'!A:D,3,FALSE),F1127)</f>
        <v>Maschinenabfall</v>
      </c>
      <c r="P1127" s="11" t="str">
        <f>IF(ISBLANK(Tabelle111[[#This Row],[noch genauer]]),"-",Tabelle111[[#This Row],[noch genauer]])</f>
        <v>-</v>
      </c>
      <c r="Q1127" s="14">
        <f t="shared" si="120"/>
        <v>37</v>
      </c>
      <c r="R1127" s="11" t="str">
        <f t="shared" si="121"/>
        <v>Produkte</v>
      </c>
      <c r="S1127" s="11" t="str">
        <f t="shared" si="122"/>
        <v>BUs</v>
      </c>
      <c r="T1127" s="11" t="str">
        <f t="shared" si="123"/>
        <v>Symptome</v>
      </c>
      <c r="U1127" s="11" t="str">
        <f>IFERROR(VLOOKUP(Tabelle3[[#This Row],[Artikelnr.]],Kennzahlen!S:U,3,FALSE)*Tabelle3[[#This Row],[Menge]],"0")</f>
        <v>0</v>
      </c>
      <c r="V1127" s="14" t="str">
        <f>IF(ISBLANK(A1127),VLOOKUP(Tabelle3[[#This Row],[Artikelnr.]],'Linien - BU'!R:S,2,FALSE),A1127)</f>
        <v>Abfüllung</v>
      </c>
      <c r="W1127" s="16" t="str">
        <f t="shared" si="124"/>
        <v>Diverses aus Abfüllung</v>
      </c>
      <c r="X1127" s="15">
        <f t="shared" si="125"/>
        <v>30</v>
      </c>
      <c r="Y1127"/>
      <c r="Z1127" s="3"/>
      <c r="AB1127" s="3"/>
      <c r="AC1127" s="51"/>
      <c r="AD1127" s="3"/>
      <c r="AE1127" s="3"/>
      <c r="AF1127" s="51"/>
      <c r="AG1127" s="51"/>
      <c r="AH1127" s="51"/>
      <c r="AI1127" s="3"/>
      <c r="AL1127" s="3"/>
      <c r="AM1127" s="3"/>
      <c r="AN1127" s="3"/>
    </row>
    <row r="1128" spans="1:40" ht="30" customHeight="1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F1128"/>
      <c r="G1128" s="55"/>
      <c r="H1128" s="25" t="str">
        <f>IFERROR(VLOOKUP(Tabelle111[[#This Row],[Artikelnr. (wenn vorhanden)]],Artikel!A:C,3,FALSE),Tabelle111[[#This Row],[Artikelnr. (wenn vorhanden)]])</f>
        <v>Diverses aus Abfüllung</v>
      </c>
      <c r="I1128" s="11" t="str">
        <f>VLOOKUP(V1128,'Linien - BU'!A:B,2,FALSE)</f>
        <v>BU1</v>
      </c>
      <c r="J1128" s="12">
        <f t="shared" si="119"/>
        <v>57.8</v>
      </c>
      <c r="K1128" s="13">
        <f>Tabelle111[[#This Row],[Datum '[Tag']]]</f>
        <v>44455</v>
      </c>
      <c r="L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8" s="14" t="str">
        <f>IFERROR(VLOOKUP(Tabelle3[[#This Row],[Artikelnr.]],Artikel!A:C,3,FALSE),Tabelle3[[#This Row],[Artikelnr.]])</f>
        <v>Diverses aus Abfüllung</v>
      </c>
      <c r="N1128" s="11" t="str">
        <f>VLOOKUP(D1128,'Liste Gründe'!A:D,2,FALSE)</f>
        <v>Linienbezogen</v>
      </c>
      <c r="O1128" s="13" t="str">
        <f>IF(ISBLANK(F1128),VLOOKUP(Tabelle3[[#This Row],[Grund Ziffer]],'Liste Gründe'!A:D,3,FALSE),F1128)</f>
        <v>Maschinenabfall</v>
      </c>
      <c r="P1128" s="11" t="str">
        <f>IF(ISBLANK(Tabelle111[[#This Row],[noch genauer]]),"-",Tabelle111[[#This Row],[noch genauer]])</f>
        <v>-</v>
      </c>
      <c r="Q1128" s="14">
        <f t="shared" si="120"/>
        <v>37</v>
      </c>
      <c r="R1128" s="11" t="str">
        <f t="shared" si="121"/>
        <v>Produkte</v>
      </c>
      <c r="S1128" s="11" t="str">
        <f t="shared" si="122"/>
        <v>BUs</v>
      </c>
      <c r="T1128" s="11" t="str">
        <f t="shared" si="123"/>
        <v>Symptome</v>
      </c>
      <c r="U1128" s="11" t="str">
        <f>IFERROR(VLOOKUP(Tabelle3[[#This Row],[Artikelnr.]],Kennzahlen!S:U,3,FALSE)*Tabelle3[[#This Row],[Menge]],"0")</f>
        <v>0</v>
      </c>
      <c r="V1128" s="14" t="str">
        <f>IF(ISBLANK(A1128),VLOOKUP(Tabelle3[[#This Row],[Artikelnr.]],'Linien - BU'!R:S,2,FALSE),A1128)</f>
        <v>Abfüllung</v>
      </c>
      <c r="W1128" s="16" t="str">
        <f t="shared" si="124"/>
        <v>Diverses aus Abfüllung</v>
      </c>
      <c r="X1128" s="15">
        <f t="shared" si="125"/>
        <v>30</v>
      </c>
      <c r="Y1128"/>
      <c r="Z1128" s="3"/>
      <c r="AB1128" s="3"/>
      <c r="AC1128" s="51"/>
      <c r="AD1128" s="3"/>
      <c r="AE1128" s="3"/>
      <c r="AF1128" s="51"/>
      <c r="AG1128" s="51"/>
      <c r="AH1128" s="51"/>
      <c r="AI1128" s="3"/>
      <c r="AL1128" s="3"/>
      <c r="AM1128" s="3"/>
      <c r="AN1128" s="3"/>
    </row>
    <row r="1129" spans="1:40" ht="30" customHeight="1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F1129"/>
      <c r="G1129" s="55"/>
      <c r="H1129" s="25" t="str">
        <f>IFERROR(VLOOKUP(Tabelle111[[#This Row],[Artikelnr. (wenn vorhanden)]],Artikel!A:C,3,FALSE),Tabelle111[[#This Row],[Artikelnr. (wenn vorhanden)]])</f>
        <v>Diverses aus Abfüllung</v>
      </c>
      <c r="I1129" s="11" t="str">
        <f>VLOOKUP(V1129,'Linien - BU'!A:B,2,FALSE)</f>
        <v>BU1</v>
      </c>
      <c r="J1129" s="12">
        <f t="shared" si="119"/>
        <v>97.8</v>
      </c>
      <c r="K1129" s="13">
        <f>Tabelle111[[#This Row],[Datum '[Tag']]]</f>
        <v>44455</v>
      </c>
      <c r="L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9" s="14" t="str">
        <f>IFERROR(VLOOKUP(Tabelle3[[#This Row],[Artikelnr.]],Artikel!A:C,3,FALSE),Tabelle3[[#This Row],[Artikelnr.]])</f>
        <v>Diverses aus Abfüllung</v>
      </c>
      <c r="N1129" s="11" t="str">
        <f>VLOOKUP(D1129,'Liste Gründe'!A:D,2,FALSE)</f>
        <v>Linienbezogen</v>
      </c>
      <c r="O1129" s="13" t="str">
        <f>IF(ISBLANK(F1129),VLOOKUP(Tabelle3[[#This Row],[Grund Ziffer]],'Liste Gründe'!A:D,3,FALSE),F1129)</f>
        <v>Maschinenabfall</v>
      </c>
      <c r="P1129" s="11" t="str">
        <f>IF(ISBLANK(Tabelle111[[#This Row],[noch genauer]]),"-",Tabelle111[[#This Row],[noch genauer]])</f>
        <v>-</v>
      </c>
      <c r="Q1129" s="14">
        <f t="shared" si="120"/>
        <v>37</v>
      </c>
      <c r="R1129" s="11" t="str">
        <f t="shared" si="121"/>
        <v>Produkte</v>
      </c>
      <c r="S1129" s="11" t="str">
        <f t="shared" si="122"/>
        <v>BUs</v>
      </c>
      <c r="T1129" s="11" t="str">
        <f t="shared" si="123"/>
        <v>Symptome</v>
      </c>
      <c r="U1129" s="11" t="str">
        <f>IFERROR(VLOOKUP(Tabelle3[[#This Row],[Artikelnr.]],Kennzahlen!S:U,3,FALSE)*Tabelle3[[#This Row],[Menge]],"0")</f>
        <v>0</v>
      </c>
      <c r="V1129" s="14" t="str">
        <f>IF(ISBLANK(A1129),VLOOKUP(Tabelle3[[#This Row],[Artikelnr.]],'Linien - BU'!R:S,2,FALSE),A1129)</f>
        <v>Abfüllung</v>
      </c>
      <c r="W1129" s="16" t="str">
        <f t="shared" si="124"/>
        <v>Diverses aus Abfüllung</v>
      </c>
      <c r="X1129" s="15">
        <f t="shared" si="125"/>
        <v>30</v>
      </c>
      <c r="Y1129"/>
      <c r="Z1129" s="3"/>
      <c r="AB1129" s="3"/>
      <c r="AC1129" s="51"/>
      <c r="AD1129" s="3"/>
      <c r="AE1129" s="3"/>
      <c r="AF1129" s="51"/>
      <c r="AG1129" s="51"/>
      <c r="AH1129" s="51"/>
      <c r="AI1129" s="3"/>
      <c r="AL1129" s="3"/>
      <c r="AM1129" s="3"/>
      <c r="AN1129" s="3"/>
    </row>
    <row r="1130" spans="1:40" ht="30" customHeight="1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F1130"/>
      <c r="G1130" s="55"/>
      <c r="H1130" s="25" t="str">
        <f>IFERROR(VLOOKUP(Tabelle111[[#This Row],[Artikelnr. (wenn vorhanden)]],Artikel!A:C,3,FALSE),Tabelle111[[#This Row],[Artikelnr. (wenn vorhanden)]])</f>
        <v>Diverses aus Abfüllung</v>
      </c>
      <c r="I1130" s="11" t="str">
        <f>VLOOKUP(V1130,'Linien - BU'!A:B,2,FALSE)</f>
        <v>BU1</v>
      </c>
      <c r="J1130" s="12">
        <f t="shared" si="119"/>
        <v>200</v>
      </c>
      <c r="K1130" s="13">
        <f>Tabelle111[[#This Row],[Datum '[Tag']]]</f>
        <v>44456</v>
      </c>
      <c r="L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0" s="14" t="str">
        <f>IFERROR(VLOOKUP(Tabelle3[[#This Row],[Artikelnr.]],Artikel!A:C,3,FALSE),Tabelle3[[#This Row],[Artikelnr.]])</f>
        <v>Diverses aus Abfüllung</v>
      </c>
      <c r="N1130" s="11" t="str">
        <f>VLOOKUP(D1130,'Liste Gründe'!A:D,2,FALSE)</f>
        <v>Linienbezogen</v>
      </c>
      <c r="O1130" s="13" t="str">
        <f>IF(ISBLANK(F1130),VLOOKUP(Tabelle3[[#This Row],[Grund Ziffer]],'Liste Gründe'!A:D,3,FALSE),F1130)</f>
        <v>Maschinenabfall</v>
      </c>
      <c r="P1130" s="11" t="str">
        <f>IF(ISBLANK(Tabelle111[[#This Row],[noch genauer]]),"-",Tabelle111[[#This Row],[noch genauer]])</f>
        <v>-</v>
      </c>
      <c r="Q1130" s="14">
        <f t="shared" si="120"/>
        <v>37</v>
      </c>
      <c r="R1130" s="11" t="str">
        <f t="shared" si="121"/>
        <v>Produkte</v>
      </c>
      <c r="S1130" s="11" t="str">
        <f t="shared" si="122"/>
        <v>BUs</v>
      </c>
      <c r="T1130" s="11" t="str">
        <f t="shared" si="123"/>
        <v>Symptome</v>
      </c>
      <c r="U1130" s="11" t="str">
        <f>IFERROR(VLOOKUP(Tabelle3[[#This Row],[Artikelnr.]],Kennzahlen!S:U,3,FALSE)*Tabelle3[[#This Row],[Menge]],"0")</f>
        <v>0</v>
      </c>
      <c r="V1130" s="14" t="str">
        <f>IF(ISBLANK(A1130),VLOOKUP(Tabelle3[[#This Row],[Artikelnr.]],'Linien - BU'!R:S,2,FALSE),A1130)</f>
        <v>Abfüllung</v>
      </c>
      <c r="W1130" s="16" t="str">
        <f t="shared" si="124"/>
        <v>Diverses aus Abfüllung</v>
      </c>
      <c r="X1130" s="15">
        <f t="shared" si="125"/>
        <v>30</v>
      </c>
      <c r="Y1130"/>
      <c r="Z1130" s="3"/>
      <c r="AB1130" s="3"/>
      <c r="AC1130" s="51"/>
      <c r="AD1130" s="3"/>
      <c r="AE1130" s="3"/>
      <c r="AF1130" s="51"/>
      <c r="AG1130" s="51"/>
      <c r="AH1130" s="51"/>
      <c r="AI1130" s="3"/>
      <c r="AL1130" s="3"/>
      <c r="AM1130" s="3"/>
      <c r="AN1130" s="3"/>
    </row>
    <row r="1131" spans="1:40" ht="30" customHeight="1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F1131"/>
      <c r="G1131" s="25"/>
      <c r="H1131" s="25" t="str">
        <f>IFERROR(VLOOKUP(Tabelle111[[#This Row],[Artikelnr. (wenn vorhanden)]],Artikel!A:C,3,FALSE),Tabelle111[[#This Row],[Artikelnr. (wenn vorhanden)]])</f>
        <v>Diverses aus Abfüllung</v>
      </c>
      <c r="I1131" s="11" t="str">
        <f>VLOOKUP(V1131,'Linien - BU'!A:B,2,FALSE)</f>
        <v>BU1</v>
      </c>
      <c r="J1131" s="12">
        <f t="shared" si="119"/>
        <v>185</v>
      </c>
      <c r="K1131" s="13">
        <f>Tabelle111[[#This Row],[Datum '[Tag']]]</f>
        <v>44459</v>
      </c>
      <c r="L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1" s="14" t="str">
        <f>IFERROR(VLOOKUP(Tabelle3[[#This Row],[Artikelnr.]],Artikel!A:C,3,FALSE),Tabelle3[[#This Row],[Artikelnr.]])</f>
        <v>Diverses aus Abfüllung</v>
      </c>
      <c r="N1131" s="11" t="str">
        <f>VLOOKUP(D1131,'Liste Gründe'!A:D,2,FALSE)</f>
        <v>Linienbezogen</v>
      </c>
      <c r="O1131" s="13" t="str">
        <f>IF(ISBLANK(F1131),VLOOKUP(Tabelle3[[#This Row],[Grund Ziffer]],'Liste Gründe'!A:D,3,FALSE),F1131)</f>
        <v>Maschinenabfall</v>
      </c>
      <c r="P1131" s="11" t="str">
        <f>IF(ISBLANK(Tabelle111[[#This Row],[noch genauer]]),"-",Tabelle111[[#This Row],[noch genauer]])</f>
        <v>-</v>
      </c>
      <c r="Q1131" s="14">
        <f t="shared" si="120"/>
        <v>38</v>
      </c>
      <c r="R1131" s="11" t="str">
        <f t="shared" si="121"/>
        <v>Produkte</v>
      </c>
      <c r="S1131" s="11" t="str">
        <f t="shared" si="122"/>
        <v>BUs</v>
      </c>
      <c r="T1131" s="11" t="str">
        <f t="shared" si="123"/>
        <v>Symptome</v>
      </c>
      <c r="U1131" s="11" t="str">
        <f>IFERROR(VLOOKUP(Tabelle3[[#This Row],[Artikelnr.]],Kennzahlen!S:U,3,FALSE)*Tabelle3[[#This Row],[Menge]],"0")</f>
        <v>0</v>
      </c>
      <c r="V1131" s="14" t="str">
        <f>IF(ISBLANK(A1131),VLOOKUP(Tabelle3[[#This Row],[Artikelnr.]],'Linien - BU'!R:S,2,FALSE),A1131)</f>
        <v>Abfüllung</v>
      </c>
      <c r="W1131" s="16" t="str">
        <f t="shared" si="124"/>
        <v>Diverses aus Abfüllung</v>
      </c>
      <c r="X1131" s="15">
        <f t="shared" si="125"/>
        <v>30</v>
      </c>
      <c r="Y1131"/>
      <c r="Z1131" s="3"/>
      <c r="AB1131" s="3"/>
      <c r="AC1131" s="51"/>
      <c r="AD1131" s="3"/>
      <c r="AE1131" s="3"/>
      <c r="AF1131" s="51"/>
      <c r="AG1131" s="51"/>
      <c r="AH1131" s="51"/>
      <c r="AI1131" s="3"/>
      <c r="AL1131" s="3"/>
      <c r="AM1131" s="3"/>
      <c r="AN1131" s="3"/>
    </row>
    <row r="1132" spans="1:40" ht="30" customHeight="1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F1132"/>
      <c r="G1132" s="25"/>
      <c r="H1132" s="25" t="str">
        <f>IFERROR(VLOOKUP(Tabelle111[[#This Row],[Artikelnr. (wenn vorhanden)]],Artikel!A:C,3,FALSE),Tabelle111[[#This Row],[Artikelnr. (wenn vorhanden)]])</f>
        <v>Diverses aus Abfüllung</v>
      </c>
      <c r="I1132" s="11" t="str">
        <f>VLOOKUP(V1132,'Linien - BU'!A:B,2,FALSE)</f>
        <v>BU1</v>
      </c>
      <c r="J1132" s="12">
        <f t="shared" si="119"/>
        <v>46.4</v>
      </c>
      <c r="K1132" s="13">
        <f>Tabelle111[[#This Row],[Datum '[Tag']]]</f>
        <v>44460</v>
      </c>
      <c r="L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2" s="14" t="str">
        <f>IFERROR(VLOOKUP(Tabelle3[[#This Row],[Artikelnr.]],Artikel!A:C,3,FALSE),Tabelle3[[#This Row],[Artikelnr.]])</f>
        <v>Diverses aus Abfüllung</v>
      </c>
      <c r="N1132" s="11" t="str">
        <f>VLOOKUP(D1132,'Liste Gründe'!A:D,2,FALSE)</f>
        <v>Linienbezogen</v>
      </c>
      <c r="O1132" s="13" t="str">
        <f>IF(ISBLANK(F1132),VLOOKUP(Tabelle3[[#This Row],[Grund Ziffer]],'Liste Gründe'!A:D,3,FALSE),F1132)</f>
        <v>Maschinenabfall</v>
      </c>
      <c r="P1132" s="11" t="str">
        <f>IF(ISBLANK(Tabelle111[[#This Row],[noch genauer]]),"-",Tabelle111[[#This Row],[noch genauer]])</f>
        <v>-</v>
      </c>
      <c r="Q1132" s="14">
        <f t="shared" si="120"/>
        <v>38</v>
      </c>
      <c r="R1132" s="11" t="str">
        <f t="shared" si="121"/>
        <v>Produkte</v>
      </c>
      <c r="S1132" s="11" t="str">
        <f t="shared" si="122"/>
        <v>BUs</v>
      </c>
      <c r="T1132" s="11" t="str">
        <f t="shared" si="123"/>
        <v>Symptome</v>
      </c>
      <c r="U1132" s="11" t="str">
        <f>IFERROR(VLOOKUP(Tabelle3[[#This Row],[Artikelnr.]],Kennzahlen!S:U,3,FALSE)*Tabelle3[[#This Row],[Menge]],"0")</f>
        <v>0</v>
      </c>
      <c r="V1132" s="14" t="str">
        <f>IF(ISBLANK(A1132),VLOOKUP(Tabelle3[[#This Row],[Artikelnr.]],'Linien - BU'!R:S,2,FALSE),A1132)</f>
        <v>Abfüllung</v>
      </c>
      <c r="W1132" s="16" t="str">
        <f t="shared" si="124"/>
        <v>Diverses aus Abfüllung</v>
      </c>
      <c r="X1132" s="15">
        <f t="shared" si="125"/>
        <v>30</v>
      </c>
      <c r="Y1132"/>
      <c r="Z1132" s="3"/>
      <c r="AB1132" s="3"/>
      <c r="AC1132" s="51"/>
      <c r="AD1132" s="3"/>
      <c r="AE1132" s="3"/>
      <c r="AF1132" s="51"/>
      <c r="AG1132" s="51"/>
      <c r="AH1132" s="51"/>
      <c r="AI1132" s="3"/>
      <c r="AL1132" s="3"/>
      <c r="AM1132" s="3"/>
      <c r="AN1132" s="3"/>
    </row>
    <row r="1133" spans="1:40" ht="30" customHeight="1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F1133"/>
      <c r="G1133" s="25"/>
      <c r="H1133" s="25" t="str">
        <f>IFERROR(VLOOKUP(Tabelle111[[#This Row],[Artikelnr. (wenn vorhanden)]],Artikel!A:C,3,FALSE),Tabelle111[[#This Row],[Artikelnr. (wenn vorhanden)]])</f>
        <v>Diverses aus Abfüllung</v>
      </c>
      <c r="I1133" s="11" t="str">
        <f>VLOOKUP(V1133,'Linien - BU'!A:B,2,FALSE)</f>
        <v>BU1</v>
      </c>
      <c r="J1133" s="12">
        <f t="shared" si="119"/>
        <v>82</v>
      </c>
      <c r="K1133" s="13">
        <f>Tabelle111[[#This Row],[Datum '[Tag']]]</f>
        <v>44461</v>
      </c>
      <c r="L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3" s="14" t="str">
        <f>IFERROR(VLOOKUP(Tabelle3[[#This Row],[Artikelnr.]],Artikel!A:C,3,FALSE),Tabelle3[[#This Row],[Artikelnr.]])</f>
        <v>Diverses aus Abfüllung</v>
      </c>
      <c r="N1133" s="11" t="str">
        <f>VLOOKUP(D1133,'Liste Gründe'!A:D,2,FALSE)</f>
        <v>Linienbezogen</v>
      </c>
      <c r="O1133" s="13" t="str">
        <f>IF(ISBLANK(F1133),VLOOKUP(Tabelle3[[#This Row],[Grund Ziffer]],'Liste Gründe'!A:D,3,FALSE),F1133)</f>
        <v>Maschinenabfall</v>
      </c>
      <c r="P1133" s="11" t="str">
        <f>IF(ISBLANK(Tabelle111[[#This Row],[noch genauer]]),"-",Tabelle111[[#This Row],[noch genauer]])</f>
        <v>-</v>
      </c>
      <c r="Q1133" s="14">
        <f t="shared" si="120"/>
        <v>38</v>
      </c>
      <c r="R1133" s="11" t="str">
        <f t="shared" si="121"/>
        <v>Produkte</v>
      </c>
      <c r="S1133" s="11" t="str">
        <f t="shared" si="122"/>
        <v>BUs</v>
      </c>
      <c r="T1133" s="11" t="str">
        <f t="shared" si="123"/>
        <v>Symptome</v>
      </c>
      <c r="U1133" s="11" t="str">
        <f>IFERROR(VLOOKUP(Tabelle3[[#This Row],[Artikelnr.]],Kennzahlen!S:U,3,FALSE)*Tabelle3[[#This Row],[Menge]],"0")</f>
        <v>0</v>
      </c>
      <c r="V1133" s="14" t="str">
        <f>IF(ISBLANK(A1133),VLOOKUP(Tabelle3[[#This Row],[Artikelnr.]],'Linien - BU'!R:S,2,FALSE),A1133)</f>
        <v>Abfüllung</v>
      </c>
      <c r="W1133" s="16" t="str">
        <f t="shared" si="124"/>
        <v>Diverses aus Abfüllung</v>
      </c>
      <c r="X1133" s="15">
        <f t="shared" si="125"/>
        <v>30</v>
      </c>
      <c r="Y1133"/>
      <c r="Z1133" s="3"/>
      <c r="AB1133" s="3"/>
      <c r="AC1133" s="51"/>
      <c r="AD1133" s="3"/>
      <c r="AE1133" s="3"/>
      <c r="AF1133" s="51"/>
      <c r="AG1133" s="51"/>
      <c r="AH1133" s="51"/>
      <c r="AI1133" s="3"/>
      <c r="AL1133" s="3"/>
      <c r="AM1133" s="3"/>
      <c r="AN1133" s="3"/>
    </row>
    <row r="1134" spans="1:40" ht="30" customHeight="1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F1134"/>
      <c r="G1134" s="25"/>
      <c r="H1134" s="25" t="str">
        <f>IFERROR(VLOOKUP(Tabelle111[[#This Row],[Artikelnr. (wenn vorhanden)]],Artikel!A:C,3,FALSE),Tabelle111[[#This Row],[Artikelnr. (wenn vorhanden)]])</f>
        <v>Diverses aus Abfüllung</v>
      </c>
      <c r="I1134" s="11" t="str">
        <f>VLOOKUP(V1134,'Linien - BU'!A:B,2,FALSE)</f>
        <v>BU1</v>
      </c>
      <c r="J1134" s="12">
        <f t="shared" si="119"/>
        <v>88.5</v>
      </c>
      <c r="K1134" s="13">
        <f>Tabelle111[[#This Row],[Datum '[Tag']]]</f>
        <v>44461</v>
      </c>
      <c r="L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4" s="14" t="str">
        <f>IFERROR(VLOOKUP(Tabelle3[[#This Row],[Artikelnr.]],Artikel!A:C,3,FALSE),Tabelle3[[#This Row],[Artikelnr.]])</f>
        <v>Diverses aus Abfüllung</v>
      </c>
      <c r="N1134" s="11" t="str">
        <f>VLOOKUP(D1134,'Liste Gründe'!A:D,2,FALSE)</f>
        <v>Linienbezogen</v>
      </c>
      <c r="O1134" s="13" t="str">
        <f>IF(ISBLANK(F1134),VLOOKUP(Tabelle3[[#This Row],[Grund Ziffer]],'Liste Gründe'!A:D,3,FALSE),F1134)</f>
        <v>Maschinenabfall</v>
      </c>
      <c r="P1134" s="11" t="str">
        <f>IF(ISBLANK(Tabelle111[[#This Row],[noch genauer]]),"-",Tabelle111[[#This Row],[noch genauer]])</f>
        <v>-</v>
      </c>
      <c r="Q1134" s="14">
        <f t="shared" si="120"/>
        <v>38</v>
      </c>
      <c r="R1134" s="11" t="str">
        <f t="shared" si="121"/>
        <v>Produkte</v>
      </c>
      <c r="S1134" s="11" t="str">
        <f t="shared" si="122"/>
        <v>BUs</v>
      </c>
      <c r="T1134" s="11" t="str">
        <f t="shared" si="123"/>
        <v>Symptome</v>
      </c>
      <c r="U1134" s="11" t="str">
        <f>IFERROR(VLOOKUP(Tabelle3[[#This Row],[Artikelnr.]],Kennzahlen!S:U,3,FALSE)*Tabelle3[[#This Row],[Menge]],"0")</f>
        <v>0</v>
      </c>
      <c r="V1134" s="14" t="str">
        <f>IF(ISBLANK(A1134),VLOOKUP(Tabelle3[[#This Row],[Artikelnr.]],'Linien - BU'!R:S,2,FALSE),A1134)</f>
        <v>Abfüllung</v>
      </c>
      <c r="W1134" s="16" t="str">
        <f t="shared" si="124"/>
        <v>Diverses aus Abfüllung</v>
      </c>
      <c r="X1134" s="15">
        <f t="shared" si="125"/>
        <v>30</v>
      </c>
      <c r="Y1134"/>
      <c r="Z1134" s="3"/>
      <c r="AB1134" s="3"/>
      <c r="AC1134" s="51"/>
      <c r="AD1134" s="3"/>
      <c r="AE1134" s="3"/>
      <c r="AF1134" s="51"/>
      <c r="AG1134" s="51"/>
      <c r="AH1134" s="51"/>
      <c r="AI1134" s="3"/>
      <c r="AL1134" s="3"/>
      <c r="AM1134" s="3"/>
      <c r="AN1134" s="3"/>
    </row>
    <row r="1135" spans="1:40" ht="30" customHeight="1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F1135"/>
      <c r="G1135" s="25"/>
      <c r="H1135" s="25" t="str">
        <f>IFERROR(VLOOKUP(Tabelle111[[#This Row],[Artikelnr. (wenn vorhanden)]],Artikel!A:C,3,FALSE),Tabelle111[[#This Row],[Artikelnr. (wenn vorhanden)]])</f>
        <v>Diverses aus Abfüllung</v>
      </c>
      <c r="I1135" s="11" t="str">
        <f>VLOOKUP(V1135,'Linien - BU'!A:B,2,FALSE)</f>
        <v>BU1</v>
      </c>
      <c r="J1135" s="12">
        <f t="shared" si="119"/>
        <v>113</v>
      </c>
      <c r="K1135" s="13">
        <f>Tabelle111[[#This Row],[Datum '[Tag']]]</f>
        <v>44462</v>
      </c>
      <c r="L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5" s="14" t="str">
        <f>IFERROR(VLOOKUP(Tabelle3[[#This Row],[Artikelnr.]],Artikel!A:C,3,FALSE),Tabelle3[[#This Row],[Artikelnr.]])</f>
        <v>Diverses aus Abfüllung</v>
      </c>
      <c r="N1135" s="11" t="str">
        <f>VLOOKUP(D1135,'Liste Gründe'!A:D,2,FALSE)</f>
        <v>Linienbezogen</v>
      </c>
      <c r="O1135" s="13" t="str">
        <f>IF(ISBLANK(F1135),VLOOKUP(Tabelle3[[#This Row],[Grund Ziffer]],'Liste Gründe'!A:D,3,FALSE),F1135)</f>
        <v>Maschinenabfall</v>
      </c>
      <c r="P1135" s="11" t="str">
        <f>IF(ISBLANK(Tabelle111[[#This Row],[noch genauer]]),"-",Tabelle111[[#This Row],[noch genauer]])</f>
        <v>-</v>
      </c>
      <c r="Q1135" s="14">
        <f t="shared" si="120"/>
        <v>38</v>
      </c>
      <c r="R1135" s="11" t="str">
        <f t="shared" si="121"/>
        <v>Produkte</v>
      </c>
      <c r="S1135" s="11" t="str">
        <f t="shared" si="122"/>
        <v>BUs</v>
      </c>
      <c r="T1135" s="11" t="str">
        <f t="shared" si="123"/>
        <v>Symptome</v>
      </c>
      <c r="U1135" s="11" t="str">
        <f>IFERROR(VLOOKUP(Tabelle3[[#This Row],[Artikelnr.]],Kennzahlen!S:U,3,FALSE)*Tabelle3[[#This Row],[Menge]],"0")</f>
        <v>0</v>
      </c>
      <c r="V1135" s="14" t="str">
        <f>IF(ISBLANK(A1135),VLOOKUP(Tabelle3[[#This Row],[Artikelnr.]],'Linien - BU'!R:S,2,FALSE),A1135)</f>
        <v>Abfüllung</v>
      </c>
      <c r="W1135" s="16" t="str">
        <f t="shared" si="124"/>
        <v>Diverses aus Abfüllung</v>
      </c>
      <c r="X1135" s="15">
        <f t="shared" si="125"/>
        <v>30</v>
      </c>
      <c r="Y1135"/>
      <c r="Z1135" s="3"/>
      <c r="AB1135" s="3"/>
      <c r="AC1135" s="51"/>
      <c r="AD1135" s="3"/>
      <c r="AE1135" s="3"/>
      <c r="AF1135" s="51"/>
      <c r="AG1135" s="51"/>
      <c r="AH1135" s="51"/>
      <c r="AI1135" s="3"/>
      <c r="AL1135" s="3"/>
      <c r="AM1135" s="3"/>
      <c r="AN1135" s="3"/>
    </row>
    <row r="1136" spans="1:40" ht="30" customHeight="1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F1136"/>
      <c r="G1136" s="25"/>
      <c r="H1136" s="25" t="str">
        <f>IFERROR(VLOOKUP(Tabelle111[[#This Row],[Artikelnr. (wenn vorhanden)]],Artikel!A:C,3,FALSE),Tabelle111[[#This Row],[Artikelnr. (wenn vorhanden)]])</f>
        <v>Diverses aus Abfüllung</v>
      </c>
      <c r="I1136" s="11" t="str">
        <f>VLOOKUP(V1136,'Linien - BU'!A:B,2,FALSE)</f>
        <v>BU1</v>
      </c>
      <c r="J1136" s="12">
        <f t="shared" si="119"/>
        <v>89.5</v>
      </c>
      <c r="K1136" s="13">
        <f>Tabelle111[[#This Row],[Datum '[Tag']]]</f>
        <v>44463</v>
      </c>
      <c r="L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6" s="14" t="str">
        <f>IFERROR(VLOOKUP(Tabelle3[[#This Row],[Artikelnr.]],Artikel!A:C,3,FALSE),Tabelle3[[#This Row],[Artikelnr.]])</f>
        <v>Diverses aus Abfüllung</v>
      </c>
      <c r="N1136" s="11" t="str">
        <f>VLOOKUP(D1136,'Liste Gründe'!A:D,2,FALSE)</f>
        <v>Linienbezogen</v>
      </c>
      <c r="O1136" s="13" t="str">
        <f>IF(ISBLANK(F1136),VLOOKUP(Tabelle3[[#This Row],[Grund Ziffer]],'Liste Gründe'!A:D,3,FALSE),F1136)</f>
        <v>Maschinenabfall</v>
      </c>
      <c r="P1136" s="11" t="str">
        <f>IF(ISBLANK(Tabelle111[[#This Row],[noch genauer]]),"-",Tabelle111[[#This Row],[noch genauer]])</f>
        <v>-</v>
      </c>
      <c r="Q1136" s="14">
        <f t="shared" si="120"/>
        <v>38</v>
      </c>
      <c r="R1136" s="11" t="str">
        <f t="shared" si="121"/>
        <v>Produkte</v>
      </c>
      <c r="S1136" s="11" t="str">
        <f t="shared" si="122"/>
        <v>BUs</v>
      </c>
      <c r="T1136" s="11" t="str">
        <f t="shared" si="123"/>
        <v>Symptome</v>
      </c>
      <c r="U1136" s="11" t="str">
        <f>IFERROR(VLOOKUP(Tabelle3[[#This Row],[Artikelnr.]],Kennzahlen!S:U,3,FALSE)*Tabelle3[[#This Row],[Menge]],"0")</f>
        <v>0</v>
      </c>
      <c r="V1136" s="14" t="str">
        <f>IF(ISBLANK(A1136),VLOOKUP(Tabelle3[[#This Row],[Artikelnr.]],'Linien - BU'!R:S,2,FALSE),A1136)</f>
        <v>Abfüllung</v>
      </c>
      <c r="W1136" s="16" t="str">
        <f t="shared" si="124"/>
        <v>Diverses aus Abfüllung</v>
      </c>
      <c r="X1136" s="15">
        <f t="shared" si="125"/>
        <v>30</v>
      </c>
      <c r="Y1136"/>
      <c r="Z1136" s="3"/>
      <c r="AB1136" s="3"/>
      <c r="AC1136" s="51"/>
      <c r="AD1136" s="3"/>
      <c r="AE1136" s="3"/>
      <c r="AF1136" s="51"/>
      <c r="AG1136" s="51"/>
      <c r="AH1136" s="51"/>
      <c r="AI1136" s="3"/>
      <c r="AL1136" s="3"/>
      <c r="AM1136" s="3"/>
      <c r="AN1136" s="3"/>
    </row>
    <row r="1137" spans="1:40" ht="30" customHeight="1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F1137"/>
      <c r="G1137" s="25"/>
      <c r="H1137" s="25" t="str">
        <f>IFERROR(VLOOKUP(Tabelle111[[#This Row],[Artikelnr. (wenn vorhanden)]],Artikel!A:C,3,FALSE),Tabelle111[[#This Row],[Artikelnr. (wenn vorhanden)]])</f>
        <v>Diverses aus Abfüllung</v>
      </c>
      <c r="I1137" s="11" t="str">
        <f>VLOOKUP(V1137,'Linien - BU'!A:B,2,FALSE)</f>
        <v>BU1</v>
      </c>
      <c r="J1137" s="12">
        <f t="shared" si="119"/>
        <v>95</v>
      </c>
      <c r="K1137" s="13">
        <f>Tabelle111[[#This Row],[Datum '[Tag']]]</f>
        <v>44463</v>
      </c>
      <c r="L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7" s="14" t="str">
        <f>IFERROR(VLOOKUP(Tabelle3[[#This Row],[Artikelnr.]],Artikel!A:C,3,FALSE),Tabelle3[[#This Row],[Artikelnr.]])</f>
        <v>Diverses aus Abfüllung</v>
      </c>
      <c r="N1137" s="11" t="str">
        <f>VLOOKUP(D1137,'Liste Gründe'!A:D,2,FALSE)</f>
        <v>Linienbezogen</v>
      </c>
      <c r="O1137" s="13" t="str">
        <f>IF(ISBLANK(F1137),VLOOKUP(Tabelle3[[#This Row],[Grund Ziffer]],'Liste Gründe'!A:D,3,FALSE),F1137)</f>
        <v>Maschinenabfall</v>
      </c>
      <c r="P1137" s="11" t="str">
        <f>IF(ISBLANK(Tabelle111[[#This Row],[noch genauer]]),"-",Tabelle111[[#This Row],[noch genauer]])</f>
        <v>-</v>
      </c>
      <c r="Q1137" s="14">
        <f t="shared" si="120"/>
        <v>38</v>
      </c>
      <c r="R1137" s="11" t="str">
        <f t="shared" si="121"/>
        <v>Produkte</v>
      </c>
      <c r="S1137" s="11" t="str">
        <f t="shared" si="122"/>
        <v>BUs</v>
      </c>
      <c r="T1137" s="11" t="str">
        <f t="shared" si="123"/>
        <v>Symptome</v>
      </c>
      <c r="U1137" s="11" t="str">
        <f>IFERROR(VLOOKUP(Tabelle3[[#This Row],[Artikelnr.]],Kennzahlen!S:U,3,FALSE)*Tabelle3[[#This Row],[Menge]],"0")</f>
        <v>0</v>
      </c>
      <c r="V1137" s="14" t="str">
        <f>IF(ISBLANK(A1137),VLOOKUP(Tabelle3[[#This Row],[Artikelnr.]],'Linien - BU'!R:S,2,FALSE),A1137)</f>
        <v>Abfüllung</v>
      </c>
      <c r="W1137" s="16" t="str">
        <f t="shared" si="124"/>
        <v>Diverses aus Abfüllung</v>
      </c>
      <c r="X1137" s="15">
        <f t="shared" si="125"/>
        <v>30</v>
      </c>
      <c r="Y1137"/>
      <c r="Z1137" s="3"/>
      <c r="AB1137" s="3"/>
      <c r="AC1137" s="51"/>
      <c r="AD1137" s="3"/>
      <c r="AE1137" s="3"/>
      <c r="AF1137" s="51"/>
      <c r="AG1137" s="51"/>
      <c r="AH1137" s="51"/>
      <c r="AI1137" s="3"/>
      <c r="AL1137" s="3"/>
      <c r="AM1137" s="3"/>
      <c r="AN1137" s="3"/>
    </row>
    <row r="1138" spans="1:40" ht="30" customHeight="1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F1138"/>
      <c r="G1138" s="25"/>
      <c r="H1138" s="25" t="str">
        <f>IFERROR(VLOOKUP(Tabelle111[[#This Row],[Artikelnr. (wenn vorhanden)]],Artikel!A:C,3,FALSE),Tabelle111[[#This Row],[Artikelnr. (wenn vorhanden)]])</f>
        <v>Diverses aus Abfüllung</v>
      </c>
      <c r="I1138" s="11" t="str">
        <f>VLOOKUP(V1138,'Linien - BU'!A:B,2,FALSE)</f>
        <v>BU1</v>
      </c>
      <c r="J1138" s="12">
        <f t="shared" si="119"/>
        <v>132.5</v>
      </c>
      <c r="K1138" s="13">
        <f>Tabelle111[[#This Row],[Datum '[Tag']]]</f>
        <v>44466</v>
      </c>
      <c r="L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8" s="14" t="str">
        <f>IFERROR(VLOOKUP(Tabelle3[[#This Row],[Artikelnr.]],Artikel!A:C,3,FALSE),Tabelle3[[#This Row],[Artikelnr.]])</f>
        <v>Diverses aus Abfüllung</v>
      </c>
      <c r="N1138" s="11" t="str">
        <f>VLOOKUP(D1138,'Liste Gründe'!A:D,2,FALSE)</f>
        <v>Linienbezogen</v>
      </c>
      <c r="O1138" s="13" t="str">
        <f>IF(ISBLANK(F1138),VLOOKUP(Tabelle3[[#This Row],[Grund Ziffer]],'Liste Gründe'!A:D,3,FALSE),F1138)</f>
        <v>Maschinenabfall</v>
      </c>
      <c r="P1138" s="11" t="str">
        <f>IF(ISBLANK(Tabelle111[[#This Row],[noch genauer]]),"-",Tabelle111[[#This Row],[noch genauer]])</f>
        <v>-</v>
      </c>
      <c r="Q1138" s="14">
        <f t="shared" si="120"/>
        <v>39</v>
      </c>
      <c r="R1138" s="11" t="str">
        <f t="shared" si="121"/>
        <v>Produkte</v>
      </c>
      <c r="S1138" s="11" t="str">
        <f t="shared" si="122"/>
        <v>BUs</v>
      </c>
      <c r="T1138" s="11" t="str">
        <f t="shared" si="123"/>
        <v>Symptome</v>
      </c>
      <c r="U1138" s="11" t="str">
        <f>IFERROR(VLOOKUP(Tabelle3[[#This Row],[Artikelnr.]],Kennzahlen!S:U,3,FALSE)*Tabelle3[[#This Row],[Menge]],"0")</f>
        <v>0</v>
      </c>
      <c r="V1138" s="14" t="str">
        <f>IF(ISBLANK(A1138),VLOOKUP(Tabelle3[[#This Row],[Artikelnr.]],'Linien - BU'!R:S,2,FALSE),A1138)</f>
        <v>Abfüllung</v>
      </c>
      <c r="W1138" s="16" t="str">
        <f t="shared" si="124"/>
        <v>Diverses aus Abfüllung</v>
      </c>
      <c r="X1138" s="15">
        <f t="shared" si="125"/>
        <v>30</v>
      </c>
      <c r="Y1138"/>
      <c r="Z1138" s="3"/>
      <c r="AB1138" s="3"/>
      <c r="AC1138" s="51"/>
      <c r="AD1138" s="3"/>
      <c r="AE1138" s="3"/>
      <c r="AF1138" s="51"/>
      <c r="AG1138" s="51"/>
      <c r="AH1138" s="51"/>
      <c r="AI1138" s="3"/>
      <c r="AL1138" s="3"/>
      <c r="AM1138" s="3"/>
      <c r="AN1138" s="3"/>
    </row>
    <row r="1139" spans="1:40" ht="30" customHeight="1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F1139"/>
      <c r="G1139" s="25"/>
      <c r="H1139" s="25" t="str">
        <f>IFERROR(VLOOKUP(Tabelle111[[#This Row],[Artikelnr. (wenn vorhanden)]],Artikel!A:C,3,FALSE),Tabelle111[[#This Row],[Artikelnr. (wenn vorhanden)]])</f>
        <v>Diverses aus Abfüllung</v>
      </c>
      <c r="I1139" s="11" t="str">
        <f>VLOOKUP(V1139,'Linien - BU'!A:B,2,FALSE)</f>
        <v>BU1</v>
      </c>
      <c r="J1139" s="12">
        <f t="shared" si="119"/>
        <v>141.19999999999999</v>
      </c>
      <c r="K1139" s="13">
        <f>Tabelle111[[#This Row],[Datum '[Tag']]]</f>
        <v>44467</v>
      </c>
      <c r="L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9" s="14" t="str">
        <f>IFERROR(VLOOKUP(Tabelle3[[#This Row],[Artikelnr.]],Artikel!A:C,3,FALSE),Tabelle3[[#This Row],[Artikelnr.]])</f>
        <v>Diverses aus Abfüllung</v>
      </c>
      <c r="N1139" s="11" t="str">
        <f>VLOOKUP(D1139,'Liste Gründe'!A:D,2,FALSE)</f>
        <v>Linienbezogen</v>
      </c>
      <c r="O1139" s="13" t="str">
        <f>IF(ISBLANK(F1139),VLOOKUP(Tabelle3[[#This Row],[Grund Ziffer]],'Liste Gründe'!A:D,3,FALSE),F1139)</f>
        <v>Maschinenabfall</v>
      </c>
      <c r="P1139" s="11" t="str">
        <f>IF(ISBLANK(Tabelle111[[#This Row],[noch genauer]]),"-",Tabelle111[[#This Row],[noch genauer]])</f>
        <v>-</v>
      </c>
      <c r="Q1139" s="14">
        <f t="shared" si="120"/>
        <v>39</v>
      </c>
      <c r="R1139" s="11" t="str">
        <f t="shared" si="121"/>
        <v>Produkte</v>
      </c>
      <c r="S1139" s="11" t="str">
        <f t="shared" si="122"/>
        <v>BUs</v>
      </c>
      <c r="T1139" s="11" t="str">
        <f t="shared" si="123"/>
        <v>Symptome</v>
      </c>
      <c r="U1139" s="11" t="str">
        <f>IFERROR(VLOOKUP(Tabelle3[[#This Row],[Artikelnr.]],Kennzahlen!S:U,3,FALSE)*Tabelle3[[#This Row],[Menge]],"0")</f>
        <v>0</v>
      </c>
      <c r="V1139" s="14" t="str">
        <f>IF(ISBLANK(A1139),VLOOKUP(Tabelle3[[#This Row],[Artikelnr.]],'Linien - BU'!R:S,2,FALSE),A1139)</f>
        <v>Abfüllung</v>
      </c>
      <c r="W1139" s="16" t="str">
        <f t="shared" si="124"/>
        <v>Diverses aus Abfüllung</v>
      </c>
      <c r="X1139" s="15">
        <f t="shared" si="125"/>
        <v>30</v>
      </c>
      <c r="Y1139"/>
      <c r="Z1139" s="3"/>
      <c r="AB1139" s="3"/>
      <c r="AC1139" s="51"/>
      <c r="AD1139" s="3"/>
      <c r="AE1139" s="3"/>
      <c r="AF1139" s="51"/>
      <c r="AG1139" s="51"/>
      <c r="AH1139" s="51"/>
      <c r="AI1139" s="3"/>
      <c r="AL1139" s="3"/>
      <c r="AM1139" s="3"/>
      <c r="AN1139" s="3"/>
    </row>
    <row r="1140" spans="1:40" ht="30" customHeight="1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F1140"/>
      <c r="G1140" s="25"/>
      <c r="H1140" s="25" t="str">
        <f>IFERROR(VLOOKUP(Tabelle111[[#This Row],[Artikelnr. (wenn vorhanden)]],Artikel!A:C,3,FALSE),Tabelle111[[#This Row],[Artikelnr. (wenn vorhanden)]])</f>
        <v>Diverses aus Abfüllung</v>
      </c>
      <c r="I1140" s="11" t="str">
        <f>VLOOKUP(V1140,'Linien - BU'!A:B,2,FALSE)</f>
        <v>BU1</v>
      </c>
      <c r="J1140" s="12">
        <f t="shared" si="119"/>
        <v>100</v>
      </c>
      <c r="K1140" s="13">
        <f>Tabelle111[[#This Row],[Datum '[Tag']]]</f>
        <v>44468</v>
      </c>
      <c r="L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0" s="14" t="str">
        <f>IFERROR(VLOOKUP(Tabelle3[[#This Row],[Artikelnr.]],Artikel!A:C,3,FALSE),Tabelle3[[#This Row],[Artikelnr.]])</f>
        <v>Diverses aus Abfüllung</v>
      </c>
      <c r="N1140" s="11" t="str">
        <f>VLOOKUP(D1140,'Liste Gründe'!A:D,2,FALSE)</f>
        <v>Linienbezogen</v>
      </c>
      <c r="O1140" s="13" t="str">
        <f>IF(ISBLANK(F1140),VLOOKUP(Tabelle3[[#This Row],[Grund Ziffer]],'Liste Gründe'!A:D,3,FALSE),F1140)</f>
        <v>Maschinenabfall</v>
      </c>
      <c r="P1140" s="11" t="str">
        <f>IF(ISBLANK(Tabelle111[[#This Row],[noch genauer]]),"-",Tabelle111[[#This Row],[noch genauer]])</f>
        <v>-</v>
      </c>
      <c r="Q1140" s="14">
        <f t="shared" si="120"/>
        <v>39</v>
      </c>
      <c r="R1140" s="11" t="str">
        <f t="shared" si="121"/>
        <v>Produkte</v>
      </c>
      <c r="S1140" s="11" t="str">
        <f t="shared" si="122"/>
        <v>BUs</v>
      </c>
      <c r="T1140" s="11" t="str">
        <f t="shared" si="123"/>
        <v>Symptome</v>
      </c>
      <c r="U1140" s="11" t="str">
        <f>IFERROR(VLOOKUP(Tabelle3[[#This Row],[Artikelnr.]],Kennzahlen!S:U,3,FALSE)*Tabelle3[[#This Row],[Menge]],"0")</f>
        <v>0</v>
      </c>
      <c r="V1140" s="14" t="str">
        <f>IF(ISBLANK(A1140),VLOOKUP(Tabelle3[[#This Row],[Artikelnr.]],'Linien - BU'!R:S,2,FALSE),A1140)</f>
        <v>Abfüllung</v>
      </c>
      <c r="W1140" s="16" t="str">
        <f t="shared" si="124"/>
        <v>Diverses aus Abfüllung</v>
      </c>
      <c r="X1140" s="15">
        <f t="shared" si="125"/>
        <v>30</v>
      </c>
      <c r="Y1140"/>
      <c r="Z1140" s="3"/>
      <c r="AB1140" s="3"/>
      <c r="AC1140" s="51"/>
      <c r="AD1140" s="3"/>
      <c r="AE1140" s="3"/>
      <c r="AF1140" s="51"/>
      <c r="AG1140" s="51"/>
      <c r="AH1140" s="51"/>
      <c r="AI1140" s="3"/>
      <c r="AL1140" s="3"/>
      <c r="AM1140" s="3"/>
      <c r="AN1140" s="3"/>
    </row>
    <row r="1141" spans="1:40" ht="30" customHeight="1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F1141"/>
      <c r="G1141" s="25"/>
      <c r="H1141" s="25" t="str">
        <f>IFERROR(VLOOKUP(Tabelle111[[#This Row],[Artikelnr. (wenn vorhanden)]],Artikel!A:C,3,FALSE),Tabelle111[[#This Row],[Artikelnr. (wenn vorhanden)]])</f>
        <v>Diverses aus Abfüllung</v>
      </c>
      <c r="I1141" s="11" t="str">
        <f>VLOOKUP(V1141,'Linien - BU'!A:B,2,FALSE)</f>
        <v>BU1</v>
      </c>
      <c r="J1141" s="12">
        <f t="shared" si="119"/>
        <v>97.5</v>
      </c>
      <c r="K1141" s="13">
        <f>Tabelle111[[#This Row],[Datum '[Tag']]]</f>
        <v>44469</v>
      </c>
      <c r="L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1" s="14" t="str">
        <f>IFERROR(VLOOKUP(Tabelle3[[#This Row],[Artikelnr.]],Artikel!A:C,3,FALSE),Tabelle3[[#This Row],[Artikelnr.]])</f>
        <v>Diverses aus Abfüllung</v>
      </c>
      <c r="N1141" s="11" t="str">
        <f>VLOOKUP(D1141,'Liste Gründe'!A:D,2,FALSE)</f>
        <v>Linienbezogen</v>
      </c>
      <c r="O1141" s="13" t="str">
        <f>IF(ISBLANK(F1141),VLOOKUP(Tabelle3[[#This Row],[Grund Ziffer]],'Liste Gründe'!A:D,3,FALSE),F1141)</f>
        <v>Maschinenabfall</v>
      </c>
      <c r="P1141" s="11" t="str">
        <f>IF(ISBLANK(Tabelle111[[#This Row],[noch genauer]]),"-",Tabelle111[[#This Row],[noch genauer]])</f>
        <v>-</v>
      </c>
      <c r="Q1141" s="14">
        <f t="shared" si="120"/>
        <v>39</v>
      </c>
      <c r="R1141" s="11" t="str">
        <f t="shared" si="121"/>
        <v>Produkte</v>
      </c>
      <c r="S1141" s="11" t="str">
        <f t="shared" si="122"/>
        <v>BUs</v>
      </c>
      <c r="T1141" s="11" t="str">
        <f t="shared" si="123"/>
        <v>Symptome</v>
      </c>
      <c r="U1141" s="11" t="str">
        <f>IFERROR(VLOOKUP(Tabelle3[[#This Row],[Artikelnr.]],Kennzahlen!S:U,3,FALSE)*Tabelle3[[#This Row],[Menge]],"0")</f>
        <v>0</v>
      </c>
      <c r="V1141" s="14" t="str">
        <f>IF(ISBLANK(A1141),VLOOKUP(Tabelle3[[#This Row],[Artikelnr.]],'Linien - BU'!R:S,2,FALSE),A1141)</f>
        <v>Abfüllung</v>
      </c>
      <c r="W1141" s="16" t="str">
        <f t="shared" si="124"/>
        <v>Diverses aus Abfüllung</v>
      </c>
      <c r="X1141" s="15">
        <f t="shared" si="125"/>
        <v>30</v>
      </c>
      <c r="Y1141"/>
      <c r="Z1141" s="3"/>
      <c r="AB1141" s="3"/>
      <c r="AC1141" s="51"/>
      <c r="AD1141" s="3"/>
      <c r="AE1141" s="3"/>
      <c r="AF1141" s="51"/>
      <c r="AG1141" s="51"/>
      <c r="AH1141" s="51"/>
      <c r="AI1141" s="3"/>
      <c r="AL1141" s="3"/>
      <c r="AM1141" s="3"/>
      <c r="AN1141" s="3"/>
    </row>
    <row r="1142" spans="1:40" ht="30" customHeight="1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F1142"/>
      <c r="G1142" s="25"/>
      <c r="H1142" s="25" t="str">
        <f>IFERROR(VLOOKUP(Tabelle111[[#This Row],[Artikelnr. (wenn vorhanden)]],Artikel!A:C,3,FALSE),Tabelle111[[#This Row],[Artikelnr. (wenn vorhanden)]])</f>
        <v>Diverses aus Abfüllung</v>
      </c>
      <c r="I1142" s="11" t="str">
        <f>VLOOKUP(V1142,'Linien - BU'!A:B,2,FALSE)</f>
        <v>BU1</v>
      </c>
      <c r="J1142" s="12">
        <f t="shared" si="119"/>
        <v>484</v>
      </c>
      <c r="K1142" s="13">
        <f>Tabelle111[[#This Row],[Datum '[Tag']]]</f>
        <v>44469</v>
      </c>
      <c r="L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2" s="14" t="str">
        <f>IFERROR(VLOOKUP(Tabelle3[[#This Row],[Artikelnr.]],Artikel!A:C,3,FALSE),Tabelle3[[#This Row],[Artikelnr.]])</f>
        <v>Diverses aus Abfüllung</v>
      </c>
      <c r="N1142" s="11" t="str">
        <f>VLOOKUP(D1142,'Liste Gründe'!A:D,2,FALSE)</f>
        <v>Linienbezogen</v>
      </c>
      <c r="O1142" s="13" t="str">
        <f>IF(ISBLANK(F1142),VLOOKUP(Tabelle3[[#This Row],[Grund Ziffer]],'Liste Gründe'!A:D,3,FALSE),F1142)</f>
        <v>Maschinenabfall</v>
      </c>
      <c r="P1142" s="11" t="str">
        <f>IF(ISBLANK(Tabelle111[[#This Row],[noch genauer]]),"-",Tabelle111[[#This Row],[noch genauer]])</f>
        <v>-</v>
      </c>
      <c r="Q1142" s="14">
        <f t="shared" si="120"/>
        <v>39</v>
      </c>
      <c r="R1142" s="11" t="str">
        <f t="shared" si="121"/>
        <v>Produkte</v>
      </c>
      <c r="S1142" s="11" t="str">
        <f t="shared" si="122"/>
        <v>BUs</v>
      </c>
      <c r="T1142" s="11" t="str">
        <f t="shared" si="123"/>
        <v>Symptome</v>
      </c>
      <c r="U1142" s="11" t="str">
        <f>IFERROR(VLOOKUP(Tabelle3[[#This Row],[Artikelnr.]],Kennzahlen!S:U,3,FALSE)*Tabelle3[[#This Row],[Menge]],"0")</f>
        <v>0</v>
      </c>
      <c r="V1142" s="14" t="str">
        <f>IF(ISBLANK(A1142),VLOOKUP(Tabelle3[[#This Row],[Artikelnr.]],'Linien - BU'!R:S,2,FALSE),A1142)</f>
        <v>Abfüllung</v>
      </c>
      <c r="W1142" s="16" t="str">
        <f t="shared" si="124"/>
        <v>Diverses aus Abfüllung</v>
      </c>
      <c r="X1142" s="15">
        <f t="shared" si="125"/>
        <v>30</v>
      </c>
      <c r="Y1142"/>
      <c r="Z1142" s="3"/>
      <c r="AB1142" s="3"/>
      <c r="AC1142" s="51"/>
      <c r="AD1142" s="3"/>
      <c r="AE1142" s="3"/>
      <c r="AF1142" s="51"/>
      <c r="AG1142" s="51"/>
      <c r="AH1142" s="51"/>
      <c r="AI1142" s="3"/>
      <c r="AL1142" s="3"/>
      <c r="AM1142" s="3"/>
      <c r="AN1142" s="3"/>
    </row>
    <row r="1143" spans="1:40" ht="30" customHeight="1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F1143"/>
      <c r="G1143" s="55"/>
      <c r="H1143" s="25" t="str">
        <f>IFERROR(VLOOKUP(Tabelle111[[#This Row],[Artikelnr. (wenn vorhanden)]],Artikel!A:C,3,FALSE),Tabelle111[[#This Row],[Artikelnr. (wenn vorhanden)]])</f>
        <v>Diverses aus Abfüllung</v>
      </c>
      <c r="I1143" s="11" t="str">
        <f>VLOOKUP(V1143,'Linien - BU'!A:B,2,FALSE)</f>
        <v>BU1</v>
      </c>
      <c r="J1143" s="12">
        <f t="shared" si="119"/>
        <v>203</v>
      </c>
      <c r="K1143" s="13">
        <f>Tabelle111[[#This Row],[Datum '[Tag']]]</f>
        <v>44432</v>
      </c>
      <c r="L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3" s="14" t="str">
        <f>IFERROR(VLOOKUP(Tabelle3[[#This Row],[Artikelnr.]],Artikel!A:C,3,FALSE),Tabelle3[[#This Row],[Artikelnr.]])</f>
        <v>Diverses aus Abfüllung</v>
      </c>
      <c r="N1143" s="11" t="str">
        <f>VLOOKUP(D1143,'Liste Gründe'!A:D,2,FALSE)</f>
        <v>Linienbezogen</v>
      </c>
      <c r="O1143" s="13" t="str">
        <f>IF(ISBLANK(F1143),VLOOKUP(Tabelle3[[#This Row],[Grund Ziffer]],'Liste Gründe'!A:D,3,FALSE),F1143)</f>
        <v>Reinigung</v>
      </c>
      <c r="P1143" s="11" t="str">
        <f>IF(ISBLANK(Tabelle111[[#This Row],[noch genauer]]),"-",Tabelle111[[#This Row],[noch genauer]])</f>
        <v>-</v>
      </c>
      <c r="Q1143" s="14">
        <f t="shared" si="120"/>
        <v>34</v>
      </c>
      <c r="R1143" s="11" t="str">
        <f t="shared" si="121"/>
        <v>Produkte</v>
      </c>
      <c r="S1143" s="11" t="str">
        <f t="shared" si="122"/>
        <v>BUs</v>
      </c>
      <c r="T1143" s="11" t="str">
        <f t="shared" si="123"/>
        <v>Symptome</v>
      </c>
      <c r="U1143" s="11" t="str">
        <f>IFERROR(VLOOKUP(Tabelle3[[#This Row],[Artikelnr.]],Kennzahlen!S:U,3,FALSE)*Tabelle3[[#This Row],[Menge]],"0")</f>
        <v>0</v>
      </c>
      <c r="V1143" s="14" t="str">
        <f>IF(ISBLANK(A1143),VLOOKUP(Tabelle3[[#This Row],[Artikelnr.]],'Linien - BU'!R:S,2,FALSE),A1143)</f>
        <v>Abfüllung</v>
      </c>
      <c r="W1143" s="16" t="str">
        <f t="shared" si="124"/>
        <v>Diverses aus Abfüllung</v>
      </c>
      <c r="X1143" s="15">
        <f t="shared" si="125"/>
        <v>10</v>
      </c>
      <c r="Y1143"/>
      <c r="Z1143" s="3"/>
      <c r="AB1143" s="3"/>
      <c r="AC1143" s="51"/>
      <c r="AD1143" s="3"/>
      <c r="AE1143" s="3"/>
      <c r="AF1143" s="51"/>
      <c r="AG1143" s="51"/>
      <c r="AH1143" s="51"/>
      <c r="AI1143" s="3"/>
      <c r="AL1143" s="3"/>
      <c r="AM1143" s="3"/>
      <c r="AN1143" s="3"/>
    </row>
    <row r="1144" spans="1:40" ht="30" customHeight="1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F1144"/>
      <c r="G1144" s="55"/>
      <c r="H1144" s="25" t="str">
        <f>IFERROR(VLOOKUP(Tabelle111[[#This Row],[Artikelnr. (wenn vorhanden)]],Artikel!A:C,3,FALSE),Tabelle111[[#This Row],[Artikelnr. (wenn vorhanden)]])</f>
        <v>Diverses aus Abfüllung</v>
      </c>
      <c r="I1144" s="11" t="str">
        <f>VLOOKUP(V1144,'Linien - BU'!A:B,2,FALSE)</f>
        <v>BU1</v>
      </c>
      <c r="J1144" s="12">
        <f t="shared" si="119"/>
        <v>146.4</v>
      </c>
      <c r="K1144" s="13">
        <f>Tabelle111[[#This Row],[Datum '[Tag']]]</f>
        <v>44433</v>
      </c>
      <c r="L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4" s="14" t="str">
        <f>IFERROR(VLOOKUP(Tabelle3[[#This Row],[Artikelnr.]],Artikel!A:C,3,FALSE),Tabelle3[[#This Row],[Artikelnr.]])</f>
        <v>Diverses aus Abfüllung</v>
      </c>
      <c r="N1144" s="11" t="str">
        <f>VLOOKUP(D1144,'Liste Gründe'!A:D,2,FALSE)</f>
        <v>Linienbezogen</v>
      </c>
      <c r="O1144" s="13" t="str">
        <f>IF(ISBLANK(F1144),VLOOKUP(Tabelle3[[#This Row],[Grund Ziffer]],'Liste Gründe'!A:D,3,FALSE),F1144)</f>
        <v>Reinigung</v>
      </c>
      <c r="P1144" s="11" t="str">
        <f>IF(ISBLANK(Tabelle111[[#This Row],[noch genauer]]),"-",Tabelle111[[#This Row],[noch genauer]])</f>
        <v>-</v>
      </c>
      <c r="Q1144" s="14">
        <f t="shared" si="120"/>
        <v>34</v>
      </c>
      <c r="R1144" s="11" t="str">
        <f t="shared" si="121"/>
        <v>Produkte</v>
      </c>
      <c r="S1144" s="11" t="str">
        <f t="shared" si="122"/>
        <v>BUs</v>
      </c>
      <c r="T1144" s="11" t="str">
        <f t="shared" si="123"/>
        <v>Symptome</v>
      </c>
      <c r="U1144" s="11" t="str">
        <f>IFERROR(VLOOKUP(Tabelle3[[#This Row],[Artikelnr.]],Kennzahlen!S:U,3,FALSE)*Tabelle3[[#This Row],[Menge]],"0")</f>
        <v>0</v>
      </c>
      <c r="V1144" s="14" t="str">
        <f>IF(ISBLANK(A1144),VLOOKUP(Tabelle3[[#This Row],[Artikelnr.]],'Linien - BU'!R:S,2,FALSE),A1144)</f>
        <v>Abfüllung</v>
      </c>
      <c r="W1144" s="16" t="str">
        <f t="shared" si="124"/>
        <v>Diverses aus Abfüllung</v>
      </c>
      <c r="X1144" s="15">
        <f t="shared" si="125"/>
        <v>10</v>
      </c>
      <c r="Y1144"/>
      <c r="Z1144" s="3"/>
      <c r="AB1144" s="3"/>
      <c r="AC1144" s="51"/>
      <c r="AD1144" s="3"/>
      <c r="AE1144" s="3"/>
      <c r="AF1144" s="51"/>
      <c r="AG1144" s="51"/>
      <c r="AH1144" s="51"/>
      <c r="AI1144" s="3"/>
      <c r="AL1144" s="3"/>
      <c r="AM1144" s="3"/>
      <c r="AN1144" s="3"/>
    </row>
    <row r="1145" spans="1:40" ht="30" customHeight="1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F1145"/>
      <c r="G1145" s="55"/>
      <c r="H1145" s="25" t="str">
        <f>IFERROR(VLOOKUP(Tabelle111[[#This Row],[Artikelnr. (wenn vorhanden)]],Artikel!A:C,3,FALSE),Tabelle111[[#This Row],[Artikelnr. (wenn vorhanden)]])</f>
        <v>Diverses aus Abfüllung</v>
      </c>
      <c r="I1145" s="11" t="str">
        <f>VLOOKUP(V1145,'Linien - BU'!A:B,2,FALSE)</f>
        <v>BU1</v>
      </c>
      <c r="J1145" s="12">
        <f t="shared" si="119"/>
        <v>150</v>
      </c>
      <c r="K1145" s="13">
        <f>Tabelle111[[#This Row],[Datum '[Tag']]]</f>
        <v>44434</v>
      </c>
      <c r="L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5" s="14" t="str">
        <f>IFERROR(VLOOKUP(Tabelle3[[#This Row],[Artikelnr.]],Artikel!A:C,3,FALSE),Tabelle3[[#This Row],[Artikelnr.]])</f>
        <v>Diverses aus Abfüllung</v>
      </c>
      <c r="N1145" s="11" t="str">
        <f>VLOOKUP(D1145,'Liste Gründe'!A:D,2,FALSE)</f>
        <v>Linienbezogen</v>
      </c>
      <c r="O1145" s="13" t="str">
        <f>IF(ISBLANK(F1145),VLOOKUP(Tabelle3[[#This Row],[Grund Ziffer]],'Liste Gründe'!A:D,3,FALSE),F1145)</f>
        <v>Reinigung</v>
      </c>
      <c r="P1145" s="11" t="str">
        <f>IF(ISBLANK(Tabelle111[[#This Row],[noch genauer]]),"-",Tabelle111[[#This Row],[noch genauer]])</f>
        <v>-</v>
      </c>
      <c r="Q1145" s="14">
        <f t="shared" si="120"/>
        <v>34</v>
      </c>
      <c r="R1145" s="11" t="str">
        <f t="shared" si="121"/>
        <v>Produkte</v>
      </c>
      <c r="S1145" s="11" t="str">
        <f t="shared" si="122"/>
        <v>BUs</v>
      </c>
      <c r="T1145" s="11" t="str">
        <f t="shared" si="123"/>
        <v>Symptome</v>
      </c>
      <c r="U1145" s="11" t="str">
        <f>IFERROR(VLOOKUP(Tabelle3[[#This Row],[Artikelnr.]],Kennzahlen!S:U,3,FALSE)*Tabelle3[[#This Row],[Menge]],"0")</f>
        <v>0</v>
      </c>
      <c r="V1145" s="14" t="str">
        <f>IF(ISBLANK(A1145),VLOOKUP(Tabelle3[[#This Row],[Artikelnr.]],'Linien - BU'!R:S,2,FALSE),A1145)</f>
        <v>Abfüllung</v>
      </c>
      <c r="W1145" s="16" t="str">
        <f t="shared" si="124"/>
        <v>Diverses aus Abfüllung</v>
      </c>
      <c r="X1145" s="15">
        <f t="shared" si="125"/>
        <v>10</v>
      </c>
      <c r="Y1145"/>
      <c r="Z1145" s="3"/>
      <c r="AB1145" s="3"/>
      <c r="AC1145" s="51"/>
      <c r="AD1145" s="3"/>
      <c r="AE1145" s="3"/>
      <c r="AF1145" s="51"/>
      <c r="AG1145" s="51"/>
      <c r="AH1145" s="51"/>
      <c r="AI1145" s="3"/>
      <c r="AL1145" s="3"/>
      <c r="AM1145" s="3"/>
      <c r="AN1145" s="3"/>
    </row>
    <row r="1146" spans="1:40" ht="30" customHeight="1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F1146"/>
      <c r="G1146" s="55"/>
      <c r="H1146" s="25" t="str">
        <f>IFERROR(VLOOKUP(Tabelle111[[#This Row],[Artikelnr. (wenn vorhanden)]],Artikel!A:C,3,FALSE),Tabelle111[[#This Row],[Artikelnr. (wenn vorhanden)]])</f>
        <v>Diverses aus Abfüllung</v>
      </c>
      <c r="I1146" s="11" t="str">
        <f>VLOOKUP(V1146,'Linien - BU'!A:B,2,FALSE)</f>
        <v>BU1</v>
      </c>
      <c r="J1146" s="12">
        <f t="shared" si="119"/>
        <v>390</v>
      </c>
      <c r="K1146" s="13">
        <f>Tabelle111[[#This Row],[Datum '[Tag']]]</f>
        <v>44434</v>
      </c>
      <c r="L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6" s="14" t="str">
        <f>IFERROR(VLOOKUP(Tabelle3[[#This Row],[Artikelnr.]],Artikel!A:C,3,FALSE),Tabelle3[[#This Row],[Artikelnr.]])</f>
        <v>Diverses aus Abfüllung</v>
      </c>
      <c r="N1146" s="11" t="str">
        <f>VLOOKUP(D1146,'Liste Gründe'!A:D,2,FALSE)</f>
        <v>Linienbezogen</v>
      </c>
      <c r="O1146" s="13" t="str">
        <f>IF(ISBLANK(F1146),VLOOKUP(Tabelle3[[#This Row],[Grund Ziffer]],'Liste Gründe'!A:D,3,FALSE),F1146)</f>
        <v>Reinigung</v>
      </c>
      <c r="P1146" s="11" t="str">
        <f>IF(ISBLANK(Tabelle111[[#This Row],[noch genauer]]),"-",Tabelle111[[#This Row],[noch genauer]])</f>
        <v>-</v>
      </c>
      <c r="Q1146" s="14">
        <f t="shared" si="120"/>
        <v>34</v>
      </c>
      <c r="R1146" s="11" t="str">
        <f t="shared" si="121"/>
        <v>Produkte</v>
      </c>
      <c r="S1146" s="11" t="str">
        <f t="shared" si="122"/>
        <v>BUs</v>
      </c>
      <c r="T1146" s="11" t="str">
        <f t="shared" si="123"/>
        <v>Symptome</v>
      </c>
      <c r="U1146" s="11" t="str">
        <f>IFERROR(VLOOKUP(Tabelle3[[#This Row],[Artikelnr.]],Kennzahlen!S:U,3,FALSE)*Tabelle3[[#This Row],[Menge]],"0")</f>
        <v>0</v>
      </c>
      <c r="V1146" s="14" t="str">
        <f>IF(ISBLANK(A1146),VLOOKUP(Tabelle3[[#This Row],[Artikelnr.]],'Linien - BU'!R:S,2,FALSE),A1146)</f>
        <v>Abfüllung</v>
      </c>
      <c r="W1146" s="16" t="str">
        <f t="shared" si="124"/>
        <v>Diverses aus Abfüllung</v>
      </c>
      <c r="X1146" s="15">
        <f t="shared" si="125"/>
        <v>10</v>
      </c>
      <c r="Y1146"/>
      <c r="Z1146" s="3"/>
      <c r="AB1146" s="3"/>
      <c r="AC1146" s="51"/>
      <c r="AD1146" s="3"/>
      <c r="AE1146" s="3"/>
      <c r="AF1146" s="51"/>
      <c r="AG1146" s="51"/>
      <c r="AH1146" s="51"/>
      <c r="AI1146" s="3"/>
      <c r="AL1146" s="3"/>
      <c r="AM1146" s="3"/>
      <c r="AN1146" s="3"/>
    </row>
    <row r="1147" spans="1:40" ht="30" customHeight="1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F1147"/>
      <c r="G1147" s="55"/>
      <c r="H1147" s="25" t="str">
        <f>IFERROR(VLOOKUP(Tabelle111[[#This Row],[Artikelnr. (wenn vorhanden)]],Artikel!A:C,3,FALSE),Tabelle111[[#This Row],[Artikelnr. (wenn vorhanden)]])</f>
        <v>Diverses aus Abfüllung</v>
      </c>
      <c r="I1147" s="11" t="str">
        <f>VLOOKUP(V1147,'Linien - BU'!A:B,2,FALSE)</f>
        <v>BU1</v>
      </c>
      <c r="J1147" s="12">
        <f t="shared" si="119"/>
        <v>23.2</v>
      </c>
      <c r="K1147" s="13">
        <f>Tabelle111[[#This Row],[Datum '[Tag']]]</f>
        <v>44439</v>
      </c>
      <c r="L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7" s="14" t="str">
        <f>IFERROR(VLOOKUP(Tabelle3[[#This Row],[Artikelnr.]],Artikel!A:C,3,FALSE),Tabelle3[[#This Row],[Artikelnr.]])</f>
        <v>Diverses aus Abfüllung</v>
      </c>
      <c r="N1147" s="11" t="str">
        <f>VLOOKUP(D1147,'Liste Gründe'!A:D,2,FALSE)</f>
        <v>Linienbezogen</v>
      </c>
      <c r="O1147" s="13" t="str">
        <f>IF(ISBLANK(F1147),VLOOKUP(Tabelle3[[#This Row],[Grund Ziffer]],'Liste Gründe'!A:D,3,FALSE),F1147)</f>
        <v>Reinigung</v>
      </c>
      <c r="P1147" s="11" t="str">
        <f>IF(ISBLANK(Tabelle111[[#This Row],[noch genauer]]),"-",Tabelle111[[#This Row],[noch genauer]])</f>
        <v>-</v>
      </c>
      <c r="Q1147" s="14">
        <f t="shared" si="120"/>
        <v>35</v>
      </c>
      <c r="R1147" s="11" t="str">
        <f t="shared" si="121"/>
        <v>Produkte</v>
      </c>
      <c r="S1147" s="11" t="str">
        <f t="shared" si="122"/>
        <v>BUs</v>
      </c>
      <c r="T1147" s="11" t="str">
        <f t="shared" si="123"/>
        <v>Symptome</v>
      </c>
      <c r="U1147" s="11" t="str">
        <f>IFERROR(VLOOKUP(Tabelle3[[#This Row],[Artikelnr.]],Kennzahlen!S:U,3,FALSE)*Tabelle3[[#This Row],[Menge]],"0")</f>
        <v>0</v>
      </c>
      <c r="V1147" s="14" t="str">
        <f>IF(ISBLANK(A1147),VLOOKUP(Tabelle3[[#This Row],[Artikelnr.]],'Linien - BU'!R:S,2,FALSE),A1147)</f>
        <v>Abfüllung</v>
      </c>
      <c r="W1147" s="16" t="str">
        <f t="shared" si="124"/>
        <v>Diverses aus Abfüllung</v>
      </c>
      <c r="X1147" s="15">
        <f t="shared" si="125"/>
        <v>10</v>
      </c>
      <c r="Y1147"/>
      <c r="Z1147" s="3"/>
      <c r="AB1147" s="3"/>
      <c r="AC1147" s="51"/>
      <c r="AD1147" s="3"/>
      <c r="AE1147" s="3"/>
      <c r="AF1147" s="51"/>
      <c r="AG1147" s="51"/>
      <c r="AH1147" s="51"/>
      <c r="AI1147" s="3"/>
      <c r="AL1147" s="3"/>
      <c r="AM1147" s="3"/>
      <c r="AN1147" s="3"/>
    </row>
    <row r="1148" spans="1:40" ht="30" customHeight="1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F1148"/>
      <c r="G1148" s="55"/>
      <c r="H1148" s="25" t="str">
        <f>IFERROR(VLOOKUP(Tabelle111[[#This Row],[Artikelnr. (wenn vorhanden)]],Artikel!A:C,3,FALSE),Tabelle111[[#This Row],[Artikelnr. (wenn vorhanden)]])</f>
        <v>Diverses aus Abfüllung</v>
      </c>
      <c r="I1148" s="11" t="str">
        <f>VLOOKUP(V1148,'Linien - BU'!A:B,2,FALSE)</f>
        <v>BU1</v>
      </c>
      <c r="J1148" s="12">
        <f t="shared" si="119"/>
        <v>115</v>
      </c>
      <c r="K1148" s="13">
        <f>Tabelle111[[#This Row],[Datum '[Tag']]]</f>
        <v>44439</v>
      </c>
      <c r="L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8" s="14" t="str">
        <f>IFERROR(VLOOKUP(Tabelle3[[#This Row],[Artikelnr.]],Artikel!A:C,3,FALSE),Tabelle3[[#This Row],[Artikelnr.]])</f>
        <v>Diverses aus Abfüllung</v>
      </c>
      <c r="N1148" s="11" t="str">
        <f>VLOOKUP(D1148,'Liste Gründe'!A:D,2,FALSE)</f>
        <v>Linienbezogen</v>
      </c>
      <c r="O1148" s="13" t="str">
        <f>IF(ISBLANK(F1148),VLOOKUP(Tabelle3[[#This Row],[Grund Ziffer]],'Liste Gründe'!A:D,3,FALSE),F1148)</f>
        <v>Reinigung</v>
      </c>
      <c r="P1148" s="11" t="str">
        <f>IF(ISBLANK(Tabelle111[[#This Row],[noch genauer]]),"-",Tabelle111[[#This Row],[noch genauer]])</f>
        <v>-</v>
      </c>
      <c r="Q1148" s="14">
        <f t="shared" si="120"/>
        <v>35</v>
      </c>
      <c r="R1148" s="11" t="str">
        <f t="shared" si="121"/>
        <v>Produkte</v>
      </c>
      <c r="S1148" s="11" t="str">
        <f t="shared" si="122"/>
        <v>BUs</v>
      </c>
      <c r="T1148" s="11" t="str">
        <f t="shared" si="123"/>
        <v>Symptome</v>
      </c>
      <c r="U1148" s="11" t="str">
        <f>IFERROR(VLOOKUP(Tabelle3[[#This Row],[Artikelnr.]],Kennzahlen!S:U,3,FALSE)*Tabelle3[[#This Row],[Menge]],"0")</f>
        <v>0</v>
      </c>
      <c r="V1148" s="14" t="str">
        <f>IF(ISBLANK(A1148),VLOOKUP(Tabelle3[[#This Row],[Artikelnr.]],'Linien - BU'!R:S,2,FALSE),A1148)</f>
        <v>Abfüllung</v>
      </c>
      <c r="W1148" s="16" t="str">
        <f t="shared" si="124"/>
        <v>Diverses aus Abfüllung</v>
      </c>
      <c r="X1148" s="15">
        <f t="shared" si="125"/>
        <v>10</v>
      </c>
      <c r="Y1148"/>
      <c r="Z1148" s="3"/>
      <c r="AB1148" s="3"/>
      <c r="AC1148" s="51"/>
      <c r="AD1148" s="3"/>
      <c r="AE1148" s="3"/>
      <c r="AF1148" s="51"/>
      <c r="AG1148" s="51"/>
      <c r="AH1148" s="51"/>
      <c r="AI1148" s="3"/>
      <c r="AL1148" s="3"/>
      <c r="AM1148" s="3"/>
      <c r="AN1148" s="3"/>
    </row>
    <row r="1149" spans="1:40" ht="30" customHeight="1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F1149"/>
      <c r="G1149" s="55"/>
      <c r="H1149" s="25" t="str">
        <f>IFERROR(VLOOKUP(Tabelle111[[#This Row],[Artikelnr. (wenn vorhanden)]],Artikel!A:C,3,FALSE),Tabelle111[[#This Row],[Artikelnr. (wenn vorhanden)]])</f>
        <v>Diverses aus Abfüllung</v>
      </c>
      <c r="I1149" s="11" t="str">
        <f>VLOOKUP(V1149,'Linien - BU'!A:B,2,FALSE)</f>
        <v>BU1</v>
      </c>
      <c r="J1149" s="12">
        <f t="shared" si="119"/>
        <v>166</v>
      </c>
      <c r="K1149" s="13">
        <f>Tabelle111[[#This Row],[Datum '[Tag']]]</f>
        <v>44441</v>
      </c>
      <c r="L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9" s="14" t="str">
        <f>IFERROR(VLOOKUP(Tabelle3[[#This Row],[Artikelnr.]],Artikel!A:C,3,FALSE),Tabelle3[[#This Row],[Artikelnr.]])</f>
        <v>Diverses aus Abfüllung</v>
      </c>
      <c r="N1149" s="11" t="str">
        <f>VLOOKUP(D1149,'Liste Gründe'!A:D,2,FALSE)</f>
        <v>Linienbezogen</v>
      </c>
      <c r="O1149" s="13" t="str">
        <f>IF(ISBLANK(F1149),VLOOKUP(Tabelle3[[#This Row],[Grund Ziffer]],'Liste Gründe'!A:D,3,FALSE),F1149)</f>
        <v>Reinigung</v>
      </c>
      <c r="P1149" s="11" t="str">
        <f>IF(ISBLANK(Tabelle111[[#This Row],[noch genauer]]),"-",Tabelle111[[#This Row],[noch genauer]])</f>
        <v>-</v>
      </c>
      <c r="Q1149" s="14">
        <f t="shared" si="120"/>
        <v>35</v>
      </c>
      <c r="R1149" s="11" t="str">
        <f t="shared" si="121"/>
        <v>Produkte</v>
      </c>
      <c r="S1149" s="11" t="str">
        <f t="shared" si="122"/>
        <v>BUs</v>
      </c>
      <c r="T1149" s="11" t="str">
        <f t="shared" si="123"/>
        <v>Symptome</v>
      </c>
      <c r="U1149" s="11" t="str">
        <f>IFERROR(VLOOKUP(Tabelle3[[#This Row],[Artikelnr.]],Kennzahlen!S:U,3,FALSE)*Tabelle3[[#This Row],[Menge]],"0")</f>
        <v>0</v>
      </c>
      <c r="V1149" s="14" t="str">
        <f>IF(ISBLANK(A1149),VLOOKUP(Tabelle3[[#This Row],[Artikelnr.]],'Linien - BU'!R:S,2,FALSE),A1149)</f>
        <v>Abfüllung</v>
      </c>
      <c r="W1149" s="16" t="str">
        <f t="shared" si="124"/>
        <v>Diverses aus Abfüllung</v>
      </c>
      <c r="X1149" s="15">
        <f t="shared" si="125"/>
        <v>10</v>
      </c>
      <c r="Y1149"/>
      <c r="Z1149" s="3"/>
      <c r="AB1149" s="3"/>
      <c r="AC1149" s="51"/>
      <c r="AD1149" s="3"/>
      <c r="AE1149" s="3"/>
      <c r="AF1149" s="51"/>
      <c r="AG1149" s="51"/>
      <c r="AH1149" s="51"/>
      <c r="AI1149" s="3"/>
      <c r="AL1149" s="3"/>
      <c r="AM1149" s="3"/>
      <c r="AN1149" s="3"/>
    </row>
    <row r="1150" spans="1:40" ht="30" customHeight="1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F1150"/>
      <c r="G1150" s="55"/>
      <c r="H1150" s="25" t="str">
        <f>IFERROR(VLOOKUP(Tabelle111[[#This Row],[Artikelnr. (wenn vorhanden)]],Artikel!A:C,3,FALSE),Tabelle111[[#This Row],[Artikelnr. (wenn vorhanden)]])</f>
        <v>Diverses aus Abfüllung</v>
      </c>
      <c r="I1150" s="11" t="str">
        <f>VLOOKUP(V1150,'Linien - BU'!A:B,2,FALSE)</f>
        <v>BU1</v>
      </c>
      <c r="J1150" s="12">
        <f t="shared" si="119"/>
        <v>40</v>
      </c>
      <c r="K1150" s="13">
        <f>Tabelle111[[#This Row],[Datum '[Tag']]]</f>
        <v>44447</v>
      </c>
      <c r="L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0" s="14" t="str">
        <f>IFERROR(VLOOKUP(Tabelle3[[#This Row],[Artikelnr.]],Artikel!A:C,3,FALSE),Tabelle3[[#This Row],[Artikelnr.]])</f>
        <v>Diverses aus Abfüllung</v>
      </c>
      <c r="N1150" s="11" t="str">
        <f>VLOOKUP(D1150,'Liste Gründe'!A:D,2,FALSE)</f>
        <v>Linienbezogen</v>
      </c>
      <c r="O1150" s="13" t="str">
        <f>IF(ISBLANK(F1150),VLOOKUP(Tabelle3[[#This Row],[Grund Ziffer]],'Liste Gründe'!A:D,3,FALSE),F1150)</f>
        <v>Reinigung</v>
      </c>
      <c r="P1150" s="11" t="str">
        <f>IF(ISBLANK(Tabelle111[[#This Row],[noch genauer]]),"-",Tabelle111[[#This Row],[noch genauer]])</f>
        <v>-</v>
      </c>
      <c r="Q1150" s="14">
        <f t="shared" si="120"/>
        <v>36</v>
      </c>
      <c r="R1150" s="11" t="str">
        <f t="shared" si="121"/>
        <v>Produkte</v>
      </c>
      <c r="S1150" s="11" t="str">
        <f t="shared" si="122"/>
        <v>BUs</v>
      </c>
      <c r="T1150" s="11" t="str">
        <f t="shared" si="123"/>
        <v>Symptome</v>
      </c>
      <c r="U1150" s="11" t="str">
        <f>IFERROR(VLOOKUP(Tabelle3[[#This Row],[Artikelnr.]],Kennzahlen!S:U,3,FALSE)*Tabelle3[[#This Row],[Menge]],"0")</f>
        <v>0</v>
      </c>
      <c r="V1150" s="14" t="str">
        <f>IF(ISBLANK(A1150),VLOOKUP(Tabelle3[[#This Row],[Artikelnr.]],'Linien - BU'!R:S,2,FALSE),A1150)</f>
        <v>Abfüllung</v>
      </c>
      <c r="W1150" s="16" t="str">
        <f t="shared" si="124"/>
        <v>Diverses aus Abfüllung</v>
      </c>
      <c r="X1150" s="15">
        <f t="shared" si="125"/>
        <v>10</v>
      </c>
      <c r="Y1150"/>
      <c r="Z1150" s="3"/>
      <c r="AB1150" s="3"/>
      <c r="AC1150" s="51"/>
      <c r="AD1150" s="3"/>
      <c r="AE1150" s="3"/>
      <c r="AF1150" s="51"/>
      <c r="AG1150" s="51"/>
      <c r="AH1150" s="51"/>
      <c r="AI1150" s="3"/>
      <c r="AL1150" s="3"/>
      <c r="AM1150" s="3"/>
      <c r="AN1150" s="3"/>
    </row>
    <row r="1151" spans="1:40" ht="30" customHeight="1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F1151"/>
      <c r="G1151" s="55"/>
      <c r="H1151" s="25" t="str">
        <f>IFERROR(VLOOKUP(Tabelle111[[#This Row],[Artikelnr. (wenn vorhanden)]],Artikel!A:C,3,FALSE),Tabelle111[[#This Row],[Artikelnr. (wenn vorhanden)]])</f>
        <v>Diverses aus Abfüllung</v>
      </c>
      <c r="I1151" s="11" t="str">
        <f>VLOOKUP(V1151,'Linien - BU'!A:B,2,FALSE)</f>
        <v>BU1</v>
      </c>
      <c r="J1151" s="12">
        <f t="shared" si="119"/>
        <v>210</v>
      </c>
      <c r="K1151" s="13">
        <f>Tabelle111[[#This Row],[Datum '[Tag']]]</f>
        <v>44449</v>
      </c>
      <c r="L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1" s="14" t="str">
        <f>IFERROR(VLOOKUP(Tabelle3[[#This Row],[Artikelnr.]],Artikel!A:C,3,FALSE),Tabelle3[[#This Row],[Artikelnr.]])</f>
        <v>Diverses aus Abfüllung</v>
      </c>
      <c r="N1151" s="11" t="str">
        <f>VLOOKUP(D1151,'Liste Gründe'!A:D,2,FALSE)</f>
        <v>Linienbezogen</v>
      </c>
      <c r="O1151" s="13" t="str">
        <f>IF(ISBLANK(F1151),VLOOKUP(Tabelle3[[#This Row],[Grund Ziffer]],'Liste Gründe'!A:D,3,FALSE),F1151)</f>
        <v>Reinigung</v>
      </c>
      <c r="P1151" s="11" t="str">
        <f>IF(ISBLANK(Tabelle111[[#This Row],[noch genauer]]),"-",Tabelle111[[#This Row],[noch genauer]])</f>
        <v>-</v>
      </c>
      <c r="Q1151" s="14">
        <f t="shared" si="120"/>
        <v>36</v>
      </c>
      <c r="R1151" s="11" t="str">
        <f t="shared" si="121"/>
        <v>Produkte</v>
      </c>
      <c r="S1151" s="11" t="str">
        <f t="shared" si="122"/>
        <v>BUs</v>
      </c>
      <c r="T1151" s="11" t="str">
        <f t="shared" si="123"/>
        <v>Symptome</v>
      </c>
      <c r="U1151" s="11" t="str">
        <f>IFERROR(VLOOKUP(Tabelle3[[#This Row],[Artikelnr.]],Kennzahlen!S:U,3,FALSE)*Tabelle3[[#This Row],[Menge]],"0")</f>
        <v>0</v>
      </c>
      <c r="V1151" s="14" t="str">
        <f>IF(ISBLANK(A1151),VLOOKUP(Tabelle3[[#This Row],[Artikelnr.]],'Linien - BU'!R:S,2,FALSE),A1151)</f>
        <v>Abfüllung</v>
      </c>
      <c r="W1151" s="16" t="str">
        <f t="shared" si="124"/>
        <v>Diverses aus Abfüllung</v>
      </c>
      <c r="X1151" s="15">
        <f t="shared" si="125"/>
        <v>10</v>
      </c>
      <c r="Y1151"/>
      <c r="Z1151" s="3"/>
      <c r="AB1151" s="3"/>
      <c r="AC1151" s="51"/>
      <c r="AD1151" s="3"/>
      <c r="AE1151" s="3"/>
      <c r="AF1151" s="51"/>
      <c r="AG1151" s="51"/>
      <c r="AH1151" s="51"/>
      <c r="AI1151" s="3"/>
      <c r="AL1151" s="3"/>
      <c r="AM1151" s="3"/>
      <c r="AN1151" s="3"/>
    </row>
    <row r="1152" spans="1:40" ht="30" customHeight="1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F1152"/>
      <c r="G1152" s="55"/>
      <c r="H1152" s="25" t="str">
        <f>IFERROR(VLOOKUP(Tabelle111[[#This Row],[Artikelnr. (wenn vorhanden)]],Artikel!A:C,3,FALSE),Tabelle111[[#This Row],[Artikelnr. (wenn vorhanden)]])</f>
        <v>Diverses aus Abfüllung</v>
      </c>
      <c r="I1152" s="11" t="str">
        <f>VLOOKUP(V1152,'Linien - BU'!A:B,2,FALSE)</f>
        <v>BU1</v>
      </c>
      <c r="J1152" s="12">
        <f t="shared" si="119"/>
        <v>160</v>
      </c>
      <c r="K1152" s="13">
        <f>Tabelle111[[#This Row],[Datum '[Tag']]]</f>
        <v>44456</v>
      </c>
      <c r="L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2" s="14" t="str">
        <f>IFERROR(VLOOKUP(Tabelle3[[#This Row],[Artikelnr.]],Artikel!A:C,3,FALSE),Tabelle3[[#This Row],[Artikelnr.]])</f>
        <v>Diverses aus Abfüllung</v>
      </c>
      <c r="N1152" s="11" t="str">
        <f>VLOOKUP(D1152,'Liste Gründe'!A:D,2,FALSE)</f>
        <v>Linienbezogen</v>
      </c>
      <c r="O1152" s="13" t="str">
        <f>IF(ISBLANK(F1152),VLOOKUP(Tabelle3[[#This Row],[Grund Ziffer]],'Liste Gründe'!A:D,3,FALSE),F1152)</f>
        <v>Reinigung</v>
      </c>
      <c r="P1152" s="11" t="str">
        <f>IF(ISBLANK(Tabelle111[[#This Row],[noch genauer]]),"-",Tabelle111[[#This Row],[noch genauer]])</f>
        <v>-</v>
      </c>
      <c r="Q1152" s="14">
        <f t="shared" si="120"/>
        <v>37</v>
      </c>
      <c r="R1152" s="11" t="str">
        <f t="shared" si="121"/>
        <v>Produkte</v>
      </c>
      <c r="S1152" s="11" t="str">
        <f t="shared" si="122"/>
        <v>BUs</v>
      </c>
      <c r="T1152" s="11" t="str">
        <f t="shared" si="123"/>
        <v>Symptome</v>
      </c>
      <c r="U1152" s="11" t="str">
        <f>IFERROR(VLOOKUP(Tabelle3[[#This Row],[Artikelnr.]],Kennzahlen!S:U,3,FALSE)*Tabelle3[[#This Row],[Menge]],"0")</f>
        <v>0</v>
      </c>
      <c r="V1152" s="14" t="str">
        <f>IF(ISBLANK(A1152),VLOOKUP(Tabelle3[[#This Row],[Artikelnr.]],'Linien - BU'!R:S,2,FALSE),A1152)</f>
        <v>Abfüllung</v>
      </c>
      <c r="W1152" s="16" t="str">
        <f t="shared" si="124"/>
        <v>Diverses aus Abfüllung</v>
      </c>
      <c r="X1152" s="15">
        <f t="shared" si="125"/>
        <v>10</v>
      </c>
      <c r="Y1152"/>
      <c r="Z1152" s="3"/>
      <c r="AB1152" s="3"/>
      <c r="AC1152" s="51"/>
      <c r="AD1152" s="3"/>
      <c r="AE1152" s="3"/>
      <c r="AF1152" s="51"/>
      <c r="AG1152" s="51"/>
      <c r="AH1152" s="51"/>
      <c r="AI1152" s="3"/>
      <c r="AL1152" s="3"/>
      <c r="AM1152" s="3"/>
      <c r="AN1152" s="3"/>
    </row>
    <row r="1153" spans="1:40" ht="30" customHeight="1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IFERROR(VLOOKUP(Tabelle111[[#This Row],[Artikelnr. (wenn vorhanden)]],Artikel!A:C,3,FALSE),Tabelle111[[#This Row],[Artikelnr. (wenn vorhanden)]])</f>
        <v>Diverses aus Abfüllung</v>
      </c>
      <c r="I1153" s="11" t="str">
        <f>VLOOKUP(V1153,'Linien - BU'!A:B,2,FALSE)</f>
        <v>BU1</v>
      </c>
      <c r="J1153" s="12">
        <f t="shared" si="119"/>
        <v>47</v>
      </c>
      <c r="K1153" s="13">
        <f>Tabelle111[[#This Row],[Datum '[Tag']]]</f>
        <v>44447</v>
      </c>
      <c r="L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3" s="14" t="str">
        <f>IFERROR(VLOOKUP(Tabelle3[[#This Row],[Artikelnr.]],Artikel!A:C,3,FALSE),Tabelle3[[#This Row],[Artikelnr.]])</f>
        <v>Diverses aus Abfüllung</v>
      </c>
      <c r="N1153" s="11" t="str">
        <f>VLOOKUP(D1153,'Liste Gründe'!A:D,2,FALSE)</f>
        <v>Linienbezogen</v>
      </c>
      <c r="O1153" s="13" t="str">
        <f>IF(ISBLANK(F1153),VLOOKUP(Tabelle3[[#This Row],[Grund Ziffer]],'Liste Gründe'!A:D,3,FALSE),F1153)</f>
        <v>Bodenabfall Abfüllung</v>
      </c>
      <c r="P1153" s="11" t="str">
        <f>IF(ISBLANK(Tabelle111[[#This Row],[noch genauer]]),"-",Tabelle111[[#This Row],[noch genauer]])</f>
        <v>Schlaufe gerissen</v>
      </c>
      <c r="Q1153" s="14">
        <f t="shared" si="120"/>
        <v>36</v>
      </c>
      <c r="R1153" s="11" t="str">
        <f t="shared" si="121"/>
        <v>Produkte</v>
      </c>
      <c r="S1153" s="11" t="str">
        <f t="shared" si="122"/>
        <v>BUs</v>
      </c>
      <c r="T1153" s="11" t="str">
        <f t="shared" si="123"/>
        <v>Symptome</v>
      </c>
      <c r="U1153" s="11" t="str">
        <f>IFERROR(VLOOKUP(Tabelle3[[#This Row],[Artikelnr.]],Kennzahlen!S:U,3,FALSE)*Tabelle3[[#This Row],[Menge]],"0")</f>
        <v>0</v>
      </c>
      <c r="V1153" s="14" t="str">
        <f>IF(ISBLANK(A1153),VLOOKUP(Tabelle3[[#This Row],[Artikelnr.]],'Linien - BU'!R:S,2,FALSE),A1153)</f>
        <v>Abfüllung</v>
      </c>
      <c r="W1153" s="16" t="str">
        <f t="shared" si="124"/>
        <v>Diverses aus Abfüllung</v>
      </c>
      <c r="X1153" s="15">
        <f t="shared" si="125"/>
        <v>33</v>
      </c>
      <c r="Y1153"/>
      <c r="Z1153" s="3"/>
      <c r="AB1153" s="3"/>
      <c r="AC1153" s="51"/>
      <c r="AD1153" s="3"/>
      <c r="AE1153" s="3"/>
      <c r="AF1153" s="51"/>
      <c r="AG1153" s="51"/>
      <c r="AH1153" s="51"/>
      <c r="AI1153" s="3"/>
      <c r="AL1153" s="3"/>
      <c r="AM1153" s="3"/>
      <c r="AN1153" s="3"/>
    </row>
    <row r="1154" spans="1:40" ht="30" customHeight="1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F1154"/>
      <c r="G1154" s="25"/>
      <c r="H1154" s="25" t="str">
        <f>IFERROR(VLOOKUP(Tabelle111[[#This Row],[Artikelnr. (wenn vorhanden)]],Artikel!A:C,3,FALSE),Tabelle111[[#This Row],[Artikelnr. (wenn vorhanden)]])</f>
        <v>Diverses aus Schmelze</v>
      </c>
      <c r="I1154" s="11" t="str">
        <f>VLOOKUP(V1154,'Linien - BU'!A:B,2,FALSE)</f>
        <v>BU1</v>
      </c>
      <c r="J1154" s="12">
        <f t="shared" ref="J1154:J1217" si="126">C1154</f>
        <v>62</v>
      </c>
      <c r="K1154" s="13">
        <f>Tabelle111[[#This Row],[Datum '[Tag']]]</f>
        <v>44468</v>
      </c>
      <c r="L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4" s="14" t="str">
        <f>IFERROR(VLOOKUP(Tabelle3[[#This Row],[Artikelnr.]],Artikel!A:C,3,FALSE),Tabelle3[[#This Row],[Artikelnr.]])</f>
        <v>Diverses aus Schmelze</v>
      </c>
      <c r="N1154" s="11" t="str">
        <f>VLOOKUP(D1154,'Liste Gründe'!A:D,2,FALSE)</f>
        <v>Linienbezogen</v>
      </c>
      <c r="O1154" s="13" t="str">
        <f>IF(ISBLANK(F1154),VLOOKUP(Tabelle3[[#This Row],[Grund Ziffer]],'Liste Gründe'!A:D,3,FALSE),F1154)</f>
        <v>Maschinenabfall</v>
      </c>
      <c r="P1154" s="11" t="str">
        <f>IF(ISBLANK(Tabelle111[[#This Row],[noch genauer]]),"-",Tabelle111[[#This Row],[noch genauer]])</f>
        <v>-</v>
      </c>
      <c r="Q1154" s="14">
        <f t="shared" ref="Q1154:Q1217" si="127">_xlfn.ISOWEEKNUM(K1154)</f>
        <v>39</v>
      </c>
      <c r="R1154" s="11" t="str">
        <f t="shared" ref="R1154:R1217" si="128">"Produkte"</f>
        <v>Produkte</v>
      </c>
      <c r="S1154" s="11" t="str">
        <f t="shared" ref="S1154:S1217" si="129">"BUs"</f>
        <v>BUs</v>
      </c>
      <c r="T1154" s="11" t="str">
        <f t="shared" ref="T1154:T1217" si="130">"Symptome"</f>
        <v>Symptome</v>
      </c>
      <c r="U1154" s="11" t="str">
        <f>IFERROR(VLOOKUP(Tabelle3[[#This Row],[Artikelnr.]],Kennzahlen!S:U,3,FALSE)*Tabelle3[[#This Row],[Menge]],"0")</f>
        <v>0</v>
      </c>
      <c r="V1154" s="14" t="str">
        <f>IF(ISBLANK(A1154),VLOOKUP(Tabelle3[[#This Row],[Artikelnr.]],'Linien - BU'!R:S,2,FALSE),A1154)</f>
        <v>Schmelze</v>
      </c>
      <c r="W1154" s="16" t="str">
        <f t="shared" ref="V1154:W1217" si="131">B1154</f>
        <v>Diverses aus Schmelze</v>
      </c>
      <c r="X1154" s="15">
        <f t="shared" ref="X1154:X1217" si="132">D1154</f>
        <v>30</v>
      </c>
      <c r="Y1154"/>
      <c r="Z1154" s="3"/>
      <c r="AB1154" s="3"/>
      <c r="AC1154" s="51"/>
      <c r="AD1154" s="3"/>
      <c r="AE1154" s="3"/>
      <c r="AF1154" s="51"/>
      <c r="AG1154" s="51"/>
      <c r="AH1154" s="51"/>
      <c r="AI1154" s="3"/>
      <c r="AL1154" s="3"/>
      <c r="AM1154" s="3"/>
      <c r="AN1154" s="3"/>
    </row>
    <row r="1155" spans="1:40" ht="30" customHeight="1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IFERROR(VLOOKUP(Tabelle111[[#This Row],[Artikelnr. (wenn vorhanden)]],Artikel!A:C,3,FALSE),Tabelle111[[#This Row],[Artikelnr. (wenn vorhanden)]])</f>
        <v>Diverses aus Schmelze</v>
      </c>
      <c r="I1155" s="11" t="str">
        <f>VLOOKUP(V1155,'Linien - BU'!A:B,2,FALSE)</f>
        <v>BU1</v>
      </c>
      <c r="J1155" s="12">
        <f t="shared" si="126"/>
        <v>183</v>
      </c>
      <c r="K1155" s="13">
        <f>Tabelle111[[#This Row],[Datum '[Tag']]]</f>
        <v>44428</v>
      </c>
      <c r="L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5" s="14" t="str">
        <f>IFERROR(VLOOKUP(Tabelle3[[#This Row],[Artikelnr.]],Artikel!A:C,3,FALSE),Tabelle3[[#This Row],[Artikelnr.]])</f>
        <v>Diverses aus Schmelze</v>
      </c>
      <c r="N1155" s="11" t="str">
        <f>VLOOKUP(D1155,'Liste Gründe'!A:D,2,FALSE)</f>
        <v>Schimmel</v>
      </c>
      <c r="O1155" s="13" t="str">
        <f>IF(ISBLANK(F1155),VLOOKUP(Tabelle3[[#This Row],[Grund Ziffer]],'Liste Gründe'!A:D,3,FALSE),F1155)</f>
        <v>keine Verarbeitung</v>
      </c>
      <c r="P1155" s="11" t="str">
        <f>IF(ISBLANK(Tabelle111[[#This Row],[noch genauer]]),"-",Tabelle111[[#This Row],[noch genauer]])</f>
        <v>Aufgrund Konsistenz nicht genommen. Zu wenig VOS verarbeitet. Vom Warmen ins Kalte -&gt; Schimmel</v>
      </c>
      <c r="Q1155" s="14">
        <f t="shared" si="127"/>
        <v>33</v>
      </c>
      <c r="R1155" s="11" t="str">
        <f t="shared" si="128"/>
        <v>Produkte</v>
      </c>
      <c r="S1155" s="11" t="str">
        <f t="shared" si="129"/>
        <v>BUs</v>
      </c>
      <c r="T1155" s="11" t="str">
        <f t="shared" si="130"/>
        <v>Symptome</v>
      </c>
      <c r="U1155" s="11" t="str">
        <f>IFERROR(VLOOKUP(Tabelle3[[#This Row],[Artikelnr.]],Kennzahlen!S:U,3,FALSE)*Tabelle3[[#This Row],[Menge]],"0")</f>
        <v>0</v>
      </c>
      <c r="V1155" s="14" t="str">
        <f>IF(ISBLANK(A1155),VLOOKUP(Tabelle3[[#This Row],[Artikelnr.]],'Linien - BU'!R:S,2,FALSE),A1155)</f>
        <v>Schmelze</v>
      </c>
      <c r="W1155" s="16" t="str">
        <f t="shared" si="131"/>
        <v>Diverses aus Schmelze</v>
      </c>
      <c r="X1155" s="15">
        <f t="shared" si="132"/>
        <v>12</v>
      </c>
      <c r="Y1155"/>
      <c r="Z1155" s="3"/>
      <c r="AB1155" s="3"/>
      <c r="AC1155" s="51"/>
      <c r="AD1155" s="3"/>
      <c r="AE1155" s="3"/>
      <c r="AF1155" s="51"/>
      <c r="AG1155" s="51"/>
      <c r="AH1155" s="51"/>
      <c r="AI1155" s="3"/>
      <c r="AL1155" s="3"/>
      <c r="AM1155" s="3"/>
      <c r="AN1155" s="3"/>
    </row>
    <row r="1156" spans="1:40" ht="30" customHeight="1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15223</v>
      </c>
      <c r="H1156" s="25" t="str">
        <f>IFERROR(VLOOKUP(Tabelle111[[#This Row],[Artikelnr. (wenn vorhanden)]],Artikel!A:C,3,FALSE),Tabelle111[[#This Row],[Artikelnr. (wenn vorhanden)]])</f>
        <v>Diverses aus Schmelze</v>
      </c>
      <c r="I1156" s="11" t="str">
        <f>VLOOKUP(V1156,'Linien - BU'!A:B,2,FALSE)</f>
        <v>BU1</v>
      </c>
      <c r="J1156" s="12">
        <f t="shared" si="126"/>
        <v>19.5</v>
      </c>
      <c r="K1156" s="13">
        <f>Tabelle111[[#This Row],[Datum '[Tag']]]</f>
        <v>44461</v>
      </c>
      <c r="L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6" s="14" t="str">
        <f>IFERROR(VLOOKUP(Tabelle3[[#This Row],[Artikelnr.]],Artikel!A:C,3,FALSE),Tabelle3[[#This Row],[Artikelnr.]])</f>
        <v>Diverses aus Schmelze</v>
      </c>
      <c r="N1156" s="11" t="str">
        <f>VLOOKUP(D1156,'Liste Gründe'!A:D,2,FALSE)</f>
        <v>Rest</v>
      </c>
      <c r="O1156" s="13" t="str">
        <f>IF(ISBLANK(F1156),VLOOKUP(Tabelle3[[#This Row],[Grund Ziffer]],'Liste Gründe'!A:D,3,FALSE),F1156)</f>
        <v>Fremdkörper</v>
      </c>
      <c r="P1156" s="11" t="str">
        <f>IF(ISBLANK(Tabelle111[[#This Row],[noch genauer]]),"-",Tabelle111[[#This Row],[noch genauer]])</f>
        <v>Interleaver im Produkt von L34</v>
      </c>
      <c r="Q1156" s="14">
        <f t="shared" si="127"/>
        <v>38</v>
      </c>
      <c r="R1156" s="11" t="str">
        <f t="shared" si="128"/>
        <v>Produkte</v>
      </c>
      <c r="S1156" s="11" t="str">
        <f t="shared" si="129"/>
        <v>BUs</v>
      </c>
      <c r="T1156" s="11" t="str">
        <f t="shared" si="130"/>
        <v>Symptome</v>
      </c>
      <c r="U1156" s="11" t="str">
        <f>IFERROR(VLOOKUP(Tabelle3[[#This Row],[Artikelnr.]],Kennzahlen!S:U,3,FALSE)*Tabelle3[[#This Row],[Menge]],"0")</f>
        <v>0</v>
      </c>
      <c r="V1156" s="14" t="str">
        <f>IF(ISBLANK(A1156),VLOOKUP(Tabelle3[[#This Row],[Artikelnr.]],'Linien - BU'!R:S,2,FALSE),A1156)</f>
        <v>Schmelze</v>
      </c>
      <c r="W1156" s="16" t="str">
        <f t="shared" si="131"/>
        <v>Diverses aus Schmelze</v>
      </c>
      <c r="X1156" s="15">
        <f t="shared" si="132"/>
        <v>22</v>
      </c>
      <c r="Y1156"/>
      <c r="Z1156" s="3"/>
      <c r="AB1156" s="3"/>
      <c r="AC1156" s="51"/>
      <c r="AD1156" s="3"/>
      <c r="AE1156" s="3"/>
      <c r="AF1156" s="51"/>
      <c r="AG1156" s="51"/>
      <c r="AH1156" s="51"/>
      <c r="AI1156" s="3"/>
      <c r="AL1156" s="3"/>
      <c r="AM1156" s="3"/>
      <c r="AN1156" s="3"/>
    </row>
    <row r="1157" spans="1:40" ht="30" customHeight="1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F1157"/>
      <c r="G1157" s="55"/>
      <c r="H1157" s="25" t="str">
        <f>IFERROR(VLOOKUP(Tabelle111[[#This Row],[Artikelnr. (wenn vorhanden)]],Artikel!A:C,3,FALSE),Tabelle111[[#This Row],[Artikelnr. (wenn vorhanden)]])</f>
        <v>Diverses aus Schmelze</v>
      </c>
      <c r="I1157" s="11" t="str">
        <f>VLOOKUP(V1157,'Linien - BU'!A:B,2,FALSE)</f>
        <v>BU1</v>
      </c>
      <c r="J1157" s="12">
        <f t="shared" si="126"/>
        <v>229</v>
      </c>
      <c r="K1157" s="13">
        <f>Tabelle111[[#This Row],[Datum '[Tag']]]</f>
        <v>44431</v>
      </c>
      <c r="L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7" s="14" t="str">
        <f>IFERROR(VLOOKUP(Tabelle3[[#This Row],[Artikelnr.]],Artikel!A:C,3,FALSE),Tabelle3[[#This Row],[Artikelnr.]])</f>
        <v>Diverses aus Schmelze</v>
      </c>
      <c r="N1157" s="11" t="str">
        <f>VLOOKUP(D1157,'Liste Gründe'!A:D,2,FALSE)</f>
        <v>Linienbezogen</v>
      </c>
      <c r="O1157" s="13" t="str">
        <f>IF(ISBLANK(F1157),VLOOKUP(Tabelle3[[#This Row],[Grund Ziffer]],'Liste Gründe'!A:D,3,FALSE),F1157)</f>
        <v>Reinigung</v>
      </c>
      <c r="P1157" s="11" t="str">
        <f>IF(ISBLANK(Tabelle111[[#This Row],[noch genauer]]),"-",Tabelle111[[#This Row],[noch genauer]])</f>
        <v>-</v>
      </c>
      <c r="Q1157" s="14">
        <f t="shared" si="127"/>
        <v>34</v>
      </c>
      <c r="R1157" s="11" t="str">
        <f t="shared" si="128"/>
        <v>Produkte</v>
      </c>
      <c r="S1157" s="11" t="str">
        <f t="shared" si="129"/>
        <v>BUs</v>
      </c>
      <c r="T1157" s="11" t="str">
        <f t="shared" si="130"/>
        <v>Symptome</v>
      </c>
      <c r="U1157" s="11" t="str">
        <f>IFERROR(VLOOKUP(Tabelle3[[#This Row],[Artikelnr.]],Kennzahlen!S:U,3,FALSE)*Tabelle3[[#This Row],[Menge]],"0")</f>
        <v>0</v>
      </c>
      <c r="V1157" s="14" t="str">
        <f>IF(ISBLANK(A1157),VLOOKUP(Tabelle3[[#This Row],[Artikelnr.]],'Linien - BU'!R:S,2,FALSE),A1157)</f>
        <v>Schmelze</v>
      </c>
      <c r="W1157" s="16" t="str">
        <f t="shared" si="131"/>
        <v>Diverses aus Schmelze</v>
      </c>
      <c r="X1157" s="15">
        <f t="shared" si="132"/>
        <v>10</v>
      </c>
      <c r="Y1157"/>
      <c r="Z1157" s="3"/>
      <c r="AB1157" s="3"/>
      <c r="AC1157" s="51"/>
      <c r="AD1157" s="3"/>
      <c r="AE1157" s="3"/>
      <c r="AF1157" s="51"/>
      <c r="AG1157" s="51"/>
      <c r="AH1157" s="51"/>
      <c r="AI1157" s="3"/>
      <c r="AL1157" s="3"/>
      <c r="AM1157" s="3"/>
      <c r="AN1157" s="3"/>
    </row>
    <row r="1158" spans="1:40" ht="30" customHeight="1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F1158"/>
      <c r="G1158" s="55"/>
      <c r="H1158" s="25" t="str">
        <f>IFERROR(VLOOKUP(Tabelle111[[#This Row],[Artikelnr. (wenn vorhanden)]],Artikel!A:C,3,FALSE),Tabelle111[[#This Row],[Artikelnr. (wenn vorhanden)]])</f>
        <v>Diverses aus Schmelze</v>
      </c>
      <c r="I1158" s="11" t="str">
        <f>VLOOKUP(V1158,'Linien - BU'!A:B,2,FALSE)</f>
        <v>BU1</v>
      </c>
      <c r="J1158" s="12">
        <f t="shared" si="126"/>
        <v>10</v>
      </c>
      <c r="K1158" s="13">
        <f>Tabelle111[[#This Row],[Datum '[Tag']]]</f>
        <v>44433</v>
      </c>
      <c r="L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8" s="14" t="str">
        <f>IFERROR(VLOOKUP(Tabelle3[[#This Row],[Artikelnr.]],Artikel!A:C,3,FALSE),Tabelle3[[#This Row],[Artikelnr.]])</f>
        <v>Diverses aus Schmelze</v>
      </c>
      <c r="N1158" s="11" t="str">
        <f>VLOOKUP(D1158,'Liste Gründe'!A:D,2,FALSE)</f>
        <v>Linienbezogen</v>
      </c>
      <c r="O1158" s="13" t="str">
        <f>IF(ISBLANK(F1158),VLOOKUP(Tabelle3[[#This Row],[Grund Ziffer]],'Liste Gründe'!A:D,3,FALSE),F1158)</f>
        <v>Reinigung</v>
      </c>
      <c r="P1158" s="11" t="str">
        <f>IF(ISBLANK(Tabelle111[[#This Row],[noch genauer]]),"-",Tabelle111[[#This Row],[noch genauer]])</f>
        <v>-</v>
      </c>
      <c r="Q1158" s="14">
        <f t="shared" si="127"/>
        <v>34</v>
      </c>
      <c r="R1158" s="11" t="str">
        <f t="shared" si="128"/>
        <v>Produkte</v>
      </c>
      <c r="S1158" s="11" t="str">
        <f t="shared" si="129"/>
        <v>BUs</v>
      </c>
      <c r="T1158" s="11" t="str">
        <f t="shared" si="130"/>
        <v>Symptome</v>
      </c>
      <c r="U1158" s="11" t="str">
        <f>IFERROR(VLOOKUP(Tabelle3[[#This Row],[Artikelnr.]],Kennzahlen!S:U,3,FALSE)*Tabelle3[[#This Row],[Menge]],"0")</f>
        <v>0</v>
      </c>
      <c r="V1158" s="14" t="str">
        <f>IF(ISBLANK(A1158),VLOOKUP(Tabelle3[[#This Row],[Artikelnr.]],'Linien - BU'!R:S,2,FALSE),A1158)</f>
        <v>Schmelze</v>
      </c>
      <c r="W1158" s="16" t="str">
        <f t="shared" si="131"/>
        <v>Diverses aus Schmelze</v>
      </c>
      <c r="X1158" s="15">
        <f t="shared" si="132"/>
        <v>10</v>
      </c>
      <c r="Y1158"/>
      <c r="Z1158" s="3"/>
      <c r="AB1158" s="3"/>
      <c r="AC1158" s="51"/>
      <c r="AD1158" s="3"/>
      <c r="AE1158" s="3"/>
      <c r="AF1158" s="51"/>
      <c r="AG1158" s="51"/>
      <c r="AH1158" s="51"/>
      <c r="AI1158" s="3"/>
      <c r="AL1158" s="3"/>
      <c r="AM1158" s="3"/>
      <c r="AN1158" s="3"/>
    </row>
    <row r="1159" spans="1:40" ht="30" customHeight="1" x14ac:dyDescent="0.25">
      <c r="A1159" s="25" t="s">
        <v>149</v>
      </c>
      <c r="B1159" s="25" t="s">
        <v>317</v>
      </c>
      <c r="C1159" s="25">
        <v>84</v>
      </c>
      <c r="D1159" s="25">
        <v>72</v>
      </c>
      <c r="E1159" s="37">
        <v>44462</v>
      </c>
      <c r="F1159" t="s">
        <v>149</v>
      </c>
      <c r="G1159" s="25" t="s">
        <v>149</v>
      </c>
      <c r="H1159" s="25" t="str">
        <f>IFERROR(VLOOKUP(Tabelle111[[#This Row],[Artikelnr. (wenn vorhanden)]],Artikel!A:C,3,FALSE),Tabelle111[[#This Row],[Artikelnr. (wenn vorhanden)]])</f>
        <v>Diverses Muster</v>
      </c>
      <c r="I1159" s="11" t="str">
        <f>VLOOKUP(V1159,'Linien - BU'!A:B,2,FALSE)</f>
        <v>Rest</v>
      </c>
      <c r="J1159" s="12">
        <f t="shared" si="126"/>
        <v>84</v>
      </c>
      <c r="K1159" s="13">
        <f>Tabelle111[[#This Row],[Datum '[Tag']]]</f>
        <v>44462</v>
      </c>
      <c r="L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9" s="14" t="str">
        <f>IFERROR(VLOOKUP(Tabelle3[[#This Row],[Artikelnr.]],Artikel!A:C,3,FALSE),Tabelle3[[#This Row],[Artikelnr.]])</f>
        <v>Diverses Muster</v>
      </c>
      <c r="N1159" s="11" t="str">
        <f>VLOOKUP(D1159,'Liste Gründe'!A:D,2,FALSE)</f>
        <v>Qualitätssicherung</v>
      </c>
      <c r="O1159" s="13" t="str">
        <f>IF(ISBLANK(F1159),VLOOKUP(Tabelle3[[#This Row],[Grund Ziffer]],'Liste Gründe'!A:D,3,FALSE),F1159)</f>
        <v>Muster</v>
      </c>
      <c r="P1159" s="11" t="str">
        <f>IF(ISBLANK(Tabelle111[[#This Row],[noch genauer]]),"-",Tabelle111[[#This Row],[noch genauer]])</f>
        <v>Muster</v>
      </c>
      <c r="Q1159" s="14">
        <f t="shared" si="127"/>
        <v>38</v>
      </c>
      <c r="R1159" s="11" t="str">
        <f t="shared" si="128"/>
        <v>Produkte</v>
      </c>
      <c r="S1159" s="11" t="str">
        <f t="shared" si="129"/>
        <v>BUs</v>
      </c>
      <c r="T1159" s="11" t="str">
        <f t="shared" si="130"/>
        <v>Symptome</v>
      </c>
      <c r="U1159" s="11" t="str">
        <f>IFERROR(VLOOKUP(Tabelle3[[#This Row],[Artikelnr.]],Kennzahlen!S:U,3,FALSE)*Tabelle3[[#This Row],[Menge]],"0")</f>
        <v>0</v>
      </c>
      <c r="V1159" s="14" t="str">
        <f>IF(ISBLANK(A1159),VLOOKUP(Tabelle3[[#This Row],[Artikelnr.]],'Linien - BU'!R:S,2,FALSE),A1159)</f>
        <v>Muster</v>
      </c>
      <c r="W1159" s="16" t="str">
        <f t="shared" si="131"/>
        <v>Diverses Muster</v>
      </c>
      <c r="X1159" s="15">
        <f t="shared" si="132"/>
        <v>72</v>
      </c>
      <c r="Y1159"/>
      <c r="Z1159" s="3"/>
      <c r="AB1159" s="3"/>
      <c r="AC1159" s="51"/>
      <c r="AD1159" s="3"/>
      <c r="AE1159" s="3"/>
      <c r="AF1159" s="51"/>
      <c r="AG1159" s="51"/>
      <c r="AH1159" s="51"/>
      <c r="AI1159" s="3"/>
      <c r="AL1159" s="3"/>
      <c r="AM1159" s="3"/>
      <c r="AN1159" s="3"/>
    </row>
    <row r="1160" spans="1:40" ht="30" customHeight="1" x14ac:dyDescent="0.25">
      <c r="A1160" s="25" t="s">
        <v>149</v>
      </c>
      <c r="B1160" s="25" t="s">
        <v>317</v>
      </c>
      <c r="C1160" s="25">
        <v>75</v>
      </c>
      <c r="D1160" s="25">
        <v>72</v>
      </c>
      <c r="E1160" s="37">
        <v>44463</v>
      </c>
      <c r="F1160" t="s">
        <v>149</v>
      </c>
      <c r="G1160" s="25" t="s">
        <v>149</v>
      </c>
      <c r="H1160" s="25" t="str">
        <f>IFERROR(VLOOKUP(Tabelle111[[#This Row],[Artikelnr. (wenn vorhanden)]],Artikel!A:C,3,FALSE),Tabelle111[[#This Row],[Artikelnr. (wenn vorhanden)]])</f>
        <v>Diverses Muster</v>
      </c>
      <c r="I1160" s="11" t="str">
        <f>VLOOKUP(V1160,'Linien - BU'!A:B,2,FALSE)</f>
        <v>Rest</v>
      </c>
      <c r="J1160" s="12">
        <f t="shared" si="126"/>
        <v>75</v>
      </c>
      <c r="K1160" s="13">
        <f>Tabelle111[[#This Row],[Datum '[Tag']]]</f>
        <v>44463</v>
      </c>
      <c r="L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60" s="14" t="str">
        <f>IFERROR(VLOOKUP(Tabelle3[[#This Row],[Artikelnr.]],Artikel!A:C,3,FALSE),Tabelle3[[#This Row],[Artikelnr.]])</f>
        <v>Diverses Muster</v>
      </c>
      <c r="N1160" s="11" t="str">
        <f>VLOOKUP(D1160,'Liste Gründe'!A:D,2,FALSE)</f>
        <v>Qualitätssicherung</v>
      </c>
      <c r="O1160" s="13" t="str">
        <f>IF(ISBLANK(F1160),VLOOKUP(Tabelle3[[#This Row],[Grund Ziffer]],'Liste Gründe'!A:D,3,FALSE),F1160)</f>
        <v>Muster</v>
      </c>
      <c r="P1160" s="11" t="str">
        <f>IF(ISBLANK(Tabelle111[[#This Row],[noch genauer]]),"-",Tabelle111[[#This Row],[noch genauer]])</f>
        <v>Muster</v>
      </c>
      <c r="Q1160" s="14">
        <f t="shared" si="127"/>
        <v>38</v>
      </c>
      <c r="R1160" s="11" t="str">
        <f t="shared" si="128"/>
        <v>Produkte</v>
      </c>
      <c r="S1160" s="11" t="str">
        <f t="shared" si="129"/>
        <v>BUs</v>
      </c>
      <c r="T1160" s="11" t="str">
        <f t="shared" si="130"/>
        <v>Symptome</v>
      </c>
      <c r="U1160" s="11" t="str">
        <f>IFERROR(VLOOKUP(Tabelle3[[#This Row],[Artikelnr.]],Kennzahlen!S:U,3,FALSE)*Tabelle3[[#This Row],[Menge]],"0")</f>
        <v>0</v>
      </c>
      <c r="V1160" s="14" t="str">
        <f>IF(ISBLANK(A1160),VLOOKUP(Tabelle3[[#This Row],[Artikelnr.]],'Linien - BU'!R:S,2,FALSE),A1160)</f>
        <v>Muster</v>
      </c>
      <c r="W1160" s="16" t="str">
        <f t="shared" si="131"/>
        <v>Diverses Muster</v>
      </c>
      <c r="X1160" s="15">
        <f t="shared" si="132"/>
        <v>72</v>
      </c>
      <c r="Y1160"/>
      <c r="Z1160" s="3"/>
      <c r="AB1160" s="3"/>
      <c r="AC1160" s="51"/>
      <c r="AD1160" s="3"/>
      <c r="AE1160" s="3"/>
      <c r="AF1160" s="51"/>
      <c r="AG1160" s="51"/>
      <c r="AH1160" s="51"/>
      <c r="AI1160" s="3"/>
      <c r="AL1160" s="3"/>
      <c r="AM1160" s="3"/>
      <c r="AN1160" s="3"/>
    </row>
    <row r="1161" spans="1:40" ht="30" customHeight="1" x14ac:dyDescent="0.25">
      <c r="A1161" s="25" t="s">
        <v>140</v>
      </c>
      <c r="B1161" s="25" t="s">
        <v>199</v>
      </c>
      <c r="C1161" s="25">
        <v>15</v>
      </c>
      <c r="D1161" s="25">
        <v>74</v>
      </c>
      <c r="E1161" s="37">
        <v>44427</v>
      </c>
      <c r="F1161" t="s">
        <v>68</v>
      </c>
      <c r="G1161" s="55" t="s">
        <v>68</v>
      </c>
      <c r="H1161" s="25" t="str">
        <f>IFERROR(VLOOKUP(Tabelle111[[#This Row],[Artikelnr. (wenn vorhanden)]],Artikel!A:C,3,FALSE),Tabelle111[[#This Row],[Artikelnr. (wenn vorhanden)]])</f>
        <v>Diverses QM</v>
      </c>
      <c r="I1161" s="11" t="str">
        <f>VLOOKUP(V1161,'Linien - BU'!A:B,2,FALSE)</f>
        <v>Rest</v>
      </c>
      <c r="J1161" s="12">
        <f t="shared" si="126"/>
        <v>15</v>
      </c>
      <c r="K1161" s="13">
        <f>Tabelle111[[#This Row],[Datum '[Tag']]]</f>
        <v>44427</v>
      </c>
      <c r="L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1" s="14" t="str">
        <f>IFERROR(VLOOKUP(Tabelle3[[#This Row],[Artikelnr.]],Artikel!A:C,3,FALSE),Tabelle3[[#This Row],[Artikelnr.]])</f>
        <v>Diverses QM</v>
      </c>
      <c r="N1161" s="11" t="str">
        <f>VLOOKUP(D1161,'Liste Gründe'!A:D,2,FALSE)</f>
        <v>Qualitätssicherung</v>
      </c>
      <c r="O1161" s="13" t="str">
        <f>IF(ISBLANK(F1161),VLOOKUP(Tabelle3[[#This Row],[Grund Ziffer]],'Liste Gründe'!A:D,3,FALSE),F1161)</f>
        <v>Sensorik</v>
      </c>
      <c r="P1161" s="11" t="str">
        <f>IF(ISBLANK(Tabelle111[[#This Row],[noch genauer]]),"-",Tabelle111[[#This Row],[noch genauer]])</f>
        <v>Sensorik</v>
      </c>
      <c r="Q1161" s="14">
        <f t="shared" si="127"/>
        <v>33</v>
      </c>
      <c r="R1161" s="11" t="str">
        <f t="shared" si="128"/>
        <v>Produkte</v>
      </c>
      <c r="S1161" s="11" t="str">
        <f t="shared" si="129"/>
        <v>BUs</v>
      </c>
      <c r="T1161" s="11" t="str">
        <f t="shared" si="130"/>
        <v>Symptome</v>
      </c>
      <c r="U1161" s="11" t="str">
        <f>IFERROR(VLOOKUP(Tabelle3[[#This Row],[Artikelnr.]],Kennzahlen!S:U,3,FALSE)*Tabelle3[[#This Row],[Menge]],"0")</f>
        <v>0</v>
      </c>
      <c r="V1161" s="14" t="str">
        <f>IF(ISBLANK(A1161),VLOOKUP(Tabelle3[[#This Row],[Artikelnr.]],'Linien - BU'!R:S,2,FALSE),A1161)</f>
        <v>QM</v>
      </c>
      <c r="W1161" s="16" t="str">
        <f t="shared" si="131"/>
        <v>Diverses QM</v>
      </c>
      <c r="X1161" s="15">
        <f t="shared" si="132"/>
        <v>74</v>
      </c>
      <c r="Y1161"/>
      <c r="Z1161" s="3"/>
      <c r="AB1161" s="3"/>
      <c r="AC1161" s="51"/>
      <c r="AD1161" s="3"/>
      <c r="AE1161" s="3"/>
      <c r="AF1161" s="51"/>
      <c r="AG1161" s="51"/>
      <c r="AH1161" s="51"/>
      <c r="AI1161" s="3"/>
      <c r="AL1161" s="3"/>
      <c r="AM1161" s="3"/>
      <c r="AN1161" s="3"/>
    </row>
    <row r="1162" spans="1:40" ht="30" customHeight="1" x14ac:dyDescent="0.25">
      <c r="A1162" s="25" t="s">
        <v>140</v>
      </c>
      <c r="B1162" s="25" t="s">
        <v>199</v>
      </c>
      <c r="C1162" s="25">
        <v>10</v>
      </c>
      <c r="D1162" s="25">
        <v>74</v>
      </c>
      <c r="E1162" s="37">
        <v>44428</v>
      </c>
      <c r="F1162" t="s">
        <v>68</v>
      </c>
      <c r="G1162" s="55" t="s">
        <v>68</v>
      </c>
      <c r="H1162" s="25" t="str">
        <f>IFERROR(VLOOKUP(Tabelle111[[#This Row],[Artikelnr. (wenn vorhanden)]],Artikel!A:C,3,FALSE),Tabelle111[[#This Row],[Artikelnr. (wenn vorhanden)]])</f>
        <v>Diverses QM</v>
      </c>
      <c r="I1162" s="11" t="str">
        <f>VLOOKUP(V1162,'Linien - BU'!A:B,2,FALSE)</f>
        <v>Rest</v>
      </c>
      <c r="J1162" s="12">
        <f t="shared" si="126"/>
        <v>10</v>
      </c>
      <c r="K1162" s="13">
        <f>Tabelle111[[#This Row],[Datum '[Tag']]]</f>
        <v>44428</v>
      </c>
      <c r="L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2" s="14" t="str">
        <f>IFERROR(VLOOKUP(Tabelle3[[#This Row],[Artikelnr.]],Artikel!A:C,3,FALSE),Tabelle3[[#This Row],[Artikelnr.]])</f>
        <v>Diverses QM</v>
      </c>
      <c r="N1162" s="11" t="str">
        <f>VLOOKUP(D1162,'Liste Gründe'!A:D,2,FALSE)</f>
        <v>Qualitätssicherung</v>
      </c>
      <c r="O1162" s="13" t="str">
        <f>IF(ISBLANK(F1162),VLOOKUP(Tabelle3[[#This Row],[Grund Ziffer]],'Liste Gründe'!A:D,3,FALSE),F1162)</f>
        <v>Sensorik</v>
      </c>
      <c r="P1162" s="11" t="str">
        <f>IF(ISBLANK(Tabelle111[[#This Row],[noch genauer]]),"-",Tabelle111[[#This Row],[noch genauer]])</f>
        <v>Sensorik</v>
      </c>
      <c r="Q1162" s="14">
        <f t="shared" si="127"/>
        <v>33</v>
      </c>
      <c r="R1162" s="11" t="str">
        <f t="shared" si="128"/>
        <v>Produkte</v>
      </c>
      <c r="S1162" s="11" t="str">
        <f t="shared" si="129"/>
        <v>BUs</v>
      </c>
      <c r="T1162" s="11" t="str">
        <f t="shared" si="130"/>
        <v>Symptome</v>
      </c>
      <c r="U1162" s="11" t="str">
        <f>IFERROR(VLOOKUP(Tabelle3[[#This Row],[Artikelnr.]],Kennzahlen!S:U,3,FALSE)*Tabelle3[[#This Row],[Menge]],"0")</f>
        <v>0</v>
      </c>
      <c r="V1162" s="14" t="str">
        <f>IF(ISBLANK(A1162),VLOOKUP(Tabelle3[[#This Row],[Artikelnr.]],'Linien - BU'!R:S,2,FALSE),A1162)</f>
        <v>QM</v>
      </c>
      <c r="W1162" s="16" t="str">
        <f t="shared" si="131"/>
        <v>Diverses QM</v>
      </c>
      <c r="X1162" s="15">
        <f t="shared" si="132"/>
        <v>74</v>
      </c>
      <c r="Y1162"/>
      <c r="Z1162" s="3"/>
      <c r="AB1162" s="3"/>
      <c r="AC1162" s="51"/>
      <c r="AD1162" s="3"/>
      <c r="AE1162" s="3"/>
      <c r="AF1162" s="51"/>
      <c r="AG1162" s="51"/>
      <c r="AH1162" s="51"/>
      <c r="AI1162" s="3"/>
      <c r="AL1162" s="3"/>
      <c r="AM1162" s="3"/>
      <c r="AN1162" s="3"/>
    </row>
    <row r="1163" spans="1:40" ht="30" customHeight="1" x14ac:dyDescent="0.25">
      <c r="A1163" s="25" t="s">
        <v>140</v>
      </c>
      <c r="B1163" s="25" t="s">
        <v>199</v>
      </c>
      <c r="C1163" s="25">
        <v>18</v>
      </c>
      <c r="D1163" s="25">
        <v>74</v>
      </c>
      <c r="E1163" s="37">
        <v>44431</v>
      </c>
      <c r="F1163" t="s">
        <v>68</v>
      </c>
      <c r="G1163" s="55" t="s">
        <v>68</v>
      </c>
      <c r="H1163" s="25" t="str">
        <f>IFERROR(VLOOKUP(Tabelle111[[#This Row],[Artikelnr. (wenn vorhanden)]],Artikel!A:C,3,FALSE),Tabelle111[[#This Row],[Artikelnr. (wenn vorhanden)]])</f>
        <v>Diverses QM</v>
      </c>
      <c r="I1163" s="11" t="str">
        <f>VLOOKUP(V1163,'Linien - BU'!A:B,2,FALSE)</f>
        <v>Rest</v>
      </c>
      <c r="J1163" s="12">
        <f t="shared" si="126"/>
        <v>18</v>
      </c>
      <c r="K1163" s="13">
        <f>Tabelle111[[#This Row],[Datum '[Tag']]]</f>
        <v>44431</v>
      </c>
      <c r="L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3" s="14" t="str">
        <f>IFERROR(VLOOKUP(Tabelle3[[#This Row],[Artikelnr.]],Artikel!A:C,3,FALSE),Tabelle3[[#This Row],[Artikelnr.]])</f>
        <v>Diverses QM</v>
      </c>
      <c r="N1163" s="11" t="str">
        <f>VLOOKUP(D1163,'Liste Gründe'!A:D,2,FALSE)</f>
        <v>Qualitätssicherung</v>
      </c>
      <c r="O1163" s="13" t="str">
        <f>IF(ISBLANK(F1163),VLOOKUP(Tabelle3[[#This Row],[Grund Ziffer]],'Liste Gründe'!A:D,3,FALSE),F1163)</f>
        <v>Sensorik</v>
      </c>
      <c r="P1163" s="11" t="str">
        <f>IF(ISBLANK(Tabelle111[[#This Row],[noch genauer]]),"-",Tabelle111[[#This Row],[noch genauer]])</f>
        <v>Sensorik</v>
      </c>
      <c r="Q1163" s="14">
        <f t="shared" si="127"/>
        <v>34</v>
      </c>
      <c r="R1163" s="11" t="str">
        <f t="shared" si="128"/>
        <v>Produkte</v>
      </c>
      <c r="S1163" s="11" t="str">
        <f t="shared" si="129"/>
        <v>BUs</v>
      </c>
      <c r="T1163" s="11" t="str">
        <f t="shared" si="130"/>
        <v>Symptome</v>
      </c>
      <c r="U1163" s="11" t="str">
        <f>IFERROR(VLOOKUP(Tabelle3[[#This Row],[Artikelnr.]],Kennzahlen!S:U,3,FALSE)*Tabelle3[[#This Row],[Menge]],"0")</f>
        <v>0</v>
      </c>
      <c r="V1163" s="14" t="str">
        <f>IF(ISBLANK(A1163),VLOOKUP(Tabelle3[[#This Row],[Artikelnr.]],'Linien - BU'!R:S,2,FALSE),A1163)</f>
        <v>QM</v>
      </c>
      <c r="W1163" s="16" t="str">
        <f t="shared" si="131"/>
        <v>Diverses QM</v>
      </c>
      <c r="X1163" s="15">
        <f t="shared" si="132"/>
        <v>74</v>
      </c>
      <c r="Y1163"/>
      <c r="Z1163" s="3"/>
      <c r="AB1163" s="3"/>
      <c r="AC1163" s="51"/>
      <c r="AD1163" s="3"/>
      <c r="AE1163" s="3"/>
      <c r="AF1163" s="51"/>
      <c r="AG1163" s="51"/>
      <c r="AH1163" s="51"/>
      <c r="AI1163" s="3"/>
      <c r="AL1163" s="3"/>
      <c r="AM1163" s="3"/>
      <c r="AN1163" s="3"/>
    </row>
    <row r="1164" spans="1:40" ht="30" customHeight="1" x14ac:dyDescent="0.25">
      <c r="A1164" s="25" t="s">
        <v>140</v>
      </c>
      <c r="B1164" s="25" t="s">
        <v>199</v>
      </c>
      <c r="C1164" s="25">
        <v>10</v>
      </c>
      <c r="D1164" s="25">
        <v>74</v>
      </c>
      <c r="E1164" s="37">
        <v>44433</v>
      </c>
      <c r="F1164" t="s">
        <v>68</v>
      </c>
      <c r="G1164" s="55" t="s">
        <v>68</v>
      </c>
      <c r="H1164" s="25" t="str">
        <f>IFERROR(VLOOKUP(Tabelle111[[#This Row],[Artikelnr. (wenn vorhanden)]],Artikel!A:C,3,FALSE),Tabelle111[[#This Row],[Artikelnr. (wenn vorhanden)]])</f>
        <v>Diverses QM</v>
      </c>
      <c r="I1164" s="11" t="str">
        <f>VLOOKUP(V1164,'Linien - BU'!A:B,2,FALSE)</f>
        <v>Rest</v>
      </c>
      <c r="J1164" s="12">
        <f t="shared" si="126"/>
        <v>10</v>
      </c>
      <c r="K1164" s="13">
        <f>Tabelle111[[#This Row],[Datum '[Tag']]]</f>
        <v>44433</v>
      </c>
      <c r="L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4" s="14" t="str">
        <f>IFERROR(VLOOKUP(Tabelle3[[#This Row],[Artikelnr.]],Artikel!A:C,3,FALSE),Tabelle3[[#This Row],[Artikelnr.]])</f>
        <v>Diverses QM</v>
      </c>
      <c r="N1164" s="11" t="str">
        <f>VLOOKUP(D1164,'Liste Gründe'!A:D,2,FALSE)</f>
        <v>Qualitätssicherung</v>
      </c>
      <c r="O1164" s="13" t="str">
        <f>IF(ISBLANK(F1164),VLOOKUP(Tabelle3[[#This Row],[Grund Ziffer]],'Liste Gründe'!A:D,3,FALSE),F1164)</f>
        <v>Sensorik</v>
      </c>
      <c r="P1164" s="11" t="str">
        <f>IF(ISBLANK(Tabelle111[[#This Row],[noch genauer]]),"-",Tabelle111[[#This Row],[noch genauer]])</f>
        <v>Sensorik</v>
      </c>
      <c r="Q1164" s="14">
        <f t="shared" si="127"/>
        <v>34</v>
      </c>
      <c r="R1164" s="11" t="str">
        <f t="shared" si="128"/>
        <v>Produkte</v>
      </c>
      <c r="S1164" s="11" t="str">
        <f t="shared" si="129"/>
        <v>BUs</v>
      </c>
      <c r="T1164" s="11" t="str">
        <f t="shared" si="130"/>
        <v>Symptome</v>
      </c>
      <c r="U1164" s="11" t="str">
        <f>IFERROR(VLOOKUP(Tabelle3[[#This Row],[Artikelnr.]],Kennzahlen!S:U,3,FALSE)*Tabelle3[[#This Row],[Menge]],"0")</f>
        <v>0</v>
      </c>
      <c r="V1164" s="14" t="str">
        <f>IF(ISBLANK(A1164),VLOOKUP(Tabelle3[[#This Row],[Artikelnr.]],'Linien - BU'!R:S,2,FALSE),A1164)</f>
        <v>QM</v>
      </c>
      <c r="W1164" s="16" t="str">
        <f t="shared" si="131"/>
        <v>Diverses QM</v>
      </c>
      <c r="X1164" s="15">
        <f t="shared" si="132"/>
        <v>74</v>
      </c>
      <c r="Y1164"/>
      <c r="Z1164" s="3"/>
      <c r="AB1164" s="3"/>
      <c r="AC1164" s="51"/>
      <c r="AD1164" s="3"/>
      <c r="AE1164" s="3"/>
      <c r="AF1164" s="51"/>
      <c r="AG1164" s="51"/>
      <c r="AH1164" s="51"/>
      <c r="AI1164" s="3"/>
      <c r="AL1164" s="3"/>
      <c r="AM1164" s="3"/>
      <c r="AN1164" s="3"/>
    </row>
    <row r="1165" spans="1:40" ht="30" customHeight="1" x14ac:dyDescent="0.25">
      <c r="A1165" s="25" t="s">
        <v>140</v>
      </c>
      <c r="B1165" s="25" t="s">
        <v>199</v>
      </c>
      <c r="C1165" s="25">
        <v>15</v>
      </c>
      <c r="D1165" s="25">
        <v>74</v>
      </c>
      <c r="E1165" s="37">
        <v>44433</v>
      </c>
      <c r="F1165" t="s">
        <v>68</v>
      </c>
      <c r="G1165" s="55" t="s">
        <v>68</v>
      </c>
      <c r="H1165" s="25" t="str">
        <f>IFERROR(VLOOKUP(Tabelle111[[#This Row],[Artikelnr. (wenn vorhanden)]],Artikel!A:C,3,FALSE),Tabelle111[[#This Row],[Artikelnr. (wenn vorhanden)]])</f>
        <v>Diverses QM</v>
      </c>
      <c r="I1165" s="11" t="str">
        <f>VLOOKUP(V1165,'Linien - BU'!A:B,2,FALSE)</f>
        <v>Rest</v>
      </c>
      <c r="J1165" s="12">
        <f t="shared" si="126"/>
        <v>15</v>
      </c>
      <c r="K1165" s="13">
        <f>Tabelle111[[#This Row],[Datum '[Tag']]]</f>
        <v>44433</v>
      </c>
      <c r="L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5" s="14" t="str">
        <f>IFERROR(VLOOKUP(Tabelle3[[#This Row],[Artikelnr.]],Artikel!A:C,3,FALSE),Tabelle3[[#This Row],[Artikelnr.]])</f>
        <v>Diverses QM</v>
      </c>
      <c r="N1165" s="11" t="str">
        <f>VLOOKUP(D1165,'Liste Gründe'!A:D,2,FALSE)</f>
        <v>Qualitätssicherung</v>
      </c>
      <c r="O1165" s="13" t="str">
        <f>IF(ISBLANK(F1165),VLOOKUP(Tabelle3[[#This Row],[Grund Ziffer]],'Liste Gründe'!A:D,3,FALSE),F1165)</f>
        <v>Sensorik</v>
      </c>
      <c r="P1165" s="11" t="str">
        <f>IF(ISBLANK(Tabelle111[[#This Row],[noch genauer]]),"-",Tabelle111[[#This Row],[noch genauer]])</f>
        <v>Sensorik</v>
      </c>
      <c r="Q1165" s="14">
        <f t="shared" si="127"/>
        <v>34</v>
      </c>
      <c r="R1165" s="11" t="str">
        <f t="shared" si="128"/>
        <v>Produkte</v>
      </c>
      <c r="S1165" s="11" t="str">
        <f t="shared" si="129"/>
        <v>BUs</v>
      </c>
      <c r="T1165" s="11" t="str">
        <f t="shared" si="130"/>
        <v>Symptome</v>
      </c>
      <c r="U1165" s="11" t="str">
        <f>IFERROR(VLOOKUP(Tabelle3[[#This Row],[Artikelnr.]],Kennzahlen!S:U,3,FALSE)*Tabelle3[[#This Row],[Menge]],"0")</f>
        <v>0</v>
      </c>
      <c r="V1165" s="14" t="str">
        <f>IF(ISBLANK(A1165),VLOOKUP(Tabelle3[[#This Row],[Artikelnr.]],'Linien - BU'!R:S,2,FALSE),A1165)</f>
        <v>QM</v>
      </c>
      <c r="W1165" s="16" t="str">
        <f t="shared" si="131"/>
        <v>Diverses QM</v>
      </c>
      <c r="X1165" s="15">
        <f t="shared" si="132"/>
        <v>74</v>
      </c>
      <c r="Y1165"/>
      <c r="Z1165" s="3"/>
      <c r="AB1165" s="3"/>
      <c r="AC1165" s="51"/>
      <c r="AD1165" s="3"/>
      <c r="AE1165" s="3"/>
      <c r="AF1165" s="51"/>
      <c r="AG1165" s="51"/>
      <c r="AH1165" s="51"/>
      <c r="AI1165" s="3"/>
      <c r="AL1165" s="3"/>
      <c r="AM1165" s="3"/>
      <c r="AN1165" s="3"/>
    </row>
    <row r="1166" spans="1:40" ht="30" customHeight="1" x14ac:dyDescent="0.25">
      <c r="A1166" s="25" t="s">
        <v>140</v>
      </c>
      <c r="B1166" s="25" t="s">
        <v>199</v>
      </c>
      <c r="C1166" s="25">
        <v>10</v>
      </c>
      <c r="D1166" s="25">
        <v>74</v>
      </c>
      <c r="E1166" s="37">
        <v>44434</v>
      </c>
      <c r="F1166" t="s">
        <v>68</v>
      </c>
      <c r="G1166" s="55" t="s">
        <v>68</v>
      </c>
      <c r="H1166" s="25" t="str">
        <f>IFERROR(VLOOKUP(Tabelle111[[#This Row],[Artikelnr. (wenn vorhanden)]],Artikel!A:C,3,FALSE),Tabelle111[[#This Row],[Artikelnr. (wenn vorhanden)]])</f>
        <v>Diverses QM</v>
      </c>
      <c r="I1166" s="11" t="str">
        <f>VLOOKUP(V1166,'Linien - BU'!A:B,2,FALSE)</f>
        <v>Rest</v>
      </c>
      <c r="J1166" s="12">
        <f t="shared" si="126"/>
        <v>10</v>
      </c>
      <c r="K1166" s="13">
        <f>Tabelle111[[#This Row],[Datum '[Tag']]]</f>
        <v>44434</v>
      </c>
      <c r="L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6" s="14" t="str">
        <f>IFERROR(VLOOKUP(Tabelle3[[#This Row],[Artikelnr.]],Artikel!A:C,3,FALSE),Tabelle3[[#This Row],[Artikelnr.]])</f>
        <v>Diverses QM</v>
      </c>
      <c r="N1166" s="11" t="str">
        <f>VLOOKUP(D1166,'Liste Gründe'!A:D,2,FALSE)</f>
        <v>Qualitätssicherung</v>
      </c>
      <c r="O1166" s="13" t="str">
        <f>IF(ISBLANK(F1166),VLOOKUP(Tabelle3[[#This Row],[Grund Ziffer]],'Liste Gründe'!A:D,3,FALSE),F1166)</f>
        <v>Sensorik</v>
      </c>
      <c r="P1166" s="11" t="str">
        <f>IF(ISBLANK(Tabelle111[[#This Row],[noch genauer]]),"-",Tabelle111[[#This Row],[noch genauer]])</f>
        <v>Sensorik</v>
      </c>
      <c r="Q1166" s="14">
        <f t="shared" si="127"/>
        <v>34</v>
      </c>
      <c r="R1166" s="11" t="str">
        <f t="shared" si="128"/>
        <v>Produkte</v>
      </c>
      <c r="S1166" s="11" t="str">
        <f t="shared" si="129"/>
        <v>BUs</v>
      </c>
      <c r="T1166" s="11" t="str">
        <f t="shared" si="130"/>
        <v>Symptome</v>
      </c>
      <c r="U1166" s="11" t="str">
        <f>IFERROR(VLOOKUP(Tabelle3[[#This Row],[Artikelnr.]],Kennzahlen!S:U,3,FALSE)*Tabelle3[[#This Row],[Menge]],"0")</f>
        <v>0</v>
      </c>
      <c r="V1166" s="14" t="str">
        <f>IF(ISBLANK(A1166),VLOOKUP(Tabelle3[[#This Row],[Artikelnr.]],'Linien - BU'!R:S,2,FALSE),A1166)</f>
        <v>QM</v>
      </c>
      <c r="W1166" s="16" t="str">
        <f t="shared" si="131"/>
        <v>Diverses QM</v>
      </c>
      <c r="X1166" s="15">
        <f t="shared" si="132"/>
        <v>74</v>
      </c>
      <c r="Y1166"/>
      <c r="Z1166" s="3"/>
      <c r="AB1166" s="3"/>
      <c r="AC1166" s="51"/>
      <c r="AD1166" s="3"/>
      <c r="AE1166" s="3"/>
      <c r="AF1166" s="51"/>
      <c r="AG1166" s="51"/>
      <c r="AH1166" s="51"/>
      <c r="AI1166" s="3"/>
      <c r="AL1166" s="3"/>
      <c r="AM1166" s="3"/>
      <c r="AN1166" s="3"/>
    </row>
    <row r="1167" spans="1:40" ht="30" customHeight="1" x14ac:dyDescent="0.25">
      <c r="A1167" s="25" t="s">
        <v>140</v>
      </c>
      <c r="B1167" s="25" t="s">
        <v>199</v>
      </c>
      <c r="C1167" s="25">
        <v>8</v>
      </c>
      <c r="D1167" s="25">
        <v>74</v>
      </c>
      <c r="E1167" s="37">
        <v>44438</v>
      </c>
      <c r="F1167" t="s">
        <v>68</v>
      </c>
      <c r="G1167" s="55" t="s">
        <v>68</v>
      </c>
      <c r="H1167" s="25" t="str">
        <f>IFERROR(VLOOKUP(Tabelle111[[#This Row],[Artikelnr. (wenn vorhanden)]],Artikel!A:C,3,FALSE),Tabelle111[[#This Row],[Artikelnr. (wenn vorhanden)]])</f>
        <v>Diverses QM</v>
      </c>
      <c r="I1167" s="11" t="str">
        <f>VLOOKUP(V1167,'Linien - BU'!A:B,2,FALSE)</f>
        <v>Rest</v>
      </c>
      <c r="J1167" s="12">
        <f t="shared" si="126"/>
        <v>8</v>
      </c>
      <c r="K1167" s="13">
        <f>Tabelle111[[#This Row],[Datum '[Tag']]]</f>
        <v>44438</v>
      </c>
      <c r="L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7" s="14" t="str">
        <f>IFERROR(VLOOKUP(Tabelle3[[#This Row],[Artikelnr.]],Artikel!A:C,3,FALSE),Tabelle3[[#This Row],[Artikelnr.]])</f>
        <v>Diverses QM</v>
      </c>
      <c r="N1167" s="11" t="str">
        <f>VLOOKUP(D1167,'Liste Gründe'!A:D,2,FALSE)</f>
        <v>Qualitätssicherung</v>
      </c>
      <c r="O1167" s="13" t="str">
        <f>IF(ISBLANK(F1167),VLOOKUP(Tabelle3[[#This Row],[Grund Ziffer]],'Liste Gründe'!A:D,3,FALSE),F1167)</f>
        <v>Sensorik</v>
      </c>
      <c r="P1167" s="11" t="str">
        <f>IF(ISBLANK(Tabelle111[[#This Row],[noch genauer]]),"-",Tabelle111[[#This Row],[noch genauer]])</f>
        <v>Sensorik</v>
      </c>
      <c r="Q1167" s="14">
        <f t="shared" si="127"/>
        <v>35</v>
      </c>
      <c r="R1167" s="11" t="str">
        <f t="shared" si="128"/>
        <v>Produkte</v>
      </c>
      <c r="S1167" s="11" t="str">
        <f t="shared" si="129"/>
        <v>BUs</v>
      </c>
      <c r="T1167" s="11" t="str">
        <f t="shared" si="130"/>
        <v>Symptome</v>
      </c>
      <c r="U1167" s="11" t="str">
        <f>IFERROR(VLOOKUP(Tabelle3[[#This Row],[Artikelnr.]],Kennzahlen!S:U,3,FALSE)*Tabelle3[[#This Row],[Menge]],"0")</f>
        <v>0</v>
      </c>
      <c r="V1167" s="14" t="str">
        <f>IF(ISBLANK(A1167),VLOOKUP(Tabelle3[[#This Row],[Artikelnr.]],'Linien - BU'!R:S,2,FALSE),A1167)</f>
        <v>QM</v>
      </c>
      <c r="W1167" s="16" t="str">
        <f t="shared" si="131"/>
        <v>Diverses QM</v>
      </c>
      <c r="X1167" s="15">
        <f t="shared" si="132"/>
        <v>74</v>
      </c>
      <c r="Y1167"/>
      <c r="Z1167" s="3"/>
      <c r="AB1167" s="3"/>
      <c r="AC1167" s="51"/>
      <c r="AD1167" s="3"/>
      <c r="AE1167" s="3"/>
      <c r="AF1167" s="51"/>
      <c r="AG1167" s="51"/>
      <c r="AH1167" s="51"/>
      <c r="AI1167" s="3"/>
      <c r="AL1167" s="3"/>
      <c r="AM1167" s="3"/>
      <c r="AN1167" s="3"/>
    </row>
    <row r="1168" spans="1:40" ht="30" customHeight="1" x14ac:dyDescent="0.25">
      <c r="A1168" s="25" t="s">
        <v>140</v>
      </c>
      <c r="B1168" s="25" t="s">
        <v>199</v>
      </c>
      <c r="C1168" s="25">
        <v>10</v>
      </c>
      <c r="D1168" s="25">
        <v>74</v>
      </c>
      <c r="E1168" s="37">
        <v>44440</v>
      </c>
      <c r="F1168" t="s">
        <v>68</v>
      </c>
      <c r="G1168" s="55" t="s">
        <v>68</v>
      </c>
      <c r="H1168" s="25" t="str">
        <f>IFERROR(VLOOKUP(Tabelle111[[#This Row],[Artikelnr. (wenn vorhanden)]],Artikel!A:C,3,FALSE),Tabelle111[[#This Row],[Artikelnr. (wenn vorhanden)]])</f>
        <v>Diverses QM</v>
      </c>
      <c r="I1168" s="11" t="str">
        <f>VLOOKUP(V1168,'Linien - BU'!A:B,2,FALSE)</f>
        <v>Rest</v>
      </c>
      <c r="J1168" s="12">
        <f t="shared" si="126"/>
        <v>10</v>
      </c>
      <c r="K1168" s="13">
        <f>Tabelle111[[#This Row],[Datum '[Tag']]]</f>
        <v>44440</v>
      </c>
      <c r="L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8" s="14" t="str">
        <f>IFERROR(VLOOKUP(Tabelle3[[#This Row],[Artikelnr.]],Artikel!A:C,3,FALSE),Tabelle3[[#This Row],[Artikelnr.]])</f>
        <v>Diverses QM</v>
      </c>
      <c r="N1168" s="11" t="str">
        <f>VLOOKUP(D1168,'Liste Gründe'!A:D,2,FALSE)</f>
        <v>Qualitätssicherung</v>
      </c>
      <c r="O1168" s="13" t="str">
        <f>IF(ISBLANK(F1168),VLOOKUP(Tabelle3[[#This Row],[Grund Ziffer]],'Liste Gründe'!A:D,3,FALSE),F1168)</f>
        <v>Sensorik</v>
      </c>
      <c r="P1168" s="11" t="str">
        <f>IF(ISBLANK(Tabelle111[[#This Row],[noch genauer]]),"-",Tabelle111[[#This Row],[noch genauer]])</f>
        <v>Sensorik</v>
      </c>
      <c r="Q1168" s="14">
        <f t="shared" si="127"/>
        <v>35</v>
      </c>
      <c r="R1168" s="11" t="str">
        <f t="shared" si="128"/>
        <v>Produkte</v>
      </c>
      <c r="S1168" s="11" t="str">
        <f t="shared" si="129"/>
        <v>BUs</v>
      </c>
      <c r="T1168" s="11" t="str">
        <f t="shared" si="130"/>
        <v>Symptome</v>
      </c>
      <c r="U1168" s="11" t="str">
        <f>IFERROR(VLOOKUP(Tabelle3[[#This Row],[Artikelnr.]],Kennzahlen!S:U,3,FALSE)*Tabelle3[[#This Row],[Menge]],"0")</f>
        <v>0</v>
      </c>
      <c r="V1168" s="14" t="str">
        <f>IF(ISBLANK(A1168),VLOOKUP(Tabelle3[[#This Row],[Artikelnr.]],'Linien - BU'!R:S,2,FALSE),A1168)</f>
        <v>QM</v>
      </c>
      <c r="W1168" s="16" t="str">
        <f t="shared" si="131"/>
        <v>Diverses QM</v>
      </c>
      <c r="X1168" s="15">
        <f t="shared" si="132"/>
        <v>74</v>
      </c>
      <c r="Y1168"/>
      <c r="Z1168" s="3"/>
      <c r="AB1168" s="3"/>
      <c r="AC1168" s="51"/>
      <c r="AD1168" s="3"/>
      <c r="AE1168" s="3"/>
      <c r="AF1168" s="51"/>
      <c r="AG1168" s="51"/>
      <c r="AH1168" s="51"/>
      <c r="AI1168" s="3"/>
      <c r="AL1168" s="3"/>
      <c r="AM1168" s="3"/>
      <c r="AN1168" s="3"/>
    </row>
    <row r="1169" spans="1:40" ht="30" customHeight="1" x14ac:dyDescent="0.25">
      <c r="A1169" s="25" t="s">
        <v>140</v>
      </c>
      <c r="B1169" s="25" t="s">
        <v>199</v>
      </c>
      <c r="C1169" s="25">
        <v>7.2</v>
      </c>
      <c r="D1169" s="25">
        <v>74</v>
      </c>
      <c r="E1169" s="37">
        <v>44442</v>
      </c>
      <c r="F1169" t="s">
        <v>68</v>
      </c>
      <c r="G1169" s="55" t="s">
        <v>68</v>
      </c>
      <c r="H1169" s="25" t="str">
        <f>IFERROR(VLOOKUP(Tabelle111[[#This Row],[Artikelnr. (wenn vorhanden)]],Artikel!A:C,3,FALSE),Tabelle111[[#This Row],[Artikelnr. (wenn vorhanden)]])</f>
        <v>Diverses QM</v>
      </c>
      <c r="I1169" s="11" t="str">
        <f>VLOOKUP(V1169,'Linien - BU'!A:B,2,FALSE)</f>
        <v>Rest</v>
      </c>
      <c r="J1169" s="12">
        <f t="shared" si="126"/>
        <v>7.2</v>
      </c>
      <c r="K1169" s="13">
        <f>Tabelle111[[#This Row],[Datum '[Tag']]]</f>
        <v>44442</v>
      </c>
      <c r="L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9" s="14" t="str">
        <f>IFERROR(VLOOKUP(Tabelle3[[#This Row],[Artikelnr.]],Artikel!A:C,3,FALSE),Tabelle3[[#This Row],[Artikelnr.]])</f>
        <v>Diverses QM</v>
      </c>
      <c r="N1169" s="11" t="str">
        <f>VLOOKUP(D1169,'Liste Gründe'!A:D,2,FALSE)</f>
        <v>Qualitätssicherung</v>
      </c>
      <c r="O1169" s="13" t="str">
        <f>IF(ISBLANK(F1169),VLOOKUP(Tabelle3[[#This Row],[Grund Ziffer]],'Liste Gründe'!A:D,3,FALSE),F1169)</f>
        <v>Sensorik</v>
      </c>
      <c r="P1169" s="11" t="str">
        <f>IF(ISBLANK(Tabelle111[[#This Row],[noch genauer]]),"-",Tabelle111[[#This Row],[noch genauer]])</f>
        <v>Sensorik</v>
      </c>
      <c r="Q1169" s="14">
        <f t="shared" si="127"/>
        <v>35</v>
      </c>
      <c r="R1169" s="11" t="str">
        <f t="shared" si="128"/>
        <v>Produkte</v>
      </c>
      <c r="S1169" s="11" t="str">
        <f t="shared" si="129"/>
        <v>BUs</v>
      </c>
      <c r="T1169" s="11" t="str">
        <f t="shared" si="130"/>
        <v>Symptome</v>
      </c>
      <c r="U1169" s="11" t="str">
        <f>IFERROR(VLOOKUP(Tabelle3[[#This Row],[Artikelnr.]],Kennzahlen!S:U,3,FALSE)*Tabelle3[[#This Row],[Menge]],"0")</f>
        <v>0</v>
      </c>
      <c r="V1169" s="14" t="str">
        <f>IF(ISBLANK(A1169),VLOOKUP(Tabelle3[[#This Row],[Artikelnr.]],'Linien - BU'!R:S,2,FALSE),A1169)</f>
        <v>QM</v>
      </c>
      <c r="W1169" s="16" t="str">
        <f t="shared" si="131"/>
        <v>Diverses QM</v>
      </c>
      <c r="X1169" s="15">
        <f t="shared" si="132"/>
        <v>74</v>
      </c>
      <c r="Y1169"/>
      <c r="Z1169" s="3"/>
      <c r="AB1169" s="3"/>
      <c r="AC1169" s="51"/>
      <c r="AD1169" s="3"/>
      <c r="AE1169" s="3"/>
      <c r="AF1169" s="51"/>
      <c r="AG1169" s="51"/>
      <c r="AH1169" s="51"/>
      <c r="AI1169" s="3"/>
      <c r="AL1169" s="3"/>
      <c r="AM1169" s="3"/>
      <c r="AN1169" s="3"/>
    </row>
    <row r="1170" spans="1:40" ht="30" customHeight="1" x14ac:dyDescent="0.25">
      <c r="A1170" s="25" t="s">
        <v>140</v>
      </c>
      <c r="B1170" s="25" t="s">
        <v>199</v>
      </c>
      <c r="C1170" s="25">
        <v>9</v>
      </c>
      <c r="D1170" s="25">
        <v>74</v>
      </c>
      <c r="E1170" s="37">
        <v>44442</v>
      </c>
      <c r="F1170" t="s">
        <v>68</v>
      </c>
      <c r="G1170" s="55" t="s">
        <v>68</v>
      </c>
      <c r="H1170" s="25" t="str">
        <f>IFERROR(VLOOKUP(Tabelle111[[#This Row],[Artikelnr. (wenn vorhanden)]],Artikel!A:C,3,FALSE),Tabelle111[[#This Row],[Artikelnr. (wenn vorhanden)]])</f>
        <v>Diverses QM</v>
      </c>
      <c r="I1170" s="11" t="str">
        <f>VLOOKUP(V1170,'Linien - BU'!A:B,2,FALSE)</f>
        <v>Rest</v>
      </c>
      <c r="J1170" s="12">
        <f t="shared" si="126"/>
        <v>9</v>
      </c>
      <c r="K1170" s="13">
        <f>Tabelle111[[#This Row],[Datum '[Tag']]]</f>
        <v>44442</v>
      </c>
      <c r="L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0" s="14" t="str">
        <f>IFERROR(VLOOKUP(Tabelle3[[#This Row],[Artikelnr.]],Artikel!A:C,3,FALSE),Tabelle3[[#This Row],[Artikelnr.]])</f>
        <v>Diverses QM</v>
      </c>
      <c r="N1170" s="11" t="str">
        <f>VLOOKUP(D1170,'Liste Gründe'!A:D,2,FALSE)</f>
        <v>Qualitätssicherung</v>
      </c>
      <c r="O1170" s="13" t="str">
        <f>IF(ISBLANK(F1170),VLOOKUP(Tabelle3[[#This Row],[Grund Ziffer]],'Liste Gründe'!A:D,3,FALSE),F1170)</f>
        <v>Sensorik</v>
      </c>
      <c r="P1170" s="11" t="str">
        <f>IF(ISBLANK(Tabelle111[[#This Row],[noch genauer]]),"-",Tabelle111[[#This Row],[noch genauer]])</f>
        <v>Sensorik</v>
      </c>
      <c r="Q1170" s="14">
        <f t="shared" si="127"/>
        <v>35</v>
      </c>
      <c r="R1170" s="11" t="str">
        <f t="shared" si="128"/>
        <v>Produkte</v>
      </c>
      <c r="S1170" s="11" t="str">
        <f t="shared" si="129"/>
        <v>BUs</v>
      </c>
      <c r="T1170" s="11" t="str">
        <f t="shared" si="130"/>
        <v>Symptome</v>
      </c>
      <c r="U1170" s="11" t="str">
        <f>IFERROR(VLOOKUP(Tabelle3[[#This Row],[Artikelnr.]],Kennzahlen!S:U,3,FALSE)*Tabelle3[[#This Row],[Menge]],"0")</f>
        <v>0</v>
      </c>
      <c r="V1170" s="14" t="str">
        <f>IF(ISBLANK(A1170),VLOOKUP(Tabelle3[[#This Row],[Artikelnr.]],'Linien - BU'!R:S,2,FALSE),A1170)</f>
        <v>QM</v>
      </c>
      <c r="W1170" s="16" t="str">
        <f t="shared" si="131"/>
        <v>Diverses QM</v>
      </c>
      <c r="X1170" s="15">
        <f t="shared" si="132"/>
        <v>74</v>
      </c>
      <c r="Y1170"/>
      <c r="Z1170" s="3"/>
      <c r="AB1170" s="3"/>
      <c r="AC1170" s="51"/>
      <c r="AD1170" s="3"/>
      <c r="AE1170" s="3"/>
      <c r="AF1170" s="51"/>
      <c r="AG1170" s="51"/>
      <c r="AH1170" s="51"/>
      <c r="AI1170" s="3"/>
      <c r="AL1170" s="3"/>
      <c r="AM1170" s="3"/>
      <c r="AN1170" s="3"/>
    </row>
    <row r="1171" spans="1:40" ht="30" customHeight="1" x14ac:dyDescent="0.25">
      <c r="A1171" s="25" t="s">
        <v>140</v>
      </c>
      <c r="B1171" s="25" t="s">
        <v>199</v>
      </c>
      <c r="C1171" s="25">
        <v>13.5</v>
      </c>
      <c r="D1171" s="25">
        <v>74</v>
      </c>
      <c r="E1171" s="37">
        <v>44442</v>
      </c>
      <c r="F1171" t="s">
        <v>68</v>
      </c>
      <c r="G1171" s="55" t="s">
        <v>68</v>
      </c>
      <c r="H1171" s="25" t="str">
        <f>IFERROR(VLOOKUP(Tabelle111[[#This Row],[Artikelnr. (wenn vorhanden)]],Artikel!A:C,3,FALSE),Tabelle111[[#This Row],[Artikelnr. (wenn vorhanden)]])</f>
        <v>Diverses QM</v>
      </c>
      <c r="I1171" s="11" t="str">
        <f>VLOOKUP(V1171,'Linien - BU'!A:B,2,FALSE)</f>
        <v>Rest</v>
      </c>
      <c r="J1171" s="12">
        <f t="shared" si="126"/>
        <v>13.5</v>
      </c>
      <c r="K1171" s="13">
        <f>Tabelle111[[#This Row],[Datum '[Tag']]]</f>
        <v>44442</v>
      </c>
      <c r="L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1" s="14" t="str">
        <f>IFERROR(VLOOKUP(Tabelle3[[#This Row],[Artikelnr.]],Artikel!A:C,3,FALSE),Tabelle3[[#This Row],[Artikelnr.]])</f>
        <v>Diverses QM</v>
      </c>
      <c r="N1171" s="11" t="str">
        <f>VLOOKUP(D1171,'Liste Gründe'!A:D,2,FALSE)</f>
        <v>Qualitätssicherung</v>
      </c>
      <c r="O1171" s="13" t="str">
        <f>IF(ISBLANK(F1171),VLOOKUP(Tabelle3[[#This Row],[Grund Ziffer]],'Liste Gründe'!A:D,3,FALSE),F1171)</f>
        <v>Sensorik</v>
      </c>
      <c r="P1171" s="11" t="str">
        <f>IF(ISBLANK(Tabelle111[[#This Row],[noch genauer]]),"-",Tabelle111[[#This Row],[noch genauer]])</f>
        <v>Sensorik</v>
      </c>
      <c r="Q1171" s="14">
        <f t="shared" si="127"/>
        <v>35</v>
      </c>
      <c r="R1171" s="11" t="str">
        <f t="shared" si="128"/>
        <v>Produkte</v>
      </c>
      <c r="S1171" s="11" t="str">
        <f t="shared" si="129"/>
        <v>BUs</v>
      </c>
      <c r="T1171" s="11" t="str">
        <f t="shared" si="130"/>
        <v>Symptome</v>
      </c>
      <c r="U1171" s="11" t="str">
        <f>IFERROR(VLOOKUP(Tabelle3[[#This Row],[Artikelnr.]],Kennzahlen!S:U,3,FALSE)*Tabelle3[[#This Row],[Menge]],"0")</f>
        <v>0</v>
      </c>
      <c r="V1171" s="14" t="str">
        <f>IF(ISBLANK(A1171),VLOOKUP(Tabelle3[[#This Row],[Artikelnr.]],'Linien - BU'!R:S,2,FALSE),A1171)</f>
        <v>QM</v>
      </c>
      <c r="W1171" s="16" t="str">
        <f t="shared" si="131"/>
        <v>Diverses QM</v>
      </c>
      <c r="X1171" s="15">
        <f t="shared" si="132"/>
        <v>74</v>
      </c>
      <c r="Y1171"/>
      <c r="Z1171" s="3"/>
      <c r="AB1171" s="3"/>
      <c r="AC1171" s="51"/>
      <c r="AD1171" s="3"/>
      <c r="AE1171" s="3"/>
      <c r="AF1171" s="51"/>
      <c r="AG1171" s="51"/>
      <c r="AH1171" s="51"/>
      <c r="AI1171" s="3"/>
      <c r="AL1171" s="3"/>
      <c r="AM1171" s="3"/>
      <c r="AN1171" s="3"/>
    </row>
    <row r="1172" spans="1:40" ht="30" customHeight="1" x14ac:dyDescent="0.25">
      <c r="A1172" s="25" t="s">
        <v>140</v>
      </c>
      <c r="B1172" s="25" t="s">
        <v>199</v>
      </c>
      <c r="C1172" s="25">
        <v>2</v>
      </c>
      <c r="D1172" s="25">
        <v>74</v>
      </c>
      <c r="E1172" s="37">
        <v>44448</v>
      </c>
      <c r="F1172" t="s">
        <v>68</v>
      </c>
      <c r="G1172" s="55" t="s">
        <v>68</v>
      </c>
      <c r="H1172" s="25" t="str">
        <f>IFERROR(VLOOKUP(Tabelle111[[#This Row],[Artikelnr. (wenn vorhanden)]],Artikel!A:C,3,FALSE),Tabelle111[[#This Row],[Artikelnr. (wenn vorhanden)]])</f>
        <v>Diverses QM</v>
      </c>
      <c r="I1172" s="11" t="str">
        <f>VLOOKUP(V1172,'Linien - BU'!A:B,2,FALSE)</f>
        <v>Rest</v>
      </c>
      <c r="J1172" s="12">
        <f t="shared" si="126"/>
        <v>2</v>
      </c>
      <c r="K1172" s="13">
        <f>Tabelle111[[#This Row],[Datum '[Tag']]]</f>
        <v>44448</v>
      </c>
      <c r="L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2" s="14" t="str">
        <f>IFERROR(VLOOKUP(Tabelle3[[#This Row],[Artikelnr.]],Artikel!A:C,3,FALSE),Tabelle3[[#This Row],[Artikelnr.]])</f>
        <v>Diverses QM</v>
      </c>
      <c r="N1172" s="11" t="str">
        <f>VLOOKUP(D1172,'Liste Gründe'!A:D,2,FALSE)</f>
        <v>Qualitätssicherung</v>
      </c>
      <c r="O1172" s="13" t="str">
        <f>IF(ISBLANK(F1172),VLOOKUP(Tabelle3[[#This Row],[Grund Ziffer]],'Liste Gründe'!A:D,3,FALSE),F1172)</f>
        <v>Sensorik</v>
      </c>
      <c r="P1172" s="11" t="str">
        <f>IF(ISBLANK(Tabelle111[[#This Row],[noch genauer]]),"-",Tabelle111[[#This Row],[noch genauer]])</f>
        <v>Sensorik</v>
      </c>
      <c r="Q1172" s="14">
        <f t="shared" si="127"/>
        <v>36</v>
      </c>
      <c r="R1172" s="11" t="str">
        <f t="shared" si="128"/>
        <v>Produkte</v>
      </c>
      <c r="S1172" s="11" t="str">
        <f t="shared" si="129"/>
        <v>BUs</v>
      </c>
      <c r="T1172" s="11" t="str">
        <f t="shared" si="130"/>
        <v>Symptome</v>
      </c>
      <c r="U1172" s="11" t="str">
        <f>IFERROR(VLOOKUP(Tabelle3[[#This Row],[Artikelnr.]],Kennzahlen!S:U,3,FALSE)*Tabelle3[[#This Row],[Menge]],"0")</f>
        <v>0</v>
      </c>
      <c r="V1172" s="14" t="str">
        <f>IF(ISBLANK(A1172),VLOOKUP(Tabelle3[[#This Row],[Artikelnr.]],'Linien - BU'!R:S,2,FALSE),A1172)</f>
        <v>QM</v>
      </c>
      <c r="W1172" s="16" t="str">
        <f t="shared" si="131"/>
        <v>Diverses QM</v>
      </c>
      <c r="X1172" s="15">
        <f t="shared" si="132"/>
        <v>74</v>
      </c>
      <c r="Y1172"/>
      <c r="Z1172" s="3"/>
      <c r="AB1172" s="3"/>
      <c r="AC1172" s="51"/>
      <c r="AD1172" s="3"/>
      <c r="AE1172" s="3"/>
      <c r="AF1172" s="51"/>
      <c r="AG1172" s="51"/>
      <c r="AH1172" s="51"/>
      <c r="AI1172" s="3"/>
      <c r="AL1172" s="3"/>
      <c r="AM1172" s="3"/>
      <c r="AN1172" s="3"/>
    </row>
    <row r="1173" spans="1:40" ht="30" customHeight="1" x14ac:dyDescent="0.25">
      <c r="A1173" s="25" t="s">
        <v>140</v>
      </c>
      <c r="B1173" s="25" t="s">
        <v>199</v>
      </c>
      <c r="C1173" s="25">
        <v>2</v>
      </c>
      <c r="D1173" s="25">
        <v>74</v>
      </c>
      <c r="E1173" s="37">
        <v>44448</v>
      </c>
      <c r="F1173" t="s">
        <v>68</v>
      </c>
      <c r="G1173" s="55" t="s">
        <v>68</v>
      </c>
      <c r="H1173" s="25" t="str">
        <f>IFERROR(VLOOKUP(Tabelle111[[#This Row],[Artikelnr. (wenn vorhanden)]],Artikel!A:C,3,FALSE),Tabelle111[[#This Row],[Artikelnr. (wenn vorhanden)]])</f>
        <v>Diverses QM</v>
      </c>
      <c r="I1173" s="11" t="str">
        <f>VLOOKUP(V1173,'Linien - BU'!A:B,2,FALSE)</f>
        <v>Rest</v>
      </c>
      <c r="J1173" s="12">
        <f t="shared" si="126"/>
        <v>2</v>
      </c>
      <c r="K1173" s="13">
        <f>Tabelle111[[#This Row],[Datum '[Tag']]]</f>
        <v>44448</v>
      </c>
      <c r="L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3" s="14" t="str">
        <f>IFERROR(VLOOKUP(Tabelle3[[#This Row],[Artikelnr.]],Artikel!A:C,3,FALSE),Tabelle3[[#This Row],[Artikelnr.]])</f>
        <v>Diverses QM</v>
      </c>
      <c r="N1173" s="11" t="str">
        <f>VLOOKUP(D1173,'Liste Gründe'!A:D,2,FALSE)</f>
        <v>Qualitätssicherung</v>
      </c>
      <c r="O1173" s="13" t="str">
        <f>IF(ISBLANK(F1173),VLOOKUP(Tabelle3[[#This Row],[Grund Ziffer]],'Liste Gründe'!A:D,3,FALSE),F1173)</f>
        <v>Sensorik</v>
      </c>
      <c r="P1173" s="11" t="str">
        <f>IF(ISBLANK(Tabelle111[[#This Row],[noch genauer]]),"-",Tabelle111[[#This Row],[noch genauer]])</f>
        <v>Sensorik</v>
      </c>
      <c r="Q1173" s="14">
        <f t="shared" si="127"/>
        <v>36</v>
      </c>
      <c r="R1173" s="11" t="str">
        <f t="shared" si="128"/>
        <v>Produkte</v>
      </c>
      <c r="S1173" s="11" t="str">
        <f t="shared" si="129"/>
        <v>BUs</v>
      </c>
      <c r="T1173" s="11" t="str">
        <f t="shared" si="130"/>
        <v>Symptome</v>
      </c>
      <c r="U1173" s="11" t="str">
        <f>IFERROR(VLOOKUP(Tabelle3[[#This Row],[Artikelnr.]],Kennzahlen!S:U,3,FALSE)*Tabelle3[[#This Row],[Menge]],"0")</f>
        <v>0</v>
      </c>
      <c r="V1173" s="14" t="str">
        <f>IF(ISBLANK(A1173),VLOOKUP(Tabelle3[[#This Row],[Artikelnr.]],'Linien - BU'!R:S,2,FALSE),A1173)</f>
        <v>QM</v>
      </c>
      <c r="W1173" s="16" t="str">
        <f t="shared" si="131"/>
        <v>Diverses QM</v>
      </c>
      <c r="X1173" s="15">
        <f t="shared" si="132"/>
        <v>74</v>
      </c>
      <c r="Y1173"/>
      <c r="Z1173" s="3"/>
      <c r="AB1173" s="3"/>
      <c r="AC1173" s="51"/>
      <c r="AD1173" s="3"/>
      <c r="AE1173" s="3"/>
      <c r="AF1173" s="51"/>
      <c r="AG1173" s="51"/>
      <c r="AH1173" s="51"/>
      <c r="AI1173" s="3"/>
      <c r="AL1173" s="3"/>
      <c r="AM1173" s="3"/>
      <c r="AN1173" s="3"/>
    </row>
    <row r="1174" spans="1:40" ht="30" customHeight="1" x14ac:dyDescent="0.25">
      <c r="A1174" s="25" t="s">
        <v>140</v>
      </c>
      <c r="B1174" s="25" t="s">
        <v>199</v>
      </c>
      <c r="C1174" s="25">
        <v>4.5</v>
      </c>
      <c r="D1174" s="25">
        <v>74</v>
      </c>
      <c r="E1174" s="37">
        <v>44448</v>
      </c>
      <c r="F1174" t="s">
        <v>68</v>
      </c>
      <c r="G1174" s="55" t="s">
        <v>68</v>
      </c>
      <c r="H1174" s="25" t="str">
        <f>IFERROR(VLOOKUP(Tabelle111[[#This Row],[Artikelnr. (wenn vorhanden)]],Artikel!A:C,3,FALSE),Tabelle111[[#This Row],[Artikelnr. (wenn vorhanden)]])</f>
        <v>Diverses QM</v>
      </c>
      <c r="I1174" s="11" t="str">
        <f>VLOOKUP(V1174,'Linien - BU'!A:B,2,FALSE)</f>
        <v>Rest</v>
      </c>
      <c r="J1174" s="12">
        <f t="shared" si="126"/>
        <v>4.5</v>
      </c>
      <c r="K1174" s="13">
        <f>Tabelle111[[#This Row],[Datum '[Tag']]]</f>
        <v>44448</v>
      </c>
      <c r="L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4" s="14" t="str">
        <f>IFERROR(VLOOKUP(Tabelle3[[#This Row],[Artikelnr.]],Artikel!A:C,3,FALSE),Tabelle3[[#This Row],[Artikelnr.]])</f>
        <v>Diverses QM</v>
      </c>
      <c r="N1174" s="11" t="str">
        <f>VLOOKUP(D1174,'Liste Gründe'!A:D,2,FALSE)</f>
        <v>Qualitätssicherung</v>
      </c>
      <c r="O1174" s="13" t="str">
        <f>IF(ISBLANK(F1174),VLOOKUP(Tabelle3[[#This Row],[Grund Ziffer]],'Liste Gründe'!A:D,3,FALSE),F1174)</f>
        <v>Sensorik</v>
      </c>
      <c r="P1174" s="11" t="str">
        <f>IF(ISBLANK(Tabelle111[[#This Row],[noch genauer]]),"-",Tabelle111[[#This Row],[noch genauer]])</f>
        <v>Sensorik</v>
      </c>
      <c r="Q1174" s="14">
        <f t="shared" si="127"/>
        <v>36</v>
      </c>
      <c r="R1174" s="11" t="str">
        <f t="shared" si="128"/>
        <v>Produkte</v>
      </c>
      <c r="S1174" s="11" t="str">
        <f t="shared" si="129"/>
        <v>BUs</v>
      </c>
      <c r="T1174" s="11" t="str">
        <f t="shared" si="130"/>
        <v>Symptome</v>
      </c>
      <c r="U1174" s="11" t="str">
        <f>IFERROR(VLOOKUP(Tabelle3[[#This Row],[Artikelnr.]],Kennzahlen!S:U,3,FALSE)*Tabelle3[[#This Row],[Menge]],"0")</f>
        <v>0</v>
      </c>
      <c r="V1174" s="14" t="str">
        <f>IF(ISBLANK(A1174),VLOOKUP(Tabelle3[[#This Row],[Artikelnr.]],'Linien - BU'!R:S,2,FALSE),A1174)</f>
        <v>QM</v>
      </c>
      <c r="W1174" s="16" t="str">
        <f t="shared" si="131"/>
        <v>Diverses QM</v>
      </c>
      <c r="X1174" s="15">
        <f t="shared" si="132"/>
        <v>74</v>
      </c>
      <c r="Y1174"/>
      <c r="Z1174" s="3"/>
      <c r="AB1174" s="3"/>
      <c r="AC1174" s="51"/>
      <c r="AD1174" s="3"/>
      <c r="AE1174" s="3"/>
      <c r="AF1174" s="51"/>
      <c r="AG1174" s="51"/>
      <c r="AH1174" s="51"/>
      <c r="AI1174" s="3"/>
      <c r="AL1174" s="3"/>
      <c r="AM1174" s="3"/>
      <c r="AN1174" s="3"/>
    </row>
    <row r="1175" spans="1:40" ht="30" customHeight="1" x14ac:dyDescent="0.25">
      <c r="A1175" s="25" t="s">
        <v>140</v>
      </c>
      <c r="B1175" s="25" t="s">
        <v>199</v>
      </c>
      <c r="C1175" s="25">
        <v>5.8</v>
      </c>
      <c r="D1175" s="25">
        <v>74</v>
      </c>
      <c r="E1175" s="37">
        <v>44449</v>
      </c>
      <c r="F1175" t="s">
        <v>68</v>
      </c>
      <c r="G1175" s="55" t="s">
        <v>68</v>
      </c>
      <c r="H1175" s="25" t="str">
        <f>IFERROR(VLOOKUP(Tabelle111[[#This Row],[Artikelnr. (wenn vorhanden)]],Artikel!A:C,3,FALSE),Tabelle111[[#This Row],[Artikelnr. (wenn vorhanden)]])</f>
        <v>Diverses QM</v>
      </c>
      <c r="I1175" s="11" t="str">
        <f>VLOOKUP(V1175,'Linien - BU'!A:B,2,FALSE)</f>
        <v>Rest</v>
      </c>
      <c r="J1175" s="12">
        <f t="shared" si="126"/>
        <v>5.8</v>
      </c>
      <c r="K1175" s="13">
        <f>Tabelle111[[#This Row],[Datum '[Tag']]]</f>
        <v>44449</v>
      </c>
      <c r="L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5" s="14" t="str">
        <f>IFERROR(VLOOKUP(Tabelle3[[#This Row],[Artikelnr.]],Artikel!A:C,3,FALSE),Tabelle3[[#This Row],[Artikelnr.]])</f>
        <v>Diverses QM</v>
      </c>
      <c r="N1175" s="11" t="str">
        <f>VLOOKUP(D1175,'Liste Gründe'!A:D,2,FALSE)</f>
        <v>Qualitätssicherung</v>
      </c>
      <c r="O1175" s="13" t="str">
        <f>IF(ISBLANK(F1175),VLOOKUP(Tabelle3[[#This Row],[Grund Ziffer]],'Liste Gründe'!A:D,3,FALSE),F1175)</f>
        <v>Sensorik</v>
      </c>
      <c r="P1175" s="11" t="str">
        <f>IF(ISBLANK(Tabelle111[[#This Row],[noch genauer]]),"-",Tabelle111[[#This Row],[noch genauer]])</f>
        <v>Sensorik</v>
      </c>
      <c r="Q1175" s="14">
        <f t="shared" si="127"/>
        <v>36</v>
      </c>
      <c r="R1175" s="11" t="str">
        <f t="shared" si="128"/>
        <v>Produkte</v>
      </c>
      <c r="S1175" s="11" t="str">
        <f t="shared" si="129"/>
        <v>BUs</v>
      </c>
      <c r="T1175" s="11" t="str">
        <f t="shared" si="130"/>
        <v>Symptome</v>
      </c>
      <c r="U1175" s="11" t="str">
        <f>IFERROR(VLOOKUP(Tabelle3[[#This Row],[Artikelnr.]],Kennzahlen!S:U,3,FALSE)*Tabelle3[[#This Row],[Menge]],"0")</f>
        <v>0</v>
      </c>
      <c r="V1175" s="14" t="str">
        <f>IF(ISBLANK(A1175),VLOOKUP(Tabelle3[[#This Row],[Artikelnr.]],'Linien - BU'!R:S,2,FALSE),A1175)</f>
        <v>QM</v>
      </c>
      <c r="W1175" s="16" t="str">
        <f t="shared" si="131"/>
        <v>Diverses QM</v>
      </c>
      <c r="X1175" s="15">
        <f t="shared" si="132"/>
        <v>74</v>
      </c>
      <c r="Y1175"/>
      <c r="Z1175" s="3"/>
      <c r="AB1175" s="3"/>
      <c r="AC1175" s="51"/>
      <c r="AD1175" s="3"/>
      <c r="AE1175" s="3"/>
      <c r="AF1175" s="51"/>
      <c r="AG1175" s="51"/>
      <c r="AH1175" s="51"/>
      <c r="AI1175" s="3"/>
      <c r="AL1175" s="3"/>
      <c r="AM1175" s="3"/>
      <c r="AN1175" s="3"/>
    </row>
    <row r="1176" spans="1:40" ht="30" customHeight="1" x14ac:dyDescent="0.25">
      <c r="A1176" s="25" t="s">
        <v>140</v>
      </c>
      <c r="B1176" s="25" t="s">
        <v>199</v>
      </c>
      <c r="C1176" s="25">
        <v>5.3</v>
      </c>
      <c r="D1176" s="25">
        <v>74</v>
      </c>
      <c r="E1176" s="37">
        <v>44452</v>
      </c>
      <c r="F1176" t="s">
        <v>68</v>
      </c>
      <c r="G1176" s="55" t="s">
        <v>68</v>
      </c>
      <c r="H1176" s="25" t="str">
        <f>IFERROR(VLOOKUP(Tabelle111[[#This Row],[Artikelnr. (wenn vorhanden)]],Artikel!A:C,3,FALSE),Tabelle111[[#This Row],[Artikelnr. (wenn vorhanden)]])</f>
        <v>Diverses QM</v>
      </c>
      <c r="I1176" s="11" t="str">
        <f>VLOOKUP(V1176,'Linien - BU'!A:B,2,FALSE)</f>
        <v>Rest</v>
      </c>
      <c r="J1176" s="12">
        <f t="shared" si="126"/>
        <v>5.3</v>
      </c>
      <c r="K1176" s="13">
        <f>Tabelle111[[#This Row],[Datum '[Tag']]]</f>
        <v>44452</v>
      </c>
      <c r="L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6" s="14" t="str">
        <f>IFERROR(VLOOKUP(Tabelle3[[#This Row],[Artikelnr.]],Artikel!A:C,3,FALSE),Tabelle3[[#This Row],[Artikelnr.]])</f>
        <v>Diverses QM</v>
      </c>
      <c r="N1176" s="11" t="str">
        <f>VLOOKUP(D1176,'Liste Gründe'!A:D,2,FALSE)</f>
        <v>Qualitätssicherung</v>
      </c>
      <c r="O1176" s="13" t="str">
        <f>IF(ISBLANK(F1176),VLOOKUP(Tabelle3[[#This Row],[Grund Ziffer]],'Liste Gründe'!A:D,3,FALSE),F1176)</f>
        <v>Sensorik</v>
      </c>
      <c r="P1176" s="11" t="str">
        <f>IF(ISBLANK(Tabelle111[[#This Row],[noch genauer]]),"-",Tabelle111[[#This Row],[noch genauer]])</f>
        <v>Sensorik</v>
      </c>
      <c r="Q1176" s="14">
        <f t="shared" si="127"/>
        <v>37</v>
      </c>
      <c r="R1176" s="11" t="str">
        <f t="shared" si="128"/>
        <v>Produkte</v>
      </c>
      <c r="S1176" s="11" t="str">
        <f t="shared" si="129"/>
        <v>BUs</v>
      </c>
      <c r="T1176" s="11" t="str">
        <f t="shared" si="130"/>
        <v>Symptome</v>
      </c>
      <c r="U1176" s="11" t="str">
        <f>IFERROR(VLOOKUP(Tabelle3[[#This Row],[Artikelnr.]],Kennzahlen!S:U,3,FALSE)*Tabelle3[[#This Row],[Menge]],"0")</f>
        <v>0</v>
      </c>
      <c r="V1176" s="14" t="str">
        <f>IF(ISBLANK(A1176),VLOOKUP(Tabelle3[[#This Row],[Artikelnr.]],'Linien - BU'!R:S,2,FALSE),A1176)</f>
        <v>QM</v>
      </c>
      <c r="W1176" s="16" t="str">
        <f t="shared" si="131"/>
        <v>Diverses QM</v>
      </c>
      <c r="X1176" s="15">
        <f t="shared" si="132"/>
        <v>74</v>
      </c>
      <c r="Y1176"/>
      <c r="Z1176" s="3"/>
      <c r="AB1176" s="3"/>
      <c r="AC1176" s="51"/>
      <c r="AD1176" s="3"/>
      <c r="AE1176" s="3"/>
      <c r="AF1176" s="51"/>
      <c r="AG1176" s="51"/>
      <c r="AH1176" s="51"/>
      <c r="AI1176" s="3"/>
      <c r="AL1176" s="3"/>
      <c r="AM1176" s="3"/>
      <c r="AN1176" s="3"/>
    </row>
    <row r="1177" spans="1:40" ht="30" customHeight="1" x14ac:dyDescent="0.25">
      <c r="A1177" s="25" t="s">
        <v>140</v>
      </c>
      <c r="B1177" s="25" t="s">
        <v>199</v>
      </c>
      <c r="C1177" s="25">
        <v>11.5</v>
      </c>
      <c r="D1177" s="25">
        <v>74</v>
      </c>
      <c r="E1177" s="37">
        <v>44454</v>
      </c>
      <c r="F1177" t="s">
        <v>68</v>
      </c>
      <c r="G1177" s="55" t="s">
        <v>68</v>
      </c>
      <c r="H1177" s="25" t="str">
        <f>IFERROR(VLOOKUP(Tabelle111[[#This Row],[Artikelnr. (wenn vorhanden)]],Artikel!A:C,3,FALSE),Tabelle111[[#This Row],[Artikelnr. (wenn vorhanden)]])</f>
        <v>Diverses QM</v>
      </c>
      <c r="I1177" s="11" t="str">
        <f>VLOOKUP(V1177,'Linien - BU'!A:B,2,FALSE)</f>
        <v>Rest</v>
      </c>
      <c r="J1177" s="12">
        <f t="shared" si="126"/>
        <v>11.5</v>
      </c>
      <c r="K1177" s="13">
        <f>Tabelle111[[#This Row],[Datum '[Tag']]]</f>
        <v>44454</v>
      </c>
      <c r="L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7" s="14" t="str">
        <f>IFERROR(VLOOKUP(Tabelle3[[#This Row],[Artikelnr.]],Artikel!A:C,3,FALSE),Tabelle3[[#This Row],[Artikelnr.]])</f>
        <v>Diverses QM</v>
      </c>
      <c r="N1177" s="11" t="str">
        <f>VLOOKUP(D1177,'Liste Gründe'!A:D,2,FALSE)</f>
        <v>Qualitätssicherung</v>
      </c>
      <c r="O1177" s="13" t="str">
        <f>IF(ISBLANK(F1177),VLOOKUP(Tabelle3[[#This Row],[Grund Ziffer]],'Liste Gründe'!A:D,3,FALSE),F1177)</f>
        <v>Sensorik</v>
      </c>
      <c r="P1177" s="11" t="str">
        <f>IF(ISBLANK(Tabelle111[[#This Row],[noch genauer]]),"-",Tabelle111[[#This Row],[noch genauer]])</f>
        <v>Sensorik</v>
      </c>
      <c r="Q1177" s="14">
        <f t="shared" si="127"/>
        <v>37</v>
      </c>
      <c r="R1177" s="11" t="str">
        <f t="shared" si="128"/>
        <v>Produkte</v>
      </c>
      <c r="S1177" s="11" t="str">
        <f t="shared" si="129"/>
        <v>BUs</v>
      </c>
      <c r="T1177" s="11" t="str">
        <f t="shared" si="130"/>
        <v>Symptome</v>
      </c>
      <c r="U1177" s="11" t="str">
        <f>IFERROR(VLOOKUP(Tabelle3[[#This Row],[Artikelnr.]],Kennzahlen!S:U,3,FALSE)*Tabelle3[[#This Row],[Menge]],"0")</f>
        <v>0</v>
      </c>
      <c r="V1177" s="14" t="str">
        <f>IF(ISBLANK(A1177),VLOOKUP(Tabelle3[[#This Row],[Artikelnr.]],'Linien - BU'!R:S,2,FALSE),A1177)</f>
        <v>QM</v>
      </c>
      <c r="W1177" s="16" t="str">
        <f t="shared" si="131"/>
        <v>Diverses QM</v>
      </c>
      <c r="X1177" s="15">
        <f t="shared" si="132"/>
        <v>74</v>
      </c>
      <c r="Y1177"/>
      <c r="Z1177" s="3"/>
      <c r="AB1177" s="3"/>
      <c r="AC1177" s="51"/>
      <c r="AD1177" s="3"/>
      <c r="AE1177" s="3"/>
      <c r="AF1177" s="51"/>
      <c r="AG1177" s="51"/>
      <c r="AH1177" s="51"/>
      <c r="AI1177" s="3"/>
      <c r="AL1177" s="3"/>
      <c r="AM1177" s="3"/>
      <c r="AN1177" s="3"/>
    </row>
    <row r="1178" spans="1:40" ht="30" customHeight="1" x14ac:dyDescent="0.25">
      <c r="A1178" s="25" t="s">
        <v>140</v>
      </c>
      <c r="B1178" s="25" t="s">
        <v>199</v>
      </c>
      <c r="C1178" s="25">
        <v>14</v>
      </c>
      <c r="D1178" s="25">
        <v>74</v>
      </c>
      <c r="E1178" s="37">
        <v>44454</v>
      </c>
      <c r="F1178" t="s">
        <v>68</v>
      </c>
      <c r="G1178" s="55" t="s">
        <v>68</v>
      </c>
      <c r="H1178" s="25" t="str">
        <f>IFERROR(VLOOKUP(Tabelle111[[#This Row],[Artikelnr. (wenn vorhanden)]],Artikel!A:C,3,FALSE),Tabelle111[[#This Row],[Artikelnr. (wenn vorhanden)]])</f>
        <v>Diverses QM</v>
      </c>
      <c r="I1178" s="11" t="str">
        <f>VLOOKUP(V1178,'Linien - BU'!A:B,2,FALSE)</f>
        <v>Rest</v>
      </c>
      <c r="J1178" s="12">
        <f t="shared" si="126"/>
        <v>14</v>
      </c>
      <c r="K1178" s="13">
        <f>Tabelle111[[#This Row],[Datum '[Tag']]]</f>
        <v>44454</v>
      </c>
      <c r="L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8" s="14" t="str">
        <f>IFERROR(VLOOKUP(Tabelle3[[#This Row],[Artikelnr.]],Artikel!A:C,3,FALSE),Tabelle3[[#This Row],[Artikelnr.]])</f>
        <v>Diverses QM</v>
      </c>
      <c r="N1178" s="11" t="str">
        <f>VLOOKUP(D1178,'Liste Gründe'!A:D,2,FALSE)</f>
        <v>Qualitätssicherung</v>
      </c>
      <c r="O1178" s="13" t="str">
        <f>IF(ISBLANK(F1178),VLOOKUP(Tabelle3[[#This Row],[Grund Ziffer]],'Liste Gründe'!A:D,3,FALSE),F1178)</f>
        <v>Sensorik</v>
      </c>
      <c r="P1178" s="11" t="str">
        <f>IF(ISBLANK(Tabelle111[[#This Row],[noch genauer]]),"-",Tabelle111[[#This Row],[noch genauer]])</f>
        <v>Sensorik</v>
      </c>
      <c r="Q1178" s="14">
        <f t="shared" si="127"/>
        <v>37</v>
      </c>
      <c r="R1178" s="11" t="str">
        <f t="shared" si="128"/>
        <v>Produkte</v>
      </c>
      <c r="S1178" s="11" t="str">
        <f t="shared" si="129"/>
        <v>BUs</v>
      </c>
      <c r="T1178" s="11" t="str">
        <f t="shared" si="130"/>
        <v>Symptome</v>
      </c>
      <c r="U1178" s="11" t="str">
        <f>IFERROR(VLOOKUP(Tabelle3[[#This Row],[Artikelnr.]],Kennzahlen!S:U,3,FALSE)*Tabelle3[[#This Row],[Menge]],"0")</f>
        <v>0</v>
      </c>
      <c r="V1178" s="14" t="str">
        <f>IF(ISBLANK(A1178),VLOOKUP(Tabelle3[[#This Row],[Artikelnr.]],'Linien - BU'!R:S,2,FALSE),A1178)</f>
        <v>QM</v>
      </c>
      <c r="W1178" s="16" t="str">
        <f t="shared" si="131"/>
        <v>Diverses QM</v>
      </c>
      <c r="X1178" s="15">
        <f t="shared" si="132"/>
        <v>74</v>
      </c>
      <c r="Y1178"/>
      <c r="Z1178" s="3"/>
      <c r="AB1178" s="3"/>
      <c r="AC1178" s="51"/>
      <c r="AD1178" s="3"/>
      <c r="AE1178" s="3"/>
      <c r="AF1178" s="51"/>
      <c r="AG1178" s="51"/>
      <c r="AH1178" s="51"/>
      <c r="AI1178" s="3"/>
      <c r="AL1178" s="3"/>
      <c r="AM1178" s="3"/>
      <c r="AN1178" s="3"/>
    </row>
    <row r="1179" spans="1:40" ht="30" customHeight="1" x14ac:dyDescent="0.25">
      <c r="A1179" s="25" t="s">
        <v>140</v>
      </c>
      <c r="B1179" s="25" t="s">
        <v>199</v>
      </c>
      <c r="C1179" s="25">
        <v>5.3</v>
      </c>
      <c r="D1179" s="25">
        <v>74</v>
      </c>
      <c r="E1179" s="37">
        <v>44456</v>
      </c>
      <c r="F1179" t="s">
        <v>68</v>
      </c>
      <c r="G1179" s="55" t="s">
        <v>68</v>
      </c>
      <c r="H1179" s="25" t="str">
        <f>IFERROR(VLOOKUP(Tabelle111[[#This Row],[Artikelnr. (wenn vorhanden)]],Artikel!A:C,3,FALSE),Tabelle111[[#This Row],[Artikelnr. (wenn vorhanden)]])</f>
        <v>Diverses QM</v>
      </c>
      <c r="I1179" s="11" t="str">
        <f>VLOOKUP(V1179,'Linien - BU'!A:B,2,FALSE)</f>
        <v>Rest</v>
      </c>
      <c r="J1179" s="12">
        <f t="shared" si="126"/>
        <v>5.3</v>
      </c>
      <c r="K1179" s="13">
        <f>Tabelle111[[#This Row],[Datum '[Tag']]]</f>
        <v>44456</v>
      </c>
      <c r="L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9" s="14" t="str">
        <f>IFERROR(VLOOKUP(Tabelle3[[#This Row],[Artikelnr.]],Artikel!A:C,3,FALSE),Tabelle3[[#This Row],[Artikelnr.]])</f>
        <v>Diverses QM</v>
      </c>
      <c r="N1179" s="11" t="str">
        <f>VLOOKUP(D1179,'Liste Gründe'!A:D,2,FALSE)</f>
        <v>Qualitätssicherung</v>
      </c>
      <c r="O1179" s="13" t="str">
        <f>IF(ISBLANK(F1179),VLOOKUP(Tabelle3[[#This Row],[Grund Ziffer]],'Liste Gründe'!A:D,3,FALSE),F1179)</f>
        <v>Sensorik</v>
      </c>
      <c r="P1179" s="11" t="str">
        <f>IF(ISBLANK(Tabelle111[[#This Row],[noch genauer]]),"-",Tabelle111[[#This Row],[noch genauer]])</f>
        <v>Sensorik</v>
      </c>
      <c r="Q1179" s="14">
        <f t="shared" si="127"/>
        <v>37</v>
      </c>
      <c r="R1179" s="11" t="str">
        <f t="shared" si="128"/>
        <v>Produkte</v>
      </c>
      <c r="S1179" s="11" t="str">
        <f t="shared" si="129"/>
        <v>BUs</v>
      </c>
      <c r="T1179" s="11" t="str">
        <f t="shared" si="130"/>
        <v>Symptome</v>
      </c>
      <c r="U1179" s="11" t="str">
        <f>IFERROR(VLOOKUP(Tabelle3[[#This Row],[Artikelnr.]],Kennzahlen!S:U,3,FALSE)*Tabelle3[[#This Row],[Menge]],"0")</f>
        <v>0</v>
      </c>
      <c r="V1179" s="14" t="str">
        <f>IF(ISBLANK(A1179),VLOOKUP(Tabelle3[[#This Row],[Artikelnr.]],'Linien - BU'!R:S,2,FALSE),A1179)</f>
        <v>QM</v>
      </c>
      <c r="W1179" s="16" t="str">
        <f t="shared" si="131"/>
        <v>Diverses QM</v>
      </c>
      <c r="X1179" s="15">
        <f t="shared" si="132"/>
        <v>74</v>
      </c>
      <c r="Y1179"/>
      <c r="Z1179" s="3"/>
      <c r="AB1179" s="3"/>
      <c r="AC1179" s="51"/>
      <c r="AD1179" s="3"/>
      <c r="AE1179" s="3"/>
      <c r="AF1179" s="51"/>
      <c r="AG1179" s="51"/>
      <c r="AH1179" s="51"/>
      <c r="AI1179" s="3"/>
      <c r="AL1179" s="3"/>
      <c r="AM1179" s="3"/>
      <c r="AN1179" s="3"/>
    </row>
    <row r="1180" spans="1:40" ht="30" customHeight="1" x14ac:dyDescent="0.25">
      <c r="A1180" s="25" t="s">
        <v>140</v>
      </c>
      <c r="B1180" s="25" t="s">
        <v>199</v>
      </c>
      <c r="C1180" s="25">
        <v>16.2</v>
      </c>
      <c r="D1180" s="25">
        <v>74</v>
      </c>
      <c r="E1180" s="37">
        <v>44456</v>
      </c>
      <c r="F1180" t="s">
        <v>68</v>
      </c>
      <c r="G1180" s="55" t="s">
        <v>68</v>
      </c>
      <c r="H1180" s="25" t="str">
        <f>IFERROR(VLOOKUP(Tabelle111[[#This Row],[Artikelnr. (wenn vorhanden)]],Artikel!A:C,3,FALSE),Tabelle111[[#This Row],[Artikelnr. (wenn vorhanden)]])</f>
        <v>Diverses QM</v>
      </c>
      <c r="I1180" s="11" t="str">
        <f>VLOOKUP(V1180,'Linien - BU'!A:B,2,FALSE)</f>
        <v>Rest</v>
      </c>
      <c r="J1180" s="12">
        <f t="shared" si="126"/>
        <v>16.2</v>
      </c>
      <c r="K1180" s="13">
        <f>Tabelle111[[#This Row],[Datum '[Tag']]]</f>
        <v>44456</v>
      </c>
      <c r="L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0" s="14" t="str">
        <f>IFERROR(VLOOKUP(Tabelle3[[#This Row],[Artikelnr.]],Artikel!A:C,3,FALSE),Tabelle3[[#This Row],[Artikelnr.]])</f>
        <v>Diverses QM</v>
      </c>
      <c r="N1180" s="11" t="str">
        <f>VLOOKUP(D1180,'Liste Gründe'!A:D,2,FALSE)</f>
        <v>Qualitätssicherung</v>
      </c>
      <c r="O1180" s="13" t="str">
        <f>IF(ISBLANK(F1180),VLOOKUP(Tabelle3[[#This Row],[Grund Ziffer]],'Liste Gründe'!A:D,3,FALSE),F1180)</f>
        <v>Sensorik</v>
      </c>
      <c r="P1180" s="11" t="str">
        <f>IF(ISBLANK(Tabelle111[[#This Row],[noch genauer]]),"-",Tabelle111[[#This Row],[noch genauer]])</f>
        <v>Sensorik</v>
      </c>
      <c r="Q1180" s="14">
        <f t="shared" si="127"/>
        <v>37</v>
      </c>
      <c r="R1180" s="11" t="str">
        <f t="shared" si="128"/>
        <v>Produkte</v>
      </c>
      <c r="S1180" s="11" t="str">
        <f t="shared" si="129"/>
        <v>BUs</v>
      </c>
      <c r="T1180" s="11" t="str">
        <f t="shared" si="130"/>
        <v>Symptome</v>
      </c>
      <c r="U1180" s="11" t="str">
        <f>IFERROR(VLOOKUP(Tabelle3[[#This Row],[Artikelnr.]],Kennzahlen!S:U,3,FALSE)*Tabelle3[[#This Row],[Menge]],"0")</f>
        <v>0</v>
      </c>
      <c r="V1180" s="14" t="str">
        <f>IF(ISBLANK(A1180),VLOOKUP(Tabelle3[[#This Row],[Artikelnr.]],'Linien - BU'!R:S,2,FALSE),A1180)</f>
        <v>QM</v>
      </c>
      <c r="W1180" s="16" t="str">
        <f t="shared" si="131"/>
        <v>Diverses QM</v>
      </c>
      <c r="X1180" s="15">
        <f t="shared" si="132"/>
        <v>74</v>
      </c>
      <c r="Y1180"/>
      <c r="Z1180" s="3"/>
      <c r="AB1180" s="3"/>
      <c r="AC1180" s="51"/>
      <c r="AD1180" s="3"/>
      <c r="AE1180" s="3"/>
      <c r="AF1180" s="51"/>
      <c r="AG1180" s="51"/>
      <c r="AH1180" s="51"/>
      <c r="AI1180" s="3"/>
      <c r="AL1180" s="3"/>
      <c r="AM1180" s="3"/>
      <c r="AN1180" s="3"/>
    </row>
    <row r="1181" spans="1:40" ht="30" customHeight="1" x14ac:dyDescent="0.25">
      <c r="A1181" s="25" t="s">
        <v>140</v>
      </c>
      <c r="B1181" s="25" t="s">
        <v>199</v>
      </c>
      <c r="C1181" s="25">
        <v>12.5</v>
      </c>
      <c r="D1181" s="25">
        <v>74</v>
      </c>
      <c r="E1181" s="37">
        <v>44459</v>
      </c>
      <c r="F1181" t="s">
        <v>68</v>
      </c>
      <c r="G1181" s="55" t="s">
        <v>68</v>
      </c>
      <c r="H1181" s="25" t="str">
        <f>IFERROR(VLOOKUP(Tabelle111[[#This Row],[Artikelnr. (wenn vorhanden)]],Artikel!A:C,3,FALSE),Tabelle111[[#This Row],[Artikelnr. (wenn vorhanden)]])</f>
        <v>Diverses QM</v>
      </c>
      <c r="I1181" s="11" t="str">
        <f>VLOOKUP(V1181,'Linien - BU'!A:B,2,FALSE)</f>
        <v>Rest</v>
      </c>
      <c r="J1181" s="12">
        <f t="shared" si="126"/>
        <v>12.5</v>
      </c>
      <c r="K1181" s="13">
        <f>Tabelle111[[#This Row],[Datum '[Tag']]]</f>
        <v>44459</v>
      </c>
      <c r="L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1" s="14" t="str">
        <f>IFERROR(VLOOKUP(Tabelle3[[#This Row],[Artikelnr.]],Artikel!A:C,3,FALSE),Tabelle3[[#This Row],[Artikelnr.]])</f>
        <v>Diverses QM</v>
      </c>
      <c r="N1181" s="11" t="str">
        <f>VLOOKUP(D1181,'Liste Gründe'!A:D,2,FALSE)</f>
        <v>Qualitätssicherung</v>
      </c>
      <c r="O1181" s="13" t="str">
        <f>IF(ISBLANK(F1181),VLOOKUP(Tabelle3[[#This Row],[Grund Ziffer]],'Liste Gründe'!A:D,3,FALSE),F1181)</f>
        <v>Sensorik</v>
      </c>
      <c r="P1181" s="11" t="str">
        <f>IF(ISBLANK(Tabelle111[[#This Row],[noch genauer]]),"-",Tabelle111[[#This Row],[noch genauer]])</f>
        <v>Sensorik</v>
      </c>
      <c r="Q1181" s="14">
        <f t="shared" si="127"/>
        <v>38</v>
      </c>
      <c r="R1181" s="11" t="str">
        <f t="shared" si="128"/>
        <v>Produkte</v>
      </c>
      <c r="S1181" s="11" t="str">
        <f t="shared" si="129"/>
        <v>BUs</v>
      </c>
      <c r="T1181" s="11" t="str">
        <f t="shared" si="130"/>
        <v>Symptome</v>
      </c>
      <c r="U1181" s="11" t="str">
        <f>IFERROR(VLOOKUP(Tabelle3[[#This Row],[Artikelnr.]],Kennzahlen!S:U,3,FALSE)*Tabelle3[[#This Row],[Menge]],"0")</f>
        <v>0</v>
      </c>
      <c r="V1181" s="14" t="str">
        <f>IF(ISBLANK(A1181),VLOOKUP(Tabelle3[[#This Row],[Artikelnr.]],'Linien - BU'!R:S,2,FALSE),A1181)</f>
        <v>QM</v>
      </c>
      <c r="W1181" s="16" t="str">
        <f t="shared" si="131"/>
        <v>Diverses QM</v>
      </c>
      <c r="X1181" s="15">
        <f t="shared" si="132"/>
        <v>74</v>
      </c>
      <c r="Y1181"/>
      <c r="Z1181" s="3"/>
      <c r="AB1181" s="3"/>
      <c r="AC1181" s="51"/>
      <c r="AD1181" s="3"/>
      <c r="AE1181" s="3"/>
      <c r="AF1181" s="51"/>
      <c r="AG1181" s="51"/>
      <c r="AH1181" s="51"/>
      <c r="AI1181" s="3"/>
      <c r="AL1181" s="3"/>
      <c r="AM1181" s="3"/>
      <c r="AN1181" s="3"/>
    </row>
    <row r="1182" spans="1:40" ht="30" customHeight="1" x14ac:dyDescent="0.25">
      <c r="A1182" s="25" t="s">
        <v>140</v>
      </c>
      <c r="B1182" s="25" t="s">
        <v>199</v>
      </c>
      <c r="C1182" s="25">
        <v>7</v>
      </c>
      <c r="D1182" s="25">
        <v>74</v>
      </c>
      <c r="E1182" s="37">
        <v>44461</v>
      </c>
      <c r="F1182" t="s">
        <v>68</v>
      </c>
      <c r="G1182" s="25" t="s">
        <v>68</v>
      </c>
      <c r="H1182" s="25" t="str">
        <f>IFERROR(VLOOKUP(Tabelle111[[#This Row],[Artikelnr. (wenn vorhanden)]],Artikel!A:C,3,FALSE),Tabelle111[[#This Row],[Artikelnr. (wenn vorhanden)]])</f>
        <v>Diverses QM</v>
      </c>
      <c r="I1182" s="11" t="str">
        <f>VLOOKUP(V1182,'Linien - BU'!A:B,2,FALSE)</f>
        <v>Rest</v>
      </c>
      <c r="J1182" s="12">
        <f t="shared" si="126"/>
        <v>7</v>
      </c>
      <c r="K1182" s="13">
        <f>Tabelle111[[#This Row],[Datum '[Tag']]]</f>
        <v>44461</v>
      </c>
      <c r="L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2" s="14" t="str">
        <f>IFERROR(VLOOKUP(Tabelle3[[#This Row],[Artikelnr.]],Artikel!A:C,3,FALSE),Tabelle3[[#This Row],[Artikelnr.]])</f>
        <v>Diverses QM</v>
      </c>
      <c r="N1182" s="11" t="str">
        <f>VLOOKUP(D1182,'Liste Gründe'!A:D,2,FALSE)</f>
        <v>Qualitätssicherung</v>
      </c>
      <c r="O1182" s="13" t="str">
        <f>IF(ISBLANK(F1182),VLOOKUP(Tabelle3[[#This Row],[Grund Ziffer]],'Liste Gründe'!A:D,3,FALSE),F1182)</f>
        <v>Sensorik</v>
      </c>
      <c r="P1182" s="11" t="str">
        <f>IF(ISBLANK(Tabelle111[[#This Row],[noch genauer]]),"-",Tabelle111[[#This Row],[noch genauer]])</f>
        <v>Sensorik</v>
      </c>
      <c r="Q1182" s="14">
        <f t="shared" si="127"/>
        <v>38</v>
      </c>
      <c r="R1182" s="11" t="str">
        <f t="shared" si="128"/>
        <v>Produkte</v>
      </c>
      <c r="S1182" s="11" t="str">
        <f t="shared" si="129"/>
        <v>BUs</v>
      </c>
      <c r="T1182" s="11" t="str">
        <f t="shared" si="130"/>
        <v>Symptome</v>
      </c>
      <c r="U1182" s="11" t="str">
        <f>IFERROR(VLOOKUP(Tabelle3[[#This Row],[Artikelnr.]],Kennzahlen!S:U,3,FALSE)*Tabelle3[[#This Row],[Menge]],"0")</f>
        <v>0</v>
      </c>
      <c r="V1182" s="14" t="str">
        <f>IF(ISBLANK(A1182),VLOOKUP(Tabelle3[[#This Row],[Artikelnr.]],'Linien - BU'!R:S,2,FALSE),A1182)</f>
        <v>QM</v>
      </c>
      <c r="W1182" s="16" t="str">
        <f t="shared" si="131"/>
        <v>Diverses QM</v>
      </c>
      <c r="X1182" s="15">
        <f t="shared" si="132"/>
        <v>74</v>
      </c>
      <c r="Y1182"/>
      <c r="Z1182" s="3"/>
      <c r="AB1182" s="3"/>
      <c r="AC1182" s="51"/>
      <c r="AD1182" s="3"/>
      <c r="AE1182" s="3"/>
      <c r="AF1182" s="51"/>
      <c r="AG1182" s="51"/>
      <c r="AH1182" s="51"/>
      <c r="AI1182" s="3"/>
      <c r="AL1182" s="3"/>
      <c r="AM1182" s="3"/>
      <c r="AN1182" s="3"/>
    </row>
    <row r="1183" spans="1:40" ht="30" customHeight="1" x14ac:dyDescent="0.25">
      <c r="A1183" s="25" t="s">
        <v>140</v>
      </c>
      <c r="B1183" s="25" t="s">
        <v>199</v>
      </c>
      <c r="C1183" s="25">
        <v>9</v>
      </c>
      <c r="D1183" s="25">
        <v>74</v>
      </c>
      <c r="E1183" s="37">
        <v>44462</v>
      </c>
      <c r="F1183" t="s">
        <v>68</v>
      </c>
      <c r="G1183" s="25" t="s">
        <v>68</v>
      </c>
      <c r="H1183" s="25" t="str">
        <f>IFERROR(VLOOKUP(Tabelle111[[#This Row],[Artikelnr. (wenn vorhanden)]],Artikel!A:C,3,FALSE),Tabelle111[[#This Row],[Artikelnr. (wenn vorhanden)]])</f>
        <v>Diverses QM</v>
      </c>
      <c r="I1183" s="11" t="str">
        <f>VLOOKUP(V1183,'Linien - BU'!A:B,2,FALSE)</f>
        <v>Rest</v>
      </c>
      <c r="J1183" s="12">
        <f t="shared" si="126"/>
        <v>9</v>
      </c>
      <c r="K1183" s="13">
        <f>Tabelle111[[#This Row],[Datum '[Tag']]]</f>
        <v>44462</v>
      </c>
      <c r="L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3" s="14" t="str">
        <f>IFERROR(VLOOKUP(Tabelle3[[#This Row],[Artikelnr.]],Artikel!A:C,3,FALSE),Tabelle3[[#This Row],[Artikelnr.]])</f>
        <v>Diverses QM</v>
      </c>
      <c r="N1183" s="11" t="str">
        <f>VLOOKUP(D1183,'Liste Gründe'!A:D,2,FALSE)</f>
        <v>Qualitätssicherung</v>
      </c>
      <c r="O1183" s="13" t="str">
        <f>IF(ISBLANK(F1183),VLOOKUP(Tabelle3[[#This Row],[Grund Ziffer]],'Liste Gründe'!A:D,3,FALSE),F1183)</f>
        <v>Sensorik</v>
      </c>
      <c r="P1183" s="11" t="str">
        <f>IF(ISBLANK(Tabelle111[[#This Row],[noch genauer]]),"-",Tabelle111[[#This Row],[noch genauer]])</f>
        <v>Sensorik</v>
      </c>
      <c r="Q1183" s="14">
        <f t="shared" si="127"/>
        <v>38</v>
      </c>
      <c r="R1183" s="11" t="str">
        <f t="shared" si="128"/>
        <v>Produkte</v>
      </c>
      <c r="S1183" s="11" t="str">
        <f t="shared" si="129"/>
        <v>BUs</v>
      </c>
      <c r="T1183" s="11" t="str">
        <f t="shared" si="130"/>
        <v>Symptome</v>
      </c>
      <c r="U1183" s="11" t="str">
        <f>IFERROR(VLOOKUP(Tabelle3[[#This Row],[Artikelnr.]],Kennzahlen!S:U,3,FALSE)*Tabelle3[[#This Row],[Menge]],"0")</f>
        <v>0</v>
      </c>
      <c r="V1183" s="14" t="str">
        <f>IF(ISBLANK(A1183),VLOOKUP(Tabelle3[[#This Row],[Artikelnr.]],'Linien - BU'!R:S,2,FALSE),A1183)</f>
        <v>QM</v>
      </c>
      <c r="W1183" s="16" t="str">
        <f t="shared" si="131"/>
        <v>Diverses QM</v>
      </c>
      <c r="X1183" s="15">
        <f t="shared" si="132"/>
        <v>74</v>
      </c>
      <c r="Y1183"/>
      <c r="Z1183" s="3"/>
      <c r="AB1183" s="3"/>
      <c r="AC1183" s="51"/>
      <c r="AD1183" s="3"/>
      <c r="AE1183" s="3"/>
      <c r="AF1183" s="51"/>
      <c r="AG1183" s="51"/>
      <c r="AH1183" s="51"/>
      <c r="AI1183" s="3"/>
      <c r="AL1183" s="3"/>
      <c r="AM1183" s="3"/>
      <c r="AN1183" s="3"/>
    </row>
    <row r="1184" spans="1:40" ht="30" customHeight="1" x14ac:dyDescent="0.25">
      <c r="A1184" s="25" t="s">
        <v>140</v>
      </c>
      <c r="B1184" s="25" t="s">
        <v>199</v>
      </c>
      <c r="C1184" s="25">
        <v>7.5</v>
      </c>
      <c r="D1184" s="25">
        <v>74</v>
      </c>
      <c r="E1184" s="37">
        <v>44463</v>
      </c>
      <c r="F1184" t="s">
        <v>68</v>
      </c>
      <c r="G1184" s="25" t="s">
        <v>68</v>
      </c>
      <c r="H1184" s="25" t="str">
        <f>IFERROR(VLOOKUP(Tabelle111[[#This Row],[Artikelnr. (wenn vorhanden)]],Artikel!A:C,3,FALSE),Tabelle111[[#This Row],[Artikelnr. (wenn vorhanden)]])</f>
        <v>Diverses QM</v>
      </c>
      <c r="I1184" s="11" t="str">
        <f>VLOOKUP(V1184,'Linien - BU'!A:B,2,FALSE)</f>
        <v>Rest</v>
      </c>
      <c r="J1184" s="12">
        <f t="shared" si="126"/>
        <v>7.5</v>
      </c>
      <c r="K1184" s="13">
        <f>Tabelle111[[#This Row],[Datum '[Tag']]]</f>
        <v>44463</v>
      </c>
      <c r="L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4" s="14" t="str">
        <f>IFERROR(VLOOKUP(Tabelle3[[#This Row],[Artikelnr.]],Artikel!A:C,3,FALSE),Tabelle3[[#This Row],[Artikelnr.]])</f>
        <v>Diverses QM</v>
      </c>
      <c r="N1184" s="11" t="str">
        <f>VLOOKUP(D1184,'Liste Gründe'!A:D,2,FALSE)</f>
        <v>Qualitätssicherung</v>
      </c>
      <c r="O1184" s="13" t="str">
        <f>IF(ISBLANK(F1184),VLOOKUP(Tabelle3[[#This Row],[Grund Ziffer]],'Liste Gründe'!A:D,3,FALSE),F1184)</f>
        <v>Sensorik</v>
      </c>
      <c r="P1184" s="11" t="str">
        <f>IF(ISBLANK(Tabelle111[[#This Row],[noch genauer]]),"-",Tabelle111[[#This Row],[noch genauer]])</f>
        <v>Sensorik</v>
      </c>
      <c r="Q1184" s="14">
        <f t="shared" si="127"/>
        <v>38</v>
      </c>
      <c r="R1184" s="11" t="str">
        <f t="shared" si="128"/>
        <v>Produkte</v>
      </c>
      <c r="S1184" s="11" t="str">
        <f t="shared" si="129"/>
        <v>BUs</v>
      </c>
      <c r="T1184" s="11" t="str">
        <f t="shared" si="130"/>
        <v>Symptome</v>
      </c>
      <c r="U1184" s="11" t="str">
        <f>IFERROR(VLOOKUP(Tabelle3[[#This Row],[Artikelnr.]],Kennzahlen!S:U,3,FALSE)*Tabelle3[[#This Row],[Menge]],"0")</f>
        <v>0</v>
      </c>
      <c r="V1184" s="14" t="str">
        <f>IF(ISBLANK(A1184),VLOOKUP(Tabelle3[[#This Row],[Artikelnr.]],'Linien - BU'!R:S,2,FALSE),A1184)</f>
        <v>QM</v>
      </c>
      <c r="W1184" s="16" t="str">
        <f t="shared" si="131"/>
        <v>Diverses QM</v>
      </c>
      <c r="X1184" s="15">
        <f t="shared" si="132"/>
        <v>74</v>
      </c>
      <c r="Y1184"/>
      <c r="Z1184" s="3"/>
      <c r="AB1184" s="3"/>
      <c r="AC1184" s="51"/>
      <c r="AD1184" s="3"/>
      <c r="AE1184" s="3"/>
      <c r="AF1184" s="51"/>
      <c r="AG1184" s="51"/>
      <c r="AH1184" s="51"/>
      <c r="AI1184" s="3"/>
      <c r="AL1184" s="3"/>
      <c r="AM1184" s="3"/>
      <c r="AN1184" s="3"/>
    </row>
    <row r="1185" spans="1:40" ht="30" customHeight="1" x14ac:dyDescent="0.25">
      <c r="A1185" s="25" t="s">
        <v>140</v>
      </c>
      <c r="B1185" s="25" t="s">
        <v>199</v>
      </c>
      <c r="C1185" s="25">
        <v>9</v>
      </c>
      <c r="D1185" s="25">
        <v>74</v>
      </c>
      <c r="E1185" s="37">
        <v>44467</v>
      </c>
      <c r="F1185" t="s">
        <v>68</v>
      </c>
      <c r="G1185" s="25" t="s">
        <v>68</v>
      </c>
      <c r="H1185" s="25" t="str">
        <f>IFERROR(VLOOKUP(Tabelle111[[#This Row],[Artikelnr. (wenn vorhanden)]],Artikel!A:C,3,FALSE),Tabelle111[[#This Row],[Artikelnr. (wenn vorhanden)]])</f>
        <v>Diverses QM</v>
      </c>
      <c r="I1185" s="11" t="str">
        <f>VLOOKUP(V1185,'Linien - BU'!A:B,2,FALSE)</f>
        <v>Rest</v>
      </c>
      <c r="J1185" s="12">
        <f t="shared" si="126"/>
        <v>9</v>
      </c>
      <c r="K1185" s="13">
        <f>Tabelle111[[#This Row],[Datum '[Tag']]]</f>
        <v>44467</v>
      </c>
      <c r="L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5" s="14" t="str">
        <f>IFERROR(VLOOKUP(Tabelle3[[#This Row],[Artikelnr.]],Artikel!A:C,3,FALSE),Tabelle3[[#This Row],[Artikelnr.]])</f>
        <v>Diverses QM</v>
      </c>
      <c r="N1185" s="11" t="str">
        <f>VLOOKUP(D1185,'Liste Gründe'!A:D,2,FALSE)</f>
        <v>Qualitätssicherung</v>
      </c>
      <c r="O1185" s="13" t="str">
        <f>IF(ISBLANK(F1185),VLOOKUP(Tabelle3[[#This Row],[Grund Ziffer]],'Liste Gründe'!A:D,3,FALSE),F1185)</f>
        <v>Sensorik</v>
      </c>
      <c r="P1185" s="11" t="str">
        <f>IF(ISBLANK(Tabelle111[[#This Row],[noch genauer]]),"-",Tabelle111[[#This Row],[noch genauer]])</f>
        <v>Sensorik</v>
      </c>
      <c r="Q1185" s="14">
        <f t="shared" si="127"/>
        <v>39</v>
      </c>
      <c r="R1185" s="11" t="str">
        <f t="shared" si="128"/>
        <v>Produkte</v>
      </c>
      <c r="S1185" s="11" t="str">
        <f t="shared" si="129"/>
        <v>BUs</v>
      </c>
      <c r="T1185" s="11" t="str">
        <f t="shared" si="130"/>
        <v>Symptome</v>
      </c>
      <c r="U1185" s="11" t="str">
        <f>IFERROR(VLOOKUP(Tabelle3[[#This Row],[Artikelnr.]],Kennzahlen!S:U,3,FALSE)*Tabelle3[[#This Row],[Menge]],"0")</f>
        <v>0</v>
      </c>
      <c r="V1185" s="14" t="str">
        <f>IF(ISBLANK(A1185),VLOOKUP(Tabelle3[[#This Row],[Artikelnr.]],'Linien - BU'!R:S,2,FALSE),A1185)</f>
        <v>QM</v>
      </c>
      <c r="W1185" s="16" t="str">
        <f t="shared" si="131"/>
        <v>Diverses QM</v>
      </c>
      <c r="X1185" s="15">
        <f t="shared" si="132"/>
        <v>74</v>
      </c>
      <c r="Y1185"/>
      <c r="Z1185" s="3"/>
      <c r="AB1185" s="3"/>
      <c r="AC1185" s="51"/>
      <c r="AD1185" s="3"/>
      <c r="AE1185" s="3"/>
      <c r="AF1185" s="51"/>
      <c r="AG1185" s="51"/>
      <c r="AH1185" s="51"/>
      <c r="AI1185" s="3"/>
      <c r="AL1185" s="3"/>
      <c r="AM1185" s="3"/>
      <c r="AN1185" s="3"/>
    </row>
    <row r="1186" spans="1:40" ht="30" customHeight="1" x14ac:dyDescent="0.25">
      <c r="A1186" s="25" t="s">
        <v>140</v>
      </c>
      <c r="B1186" s="25" t="s">
        <v>199</v>
      </c>
      <c r="C1186" s="25">
        <v>9.4</v>
      </c>
      <c r="D1186" s="25">
        <v>74</v>
      </c>
      <c r="E1186" s="37">
        <v>44467</v>
      </c>
      <c r="F1186" t="s">
        <v>68</v>
      </c>
      <c r="G1186" s="25" t="s">
        <v>68</v>
      </c>
      <c r="H1186" s="25" t="str">
        <f>IFERROR(VLOOKUP(Tabelle111[[#This Row],[Artikelnr. (wenn vorhanden)]],Artikel!A:C,3,FALSE),Tabelle111[[#This Row],[Artikelnr. (wenn vorhanden)]])</f>
        <v>Diverses QM</v>
      </c>
      <c r="I1186" s="11" t="str">
        <f>VLOOKUP(V1186,'Linien - BU'!A:B,2,FALSE)</f>
        <v>Rest</v>
      </c>
      <c r="J1186" s="12">
        <f t="shared" si="126"/>
        <v>9.4</v>
      </c>
      <c r="K1186" s="13">
        <f>Tabelle111[[#This Row],[Datum '[Tag']]]</f>
        <v>44467</v>
      </c>
      <c r="L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6" s="14" t="str">
        <f>IFERROR(VLOOKUP(Tabelle3[[#This Row],[Artikelnr.]],Artikel!A:C,3,FALSE),Tabelle3[[#This Row],[Artikelnr.]])</f>
        <v>Diverses QM</v>
      </c>
      <c r="N1186" s="11" t="str">
        <f>VLOOKUP(D1186,'Liste Gründe'!A:D,2,FALSE)</f>
        <v>Qualitätssicherung</v>
      </c>
      <c r="O1186" s="13" t="str">
        <f>IF(ISBLANK(F1186),VLOOKUP(Tabelle3[[#This Row],[Grund Ziffer]],'Liste Gründe'!A:D,3,FALSE),F1186)</f>
        <v>Sensorik</v>
      </c>
      <c r="P1186" s="11" t="str">
        <f>IF(ISBLANK(Tabelle111[[#This Row],[noch genauer]]),"-",Tabelle111[[#This Row],[noch genauer]])</f>
        <v>Sensorik</v>
      </c>
      <c r="Q1186" s="14">
        <f t="shared" si="127"/>
        <v>39</v>
      </c>
      <c r="R1186" s="11" t="str">
        <f t="shared" si="128"/>
        <v>Produkte</v>
      </c>
      <c r="S1186" s="11" t="str">
        <f t="shared" si="129"/>
        <v>BUs</v>
      </c>
      <c r="T1186" s="11" t="str">
        <f t="shared" si="130"/>
        <v>Symptome</v>
      </c>
      <c r="U1186" s="11" t="str">
        <f>IFERROR(VLOOKUP(Tabelle3[[#This Row],[Artikelnr.]],Kennzahlen!S:U,3,FALSE)*Tabelle3[[#This Row],[Menge]],"0")</f>
        <v>0</v>
      </c>
      <c r="V1186" s="14" t="str">
        <f>IF(ISBLANK(A1186),VLOOKUP(Tabelle3[[#This Row],[Artikelnr.]],'Linien - BU'!R:S,2,FALSE),A1186)</f>
        <v>QM</v>
      </c>
      <c r="W1186" s="16" t="str">
        <f t="shared" si="131"/>
        <v>Diverses QM</v>
      </c>
      <c r="X1186" s="15">
        <f t="shared" si="132"/>
        <v>74</v>
      </c>
      <c r="Y1186"/>
      <c r="Z1186" s="3"/>
      <c r="AB1186" s="3"/>
      <c r="AC1186" s="51"/>
      <c r="AD1186" s="3"/>
      <c r="AE1186" s="3"/>
      <c r="AF1186" s="51"/>
      <c r="AG1186" s="51"/>
      <c r="AH1186" s="51"/>
      <c r="AI1186" s="3"/>
      <c r="AL1186" s="3"/>
      <c r="AM1186" s="3"/>
      <c r="AN1186" s="3"/>
    </row>
    <row r="1187" spans="1:40" ht="30" customHeight="1" x14ac:dyDescent="0.25">
      <c r="A1187" s="25" t="s">
        <v>140</v>
      </c>
      <c r="B1187" s="25" t="s">
        <v>199</v>
      </c>
      <c r="C1187" s="25">
        <v>11</v>
      </c>
      <c r="D1187" s="25">
        <v>74</v>
      </c>
      <c r="E1187" s="37">
        <v>44467</v>
      </c>
      <c r="F1187" t="s">
        <v>68</v>
      </c>
      <c r="G1187" s="25" t="s">
        <v>68</v>
      </c>
      <c r="H1187" s="25" t="str">
        <f>IFERROR(VLOOKUP(Tabelle111[[#This Row],[Artikelnr. (wenn vorhanden)]],Artikel!A:C,3,FALSE),Tabelle111[[#This Row],[Artikelnr. (wenn vorhanden)]])</f>
        <v>Diverses QM</v>
      </c>
      <c r="I1187" s="11" t="str">
        <f>VLOOKUP(V1187,'Linien - BU'!A:B,2,FALSE)</f>
        <v>Rest</v>
      </c>
      <c r="J1187" s="12">
        <f t="shared" si="126"/>
        <v>11</v>
      </c>
      <c r="K1187" s="13">
        <f>Tabelle111[[#This Row],[Datum '[Tag']]]</f>
        <v>44467</v>
      </c>
      <c r="L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7" s="14" t="str">
        <f>IFERROR(VLOOKUP(Tabelle3[[#This Row],[Artikelnr.]],Artikel!A:C,3,FALSE),Tabelle3[[#This Row],[Artikelnr.]])</f>
        <v>Diverses QM</v>
      </c>
      <c r="N1187" s="11" t="str">
        <f>VLOOKUP(D1187,'Liste Gründe'!A:D,2,FALSE)</f>
        <v>Qualitätssicherung</v>
      </c>
      <c r="O1187" s="13" t="str">
        <f>IF(ISBLANK(F1187),VLOOKUP(Tabelle3[[#This Row],[Grund Ziffer]],'Liste Gründe'!A:D,3,FALSE),F1187)</f>
        <v>Sensorik</v>
      </c>
      <c r="P1187" s="11" t="str">
        <f>IF(ISBLANK(Tabelle111[[#This Row],[noch genauer]]),"-",Tabelle111[[#This Row],[noch genauer]])</f>
        <v>Sensorik</v>
      </c>
      <c r="Q1187" s="14">
        <f t="shared" si="127"/>
        <v>39</v>
      </c>
      <c r="R1187" s="11" t="str">
        <f t="shared" si="128"/>
        <v>Produkte</v>
      </c>
      <c r="S1187" s="11" t="str">
        <f t="shared" si="129"/>
        <v>BUs</v>
      </c>
      <c r="T1187" s="11" t="str">
        <f t="shared" si="130"/>
        <v>Symptome</v>
      </c>
      <c r="U1187" s="11" t="str">
        <f>IFERROR(VLOOKUP(Tabelle3[[#This Row],[Artikelnr.]],Kennzahlen!S:U,3,FALSE)*Tabelle3[[#This Row],[Menge]],"0")</f>
        <v>0</v>
      </c>
      <c r="V1187" s="14" t="str">
        <f>IF(ISBLANK(A1187),VLOOKUP(Tabelle3[[#This Row],[Artikelnr.]],'Linien - BU'!R:S,2,FALSE),A1187)</f>
        <v>QM</v>
      </c>
      <c r="W1187" s="16" t="str">
        <f t="shared" si="131"/>
        <v>Diverses QM</v>
      </c>
      <c r="X1187" s="15">
        <f t="shared" si="132"/>
        <v>74</v>
      </c>
      <c r="Y1187"/>
      <c r="Z1187" s="3"/>
      <c r="AB1187" s="3"/>
      <c r="AC1187" s="51"/>
      <c r="AD1187" s="3"/>
      <c r="AE1187" s="3"/>
      <c r="AF1187" s="51"/>
      <c r="AG1187" s="51"/>
      <c r="AH1187" s="51"/>
      <c r="AI1187" s="3"/>
      <c r="AL1187" s="3"/>
      <c r="AM1187" s="3"/>
      <c r="AN1187" s="3"/>
    </row>
    <row r="1188" spans="1:40" ht="30" customHeight="1" x14ac:dyDescent="0.25">
      <c r="A1188" s="25" t="s">
        <v>140</v>
      </c>
      <c r="B1188" s="25" t="s">
        <v>199</v>
      </c>
      <c r="C1188" s="25">
        <v>5</v>
      </c>
      <c r="D1188" s="25">
        <v>74</v>
      </c>
      <c r="E1188" s="37">
        <v>44469</v>
      </c>
      <c r="F1188" t="s">
        <v>68</v>
      </c>
      <c r="G1188" s="25" t="s">
        <v>68</v>
      </c>
      <c r="H1188" s="25" t="str">
        <f>IFERROR(VLOOKUP(Tabelle111[[#This Row],[Artikelnr. (wenn vorhanden)]],Artikel!A:C,3,FALSE),Tabelle111[[#This Row],[Artikelnr. (wenn vorhanden)]])</f>
        <v>Diverses QM</v>
      </c>
      <c r="I1188" s="11" t="str">
        <f>VLOOKUP(V1188,'Linien - BU'!A:B,2,FALSE)</f>
        <v>Rest</v>
      </c>
      <c r="J1188" s="12">
        <f t="shared" si="126"/>
        <v>5</v>
      </c>
      <c r="K1188" s="13">
        <f>Tabelle111[[#This Row],[Datum '[Tag']]]</f>
        <v>44469</v>
      </c>
      <c r="L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8" s="14" t="str">
        <f>IFERROR(VLOOKUP(Tabelle3[[#This Row],[Artikelnr.]],Artikel!A:C,3,FALSE),Tabelle3[[#This Row],[Artikelnr.]])</f>
        <v>Diverses QM</v>
      </c>
      <c r="N1188" s="11" t="str">
        <f>VLOOKUP(D1188,'Liste Gründe'!A:D,2,FALSE)</f>
        <v>Qualitätssicherung</v>
      </c>
      <c r="O1188" s="13" t="str">
        <f>IF(ISBLANK(F1188),VLOOKUP(Tabelle3[[#This Row],[Grund Ziffer]],'Liste Gründe'!A:D,3,FALSE),F1188)</f>
        <v>Sensorik</v>
      </c>
      <c r="P1188" s="11" t="str">
        <f>IF(ISBLANK(Tabelle111[[#This Row],[noch genauer]]),"-",Tabelle111[[#This Row],[noch genauer]])</f>
        <v>Sensorik</v>
      </c>
      <c r="Q1188" s="14">
        <f t="shared" si="127"/>
        <v>39</v>
      </c>
      <c r="R1188" s="11" t="str">
        <f t="shared" si="128"/>
        <v>Produkte</v>
      </c>
      <c r="S1188" s="11" t="str">
        <f t="shared" si="129"/>
        <v>BUs</v>
      </c>
      <c r="T1188" s="11" t="str">
        <f t="shared" si="130"/>
        <v>Symptome</v>
      </c>
      <c r="U1188" s="11" t="str">
        <f>IFERROR(VLOOKUP(Tabelle3[[#This Row],[Artikelnr.]],Kennzahlen!S:U,3,FALSE)*Tabelle3[[#This Row],[Menge]],"0")</f>
        <v>0</v>
      </c>
      <c r="V1188" s="14" t="str">
        <f>IF(ISBLANK(A1188),VLOOKUP(Tabelle3[[#This Row],[Artikelnr.]],'Linien - BU'!R:S,2,FALSE),A1188)</f>
        <v>QM</v>
      </c>
      <c r="W1188" s="16" t="str">
        <f t="shared" si="131"/>
        <v>Diverses QM</v>
      </c>
      <c r="X1188" s="15">
        <f t="shared" si="132"/>
        <v>74</v>
      </c>
      <c r="Y1188"/>
      <c r="Z1188" s="3"/>
      <c r="AB1188" s="3"/>
      <c r="AC1188" s="51"/>
      <c r="AD1188" s="3"/>
      <c r="AE1188" s="3"/>
      <c r="AF1188" s="51"/>
      <c r="AG1188" s="51"/>
      <c r="AH1188" s="51"/>
      <c r="AI1188" s="3"/>
      <c r="AL1188" s="3"/>
      <c r="AM1188" s="3"/>
      <c r="AN1188" s="3"/>
    </row>
    <row r="1189" spans="1:40" ht="30" customHeight="1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15145</v>
      </c>
      <c r="H1189" s="25" t="str">
        <f>IFERROR(VLOOKUP(Tabelle111[[#This Row],[Artikelnr. (wenn vorhanden)]],Artikel!A:C,3,FALSE),Tabelle111[[#This Row],[Artikelnr. (wenn vorhanden)]])</f>
        <v>Diverses Schimmel BU4</v>
      </c>
      <c r="I1189" s="11" t="str">
        <f>VLOOKUP(V1189,'Linien - BU'!A:B,2,FALSE)</f>
        <v>BU4</v>
      </c>
      <c r="J1189" s="12">
        <f t="shared" si="126"/>
        <v>23</v>
      </c>
      <c r="K1189" s="13">
        <f>Tabelle111[[#This Row],[Datum '[Tag']]]</f>
        <v>44461</v>
      </c>
      <c r="L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89" s="14" t="str">
        <f>IFERROR(VLOOKUP(Tabelle3[[#This Row],[Artikelnr.]],Artikel!A:C,3,FALSE),Tabelle3[[#This Row],[Artikelnr.]])</f>
        <v>Diverses Schimmel BU4</v>
      </c>
      <c r="N1189" s="11" t="str">
        <f>VLOOKUP(D1189,'Liste Gründe'!A:D,2,FALSE)</f>
        <v>Schimmel</v>
      </c>
      <c r="O1189" s="13" t="str">
        <f>IF(ISBLANK(F1189),VLOOKUP(Tabelle3[[#This Row],[Grund Ziffer]],'Liste Gründe'!A:D,3,FALSE),F1189)</f>
        <v>keine Verarbeitung</v>
      </c>
      <c r="P1189" s="11" t="str">
        <f>IF(ISBLANK(Tabelle111[[#This Row],[noch genauer]]),"-",Tabelle111[[#This Row],[noch genauer]])</f>
        <v>Keinen Einsatz</v>
      </c>
      <c r="Q1189" s="14">
        <f t="shared" si="127"/>
        <v>38</v>
      </c>
      <c r="R1189" s="11" t="str">
        <f t="shared" si="128"/>
        <v>Produkte</v>
      </c>
      <c r="S1189" s="11" t="str">
        <f t="shared" si="129"/>
        <v>BUs</v>
      </c>
      <c r="T1189" s="11" t="str">
        <f t="shared" si="130"/>
        <v>Symptome</v>
      </c>
      <c r="U1189" s="11" t="str">
        <f>IFERROR(VLOOKUP(Tabelle3[[#This Row],[Artikelnr.]],Kennzahlen!S:U,3,FALSE)*Tabelle3[[#This Row],[Menge]],"0")</f>
        <v>0</v>
      </c>
      <c r="V1189" s="14" t="str">
        <f>IF(ISBLANK(A1189),VLOOKUP(Tabelle3[[#This Row],[Artikelnr.]],'Linien - BU'!R:S,2,FALSE),A1189)</f>
        <v>BU4</v>
      </c>
      <c r="W1189" s="16" t="str">
        <f t="shared" si="131"/>
        <v>Diverses Schimmel BU4</v>
      </c>
      <c r="X1189" s="15">
        <f t="shared" si="132"/>
        <v>12</v>
      </c>
      <c r="Y1189"/>
      <c r="Z1189" s="3"/>
      <c r="AB1189" s="3"/>
      <c r="AC1189" s="51"/>
      <c r="AD1189" s="3"/>
      <c r="AE1189" s="3"/>
      <c r="AF1189" s="51"/>
      <c r="AG1189" s="51"/>
      <c r="AH1189" s="51"/>
      <c r="AI1189" s="3"/>
      <c r="AL1189" s="3"/>
      <c r="AM1189" s="3"/>
      <c r="AN1189" s="3"/>
    </row>
    <row r="1190" spans="1:40" ht="30" customHeight="1" x14ac:dyDescent="0.25">
      <c r="A1190" s="25" t="s">
        <v>7</v>
      </c>
      <c r="B1190" s="25" t="s">
        <v>15266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IFERROR(VLOOKUP(Tabelle111[[#This Row],[Artikelnr. (wenn vorhanden)]],Artikel!A:C,3,FALSE),Tabelle111[[#This Row],[Artikelnr. (wenn vorhanden)]])</f>
        <v>Fertigpackung</v>
      </c>
      <c r="I1190" s="11" t="str">
        <f>VLOOKUP(V1190,'Linien - BU'!A:B,2,FALSE)</f>
        <v>BU2</v>
      </c>
      <c r="J1190" s="12">
        <f t="shared" si="126"/>
        <v>162</v>
      </c>
      <c r="K1190" s="13">
        <f>Tabelle111[[#This Row],[Datum '[Tag']]]</f>
        <v>44487</v>
      </c>
      <c r="L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90" s="14" t="str">
        <f>IFERROR(VLOOKUP(Tabelle3[[#This Row],[Artikelnr.]],Artikel!A:C,3,FALSE),Tabelle3[[#This Row],[Artikelnr.]])</f>
        <v>Fertigpackung</v>
      </c>
      <c r="N1190" s="11" t="str">
        <f>VLOOKUP(D1190,'Liste Gründe'!A:D,2,FALSE)</f>
        <v>Schimmel</v>
      </c>
      <c r="O1190" s="13" t="str">
        <f>IF(ISBLANK(F1190),VLOOKUP(Tabelle3[[#This Row],[Grund Ziffer]],'Liste Gründe'!A:D,3,FALSE),F1190)</f>
        <v>Luftzieher</v>
      </c>
      <c r="P1190" s="11" t="str">
        <f>IF(ISBLANK(Tabelle111[[#This Row],[noch genauer]]),"-",Tabelle111[[#This Row],[noch genauer]])</f>
        <v>-</v>
      </c>
      <c r="Q1190" s="14">
        <f t="shared" si="127"/>
        <v>42</v>
      </c>
      <c r="R1190" s="11" t="str">
        <f t="shared" si="128"/>
        <v>Produkte</v>
      </c>
      <c r="S1190" s="11" t="str">
        <f t="shared" si="129"/>
        <v>BUs</v>
      </c>
      <c r="T1190" s="11" t="str">
        <f t="shared" si="130"/>
        <v>Symptome</v>
      </c>
      <c r="U1190" s="11" t="str">
        <f>IFERROR(VLOOKUP(Tabelle3[[#This Row],[Artikelnr.]],Kennzahlen!S:U,3,FALSE)*Tabelle3[[#This Row],[Menge]],"0")</f>
        <v>0</v>
      </c>
      <c r="V1190" s="14" t="str">
        <f>IF(ISBLANK(A1190),VLOOKUP(Tabelle3[[#This Row],[Artikelnr.]],'Linien - BU'!R:S,2,FALSE),A1190)</f>
        <v>BU2</v>
      </c>
      <c r="W1190" s="16" t="str">
        <f t="shared" si="131"/>
        <v>Fertigpackung</v>
      </c>
      <c r="X1190" s="15">
        <f t="shared" si="132"/>
        <v>12</v>
      </c>
      <c r="Y1190"/>
      <c r="Z1190" s="3"/>
      <c r="AB1190" s="3"/>
      <c r="AC1190" s="51"/>
      <c r="AD1190" s="3"/>
      <c r="AE1190" s="3"/>
      <c r="AF1190" s="51"/>
      <c r="AG1190" s="51"/>
      <c r="AH1190" s="51"/>
      <c r="AI1190" s="3"/>
      <c r="AL1190" s="3"/>
      <c r="AM1190" s="3"/>
      <c r="AN1190" s="3"/>
    </row>
    <row r="1191" spans="1:40" ht="30" customHeight="1" x14ac:dyDescent="0.25">
      <c r="A1191" s="25" t="s">
        <v>15121</v>
      </c>
      <c r="B1191" s="25" t="s">
        <v>15122</v>
      </c>
      <c r="C1191" s="25">
        <v>20.2</v>
      </c>
      <c r="D1191" s="25">
        <v>30</v>
      </c>
      <c r="E1191" s="37">
        <v>44477</v>
      </c>
      <c r="F1191"/>
      <c r="G1191" s="25" t="s">
        <v>36</v>
      </c>
      <c r="H1191" s="25" t="str">
        <f>IFERROR(VLOOKUP(Tabelle111[[#This Row],[Artikelnr. (wenn vorhanden)]],Artikel!A:C,3,FALSE),Tabelle111[[#This Row],[Artikelnr. (wenn vorhanden)]])</f>
        <v>Fruchtkäse</v>
      </c>
      <c r="I1191" s="11" t="str">
        <f>VLOOKUP(V1191,'Linien - BU'!A:B,2,FALSE)</f>
        <v>BU3</v>
      </c>
      <c r="J1191" s="12">
        <f t="shared" si="126"/>
        <v>20.2</v>
      </c>
      <c r="K1191" s="13">
        <f>Tabelle111[[#This Row],[Datum '[Tag']]]</f>
        <v>44477</v>
      </c>
      <c r="L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1" s="14" t="str">
        <f>IFERROR(VLOOKUP(Tabelle3[[#This Row],[Artikelnr.]],Artikel!A:C,3,FALSE),Tabelle3[[#This Row],[Artikelnr.]])</f>
        <v>Fruchtkäse</v>
      </c>
      <c r="N1191" s="11" t="str">
        <f>VLOOKUP(D1191,'Liste Gründe'!A:D,2,FALSE)</f>
        <v>Linienbezogen</v>
      </c>
      <c r="O1191" s="13" t="str">
        <f>IF(ISBLANK(F1191),VLOOKUP(Tabelle3[[#This Row],[Grund Ziffer]],'Liste Gründe'!A:D,3,FALSE),F1191)</f>
        <v>Maschinenabfall</v>
      </c>
      <c r="P1191" s="11" t="str">
        <f>IF(ISBLANK(Tabelle111[[#This Row],[noch genauer]]),"-",Tabelle111[[#This Row],[noch genauer]])</f>
        <v>-</v>
      </c>
      <c r="Q1191" s="14">
        <f t="shared" si="127"/>
        <v>40</v>
      </c>
      <c r="R1191" s="11" t="str">
        <f t="shared" si="128"/>
        <v>Produkte</v>
      </c>
      <c r="S1191" s="11" t="str">
        <f t="shared" si="129"/>
        <v>BUs</v>
      </c>
      <c r="T1191" s="11" t="str">
        <f t="shared" si="130"/>
        <v>Symptome</v>
      </c>
      <c r="U1191" s="11" t="str">
        <f>IFERROR(VLOOKUP(Tabelle3[[#This Row],[Artikelnr.]],Kennzahlen!S:U,3,FALSE)*Tabelle3[[#This Row],[Menge]],"0")</f>
        <v>0</v>
      </c>
      <c r="V1191" s="14" t="str">
        <f>IF(ISBLANK(A1191),VLOOKUP(Tabelle3[[#This Row],[Artikelnr.]],'Linien - BU'!R:S,2,FALSE),A1191)</f>
        <v>Spzialitäten</v>
      </c>
      <c r="W1191" s="16" t="str">
        <f t="shared" si="131"/>
        <v>Fruchtkäse</v>
      </c>
      <c r="X1191" s="15">
        <f t="shared" si="132"/>
        <v>30</v>
      </c>
      <c r="Y1191"/>
      <c r="Z1191" s="3"/>
      <c r="AB1191" s="3"/>
      <c r="AC1191" s="51"/>
      <c r="AD1191" s="3"/>
      <c r="AE1191" s="3"/>
      <c r="AF1191" s="51"/>
      <c r="AG1191" s="51"/>
      <c r="AH1191" s="51"/>
      <c r="AI1191" s="3"/>
      <c r="AL1191" s="3"/>
      <c r="AM1191" s="3"/>
      <c r="AN1191" s="3"/>
    </row>
    <row r="1192" spans="1:40" ht="30" customHeight="1" x14ac:dyDescent="0.25">
      <c r="A1192" s="25" t="s">
        <v>8</v>
      </c>
      <c r="B1192" s="25" t="s">
        <v>15224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IFERROR(VLOOKUP(Tabelle111[[#This Row],[Artikelnr. (wenn vorhanden)]],Artikel!A:C,3,FALSE),Tabelle111[[#This Row],[Artikelnr. (wenn vorhanden)]])</f>
        <v>ganze Wurst</v>
      </c>
      <c r="I1192" s="11" t="str">
        <f>VLOOKUP(V1192,'Linien - BU'!A:B,2,FALSE)</f>
        <v>BU3</v>
      </c>
      <c r="J1192" s="12">
        <f t="shared" si="126"/>
        <v>20</v>
      </c>
      <c r="K1192" s="13">
        <f>Tabelle111[[#This Row],[Datum '[Tag']]]</f>
        <v>44480</v>
      </c>
      <c r="L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2" s="14" t="str">
        <f>IFERROR(VLOOKUP(Tabelle3[[#This Row],[Artikelnr.]],Artikel!A:C,3,FALSE),Tabelle3[[#This Row],[Artikelnr.]])</f>
        <v>ganze Wurst</v>
      </c>
      <c r="N1192" s="11" t="str">
        <f>VLOOKUP(D1192,'Liste Gründe'!A:D,2,FALSE)</f>
        <v>Linienbezogen</v>
      </c>
      <c r="O1192" s="13" t="str">
        <f>IF(ISBLANK(F1192),VLOOKUP(Tabelle3[[#This Row],[Grund Ziffer]],'Liste Gründe'!A:D,3,FALSE),F1192)</f>
        <v>Bodenabfall Abfüllung</v>
      </c>
      <c r="P1192" s="11" t="str">
        <f>IF(ISBLANK(Tabelle111[[#This Row],[noch genauer]]),"-",Tabelle111[[#This Row],[noch genauer]])</f>
        <v>-</v>
      </c>
      <c r="Q1192" s="14">
        <f t="shared" si="127"/>
        <v>41</v>
      </c>
      <c r="R1192" s="11" t="str">
        <f t="shared" si="128"/>
        <v>Produkte</v>
      </c>
      <c r="S1192" s="11" t="str">
        <f t="shared" si="129"/>
        <v>BUs</v>
      </c>
      <c r="T1192" s="11" t="str">
        <f t="shared" si="130"/>
        <v>Symptome</v>
      </c>
      <c r="U1192" s="11" t="str">
        <f>IFERROR(VLOOKUP(Tabelle3[[#This Row],[Artikelnr.]],Kennzahlen!S:U,3,FALSE)*Tabelle3[[#This Row],[Menge]],"0")</f>
        <v>0</v>
      </c>
      <c r="V1192" s="14" t="str">
        <f>IF(ISBLANK(A1192),VLOOKUP(Tabelle3[[#This Row],[Artikelnr.]],'Linien - BU'!R:S,2,FALSE),A1192)</f>
        <v>BU3</v>
      </c>
      <c r="W1192" s="16" t="str">
        <f t="shared" si="131"/>
        <v>ganze Wurst</v>
      </c>
      <c r="X1192" s="15">
        <f t="shared" si="132"/>
        <v>32</v>
      </c>
      <c r="Y1192"/>
      <c r="Z1192" s="3"/>
      <c r="AB1192" s="3"/>
      <c r="AC1192" s="51"/>
      <c r="AD1192" s="3"/>
      <c r="AE1192" s="3"/>
      <c r="AF1192" s="51"/>
      <c r="AG1192" s="51"/>
      <c r="AH1192" s="51"/>
      <c r="AI1192" s="3"/>
      <c r="AL1192" s="3"/>
      <c r="AM1192" s="3"/>
      <c r="AN1192" s="3"/>
    </row>
    <row r="1193" spans="1:40" ht="30" customHeight="1" x14ac:dyDescent="0.25">
      <c r="A1193" s="25" t="s">
        <v>274</v>
      </c>
      <c r="B1193" s="25" t="s">
        <v>15228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IFERROR(VLOOKUP(Tabelle111[[#This Row],[Artikelnr. (wenn vorhanden)]],Artikel!A:C,3,FALSE),Tabelle111[[#This Row],[Artikelnr. (wenn vorhanden)]])</f>
        <v>ganze Wurst BDK</v>
      </c>
      <c r="I1193" s="11" t="str">
        <f>VLOOKUP(V1193,'Linien - BU'!A:B,2,FALSE)</f>
        <v>BU1</v>
      </c>
      <c r="J1193" s="12">
        <f t="shared" si="126"/>
        <v>10</v>
      </c>
      <c r="K1193" s="13">
        <f>Tabelle111[[#This Row],[Datum '[Tag']]]</f>
        <v>44470</v>
      </c>
      <c r="L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3" s="14" t="str">
        <f>IFERROR(VLOOKUP(Tabelle3[[#This Row],[Artikelnr.]],Artikel!A:C,3,FALSE),Tabelle3[[#This Row],[Artikelnr.]])</f>
        <v>ganze Wurst BDK</v>
      </c>
      <c r="N1193" s="11" t="str">
        <f>VLOOKUP(D1193,'Liste Gründe'!A:D,2,FALSE)</f>
        <v>Linienbezogen</v>
      </c>
      <c r="O1193" s="13" t="str">
        <f>IF(ISBLANK(F1193),VLOOKUP(Tabelle3[[#This Row],[Grund Ziffer]],'Liste Gründe'!A:D,3,FALSE),F1193)</f>
        <v>Bodenabfall Abfüllung</v>
      </c>
      <c r="P1193" s="11" t="str">
        <f>IF(ISBLANK(Tabelle111[[#This Row],[noch genauer]]),"-",Tabelle111[[#This Row],[noch genauer]])</f>
        <v>-</v>
      </c>
      <c r="Q1193" s="14">
        <f t="shared" si="127"/>
        <v>39</v>
      </c>
      <c r="R1193" s="11" t="str">
        <f t="shared" si="128"/>
        <v>Produkte</v>
      </c>
      <c r="S1193" s="11" t="str">
        <f t="shared" si="129"/>
        <v>BUs</v>
      </c>
      <c r="T1193" s="11" t="str">
        <f t="shared" si="130"/>
        <v>Symptome</v>
      </c>
      <c r="U1193" s="11" t="str">
        <f>IFERROR(VLOOKUP(Tabelle3[[#This Row],[Artikelnr.]],Kennzahlen!S:U,3,FALSE)*Tabelle3[[#This Row],[Menge]],"0")</f>
        <v>0</v>
      </c>
      <c r="V1193" s="14" t="str">
        <f>IF(ISBLANK(A1193),VLOOKUP(Tabelle3[[#This Row],[Artikelnr.]],'Linien - BU'!R:S,2,FALSE),A1193)</f>
        <v>Räucherei</v>
      </c>
      <c r="W1193" s="16" t="str">
        <f t="shared" si="131"/>
        <v>ganze Wurst BDK</v>
      </c>
      <c r="X1193" s="15">
        <f t="shared" si="132"/>
        <v>34</v>
      </c>
      <c r="Y1193"/>
      <c r="Z1193" s="3"/>
      <c r="AB1193" s="3"/>
      <c r="AC1193" s="51"/>
      <c r="AD1193" s="3"/>
      <c r="AE1193" s="3"/>
      <c r="AF1193" s="51"/>
      <c r="AG1193" s="51"/>
      <c r="AH1193" s="51"/>
      <c r="AI1193" s="3"/>
      <c r="AL1193" s="3"/>
      <c r="AM1193" s="3"/>
      <c r="AN1193" s="3"/>
    </row>
    <row r="1194" spans="1:40" ht="30" customHeight="1" x14ac:dyDescent="0.25">
      <c r="A1194" s="25" t="s">
        <v>274</v>
      </c>
      <c r="B1194" s="25" t="s">
        <v>15230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IFERROR(VLOOKUP(Tabelle111[[#This Row],[Artikelnr. (wenn vorhanden)]],Artikel!A:C,3,FALSE),Tabelle111[[#This Row],[Artikelnr. (wenn vorhanden)]])</f>
        <v>ganze Wurst Gourme Kräuter</v>
      </c>
      <c r="I1194" s="11" t="str">
        <f>VLOOKUP(V1194,'Linien - BU'!A:B,2,FALSE)</f>
        <v>BU1</v>
      </c>
      <c r="J1194" s="12">
        <f t="shared" si="126"/>
        <v>10</v>
      </c>
      <c r="K1194" s="13">
        <f>Tabelle111[[#This Row],[Datum '[Tag']]]</f>
        <v>44474</v>
      </c>
      <c r="L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4" s="14" t="str">
        <f>IFERROR(VLOOKUP(Tabelle3[[#This Row],[Artikelnr.]],Artikel!A:C,3,FALSE),Tabelle3[[#This Row],[Artikelnr.]])</f>
        <v>ganze Wurst Gourme Kräuter</v>
      </c>
      <c r="N1194" s="11" t="str">
        <f>VLOOKUP(D1194,'Liste Gründe'!A:D,2,FALSE)</f>
        <v>Linienbezogen</v>
      </c>
      <c r="O1194" s="13" t="str">
        <f>IF(ISBLANK(F1194),VLOOKUP(Tabelle3[[#This Row],[Grund Ziffer]],'Liste Gründe'!A:D,3,FALSE),F1194)</f>
        <v>Bodenabfall Abfüllung</v>
      </c>
      <c r="P1194" s="11" t="str">
        <f>IF(ISBLANK(Tabelle111[[#This Row],[noch genauer]]),"-",Tabelle111[[#This Row],[noch genauer]])</f>
        <v>-</v>
      </c>
      <c r="Q1194" s="14">
        <f t="shared" si="127"/>
        <v>40</v>
      </c>
      <c r="R1194" s="11" t="str">
        <f t="shared" si="128"/>
        <v>Produkte</v>
      </c>
      <c r="S1194" s="11" t="str">
        <f t="shared" si="129"/>
        <v>BUs</v>
      </c>
      <c r="T1194" s="11" t="str">
        <f t="shared" si="130"/>
        <v>Symptome</v>
      </c>
      <c r="U1194" s="11" t="str">
        <f>IFERROR(VLOOKUP(Tabelle3[[#This Row],[Artikelnr.]],Kennzahlen!S:U,3,FALSE)*Tabelle3[[#This Row],[Menge]],"0")</f>
        <v>0</v>
      </c>
      <c r="V1194" s="14" t="str">
        <f>IF(ISBLANK(A1194),VLOOKUP(Tabelle3[[#This Row],[Artikelnr.]],'Linien - BU'!R:S,2,FALSE),A1194)</f>
        <v>Räucherei</v>
      </c>
      <c r="W1194" s="16" t="str">
        <f t="shared" si="131"/>
        <v>ganze Wurst Gourme Kräuter</v>
      </c>
      <c r="X1194" s="15">
        <f t="shared" si="132"/>
        <v>31</v>
      </c>
      <c r="Y1194"/>
      <c r="Z1194" s="3"/>
      <c r="AB1194" s="3"/>
      <c r="AC1194" s="51"/>
      <c r="AD1194" s="3"/>
      <c r="AE1194" s="3"/>
      <c r="AF1194" s="51"/>
      <c r="AG1194" s="51"/>
      <c r="AH1194" s="51"/>
      <c r="AI1194" s="3"/>
      <c r="AL1194" s="3"/>
      <c r="AM1194" s="3"/>
      <c r="AN1194" s="3"/>
    </row>
    <row r="1195" spans="1:40" ht="30" customHeight="1" x14ac:dyDescent="0.25">
      <c r="A1195" s="25" t="s">
        <v>274</v>
      </c>
      <c r="B1195" s="25" t="s">
        <v>15225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IFERROR(VLOOKUP(Tabelle111[[#This Row],[Artikelnr. (wenn vorhanden)]],Artikel!A:C,3,FALSE),Tabelle111[[#This Row],[Artikelnr. (wenn vorhanden)]])</f>
        <v>ganze Wurst gourme natur</v>
      </c>
      <c r="I1195" s="11" t="str">
        <f>VLOOKUP(V1195,'Linien - BU'!A:B,2,FALSE)</f>
        <v>BU1</v>
      </c>
      <c r="J1195" s="12">
        <f t="shared" si="126"/>
        <v>20</v>
      </c>
      <c r="K1195" s="13">
        <f>Tabelle111[[#This Row],[Datum '[Tag']]]</f>
        <v>44468</v>
      </c>
      <c r="L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5" s="14" t="str">
        <f>IFERROR(VLOOKUP(Tabelle3[[#This Row],[Artikelnr.]],Artikel!A:C,3,FALSE),Tabelle3[[#This Row],[Artikelnr.]])</f>
        <v>ganze Wurst gourme natur</v>
      </c>
      <c r="N1195" s="11" t="str">
        <f>VLOOKUP(D1195,'Liste Gründe'!A:D,2,FALSE)</f>
        <v>Linienbezogen</v>
      </c>
      <c r="O1195" s="13" t="str">
        <f>IF(ISBLANK(F1195),VLOOKUP(Tabelle3[[#This Row],[Grund Ziffer]],'Liste Gründe'!A:D,3,FALSE),F1195)</f>
        <v>Bodenabfall Abfüllung</v>
      </c>
      <c r="P1195" s="11" t="str">
        <f>IF(ISBLANK(Tabelle111[[#This Row],[noch genauer]]),"-",Tabelle111[[#This Row],[noch genauer]])</f>
        <v>-</v>
      </c>
      <c r="Q1195" s="14">
        <f t="shared" si="127"/>
        <v>39</v>
      </c>
      <c r="R1195" s="11" t="str">
        <f t="shared" si="128"/>
        <v>Produkte</v>
      </c>
      <c r="S1195" s="11" t="str">
        <f t="shared" si="129"/>
        <v>BUs</v>
      </c>
      <c r="T1195" s="11" t="str">
        <f t="shared" si="130"/>
        <v>Symptome</v>
      </c>
      <c r="U1195" s="11" t="str">
        <f>IFERROR(VLOOKUP(Tabelle3[[#This Row],[Artikelnr.]],Kennzahlen!S:U,3,FALSE)*Tabelle3[[#This Row],[Menge]],"0")</f>
        <v>0</v>
      </c>
      <c r="V1195" s="14" t="str">
        <f>IF(ISBLANK(A1195),VLOOKUP(Tabelle3[[#This Row],[Artikelnr.]],'Linien - BU'!R:S,2,FALSE),A1195)</f>
        <v>Räucherei</v>
      </c>
      <c r="W1195" s="16" t="str">
        <f t="shared" si="131"/>
        <v>ganze Wurst gourme natur</v>
      </c>
      <c r="X1195" s="15">
        <f t="shared" si="132"/>
        <v>31</v>
      </c>
      <c r="Y1195"/>
      <c r="Z1195" s="3"/>
      <c r="AB1195" s="3"/>
      <c r="AC1195" s="51"/>
      <c r="AD1195" s="3"/>
      <c r="AE1195" s="3"/>
      <c r="AF1195" s="51"/>
      <c r="AG1195" s="51"/>
      <c r="AH1195" s="51"/>
      <c r="AI1195" s="3"/>
      <c r="AL1195" s="3"/>
      <c r="AM1195" s="3"/>
      <c r="AN1195" s="3"/>
    </row>
    <row r="1196" spans="1:40" ht="30" customHeight="1" x14ac:dyDescent="0.25">
      <c r="A1196" s="25" t="s">
        <v>274</v>
      </c>
      <c r="B1196" s="25" t="s">
        <v>15225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IFERROR(VLOOKUP(Tabelle111[[#This Row],[Artikelnr. (wenn vorhanden)]],Artikel!A:C,3,FALSE),Tabelle111[[#This Row],[Artikelnr. (wenn vorhanden)]])</f>
        <v>ganze Wurst gourme natur</v>
      </c>
      <c r="I1196" s="11" t="str">
        <f>VLOOKUP(V1196,'Linien - BU'!A:B,2,FALSE)</f>
        <v>BU1</v>
      </c>
      <c r="J1196" s="12">
        <f t="shared" si="126"/>
        <v>10</v>
      </c>
      <c r="K1196" s="13">
        <f>Tabelle111[[#This Row],[Datum '[Tag']]]</f>
        <v>44468</v>
      </c>
      <c r="L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6" s="14" t="str">
        <f>IFERROR(VLOOKUP(Tabelle3[[#This Row],[Artikelnr.]],Artikel!A:C,3,FALSE),Tabelle3[[#This Row],[Artikelnr.]])</f>
        <v>ganze Wurst gourme natur</v>
      </c>
      <c r="N1196" s="11" t="str">
        <f>VLOOKUP(D1196,'Liste Gründe'!A:D,2,FALSE)</f>
        <v>Linienbezogen</v>
      </c>
      <c r="O1196" s="13" t="str">
        <f>IF(ISBLANK(F1196),VLOOKUP(Tabelle3[[#This Row],[Grund Ziffer]],'Liste Gründe'!A:D,3,FALSE),F1196)</f>
        <v>Bodenabfall Abfüllung</v>
      </c>
      <c r="P1196" s="11" t="str">
        <f>IF(ISBLANK(Tabelle111[[#This Row],[noch genauer]]),"-",Tabelle111[[#This Row],[noch genauer]])</f>
        <v>-</v>
      </c>
      <c r="Q1196" s="14">
        <f t="shared" si="127"/>
        <v>39</v>
      </c>
      <c r="R1196" s="11" t="str">
        <f t="shared" si="128"/>
        <v>Produkte</v>
      </c>
      <c r="S1196" s="11" t="str">
        <f t="shared" si="129"/>
        <v>BUs</v>
      </c>
      <c r="T1196" s="11" t="str">
        <f t="shared" si="130"/>
        <v>Symptome</v>
      </c>
      <c r="U1196" s="11" t="str">
        <f>IFERROR(VLOOKUP(Tabelle3[[#This Row],[Artikelnr.]],Kennzahlen!S:U,3,FALSE)*Tabelle3[[#This Row],[Menge]],"0")</f>
        <v>0</v>
      </c>
      <c r="V1196" s="14" t="str">
        <f>IF(ISBLANK(A1196),VLOOKUP(Tabelle3[[#This Row],[Artikelnr.]],'Linien - BU'!R:S,2,FALSE),A1196)</f>
        <v>Räucherei</v>
      </c>
      <c r="W1196" s="16" t="str">
        <f t="shared" si="131"/>
        <v>ganze Wurst gourme natur</v>
      </c>
      <c r="X1196" s="15">
        <f t="shared" si="132"/>
        <v>33</v>
      </c>
      <c r="Y1196"/>
      <c r="Z1196" s="3"/>
      <c r="AB1196" s="3"/>
      <c r="AC1196" s="51"/>
      <c r="AD1196" s="3"/>
      <c r="AE1196" s="3"/>
      <c r="AF1196" s="51"/>
      <c r="AG1196" s="51"/>
      <c r="AH1196" s="51"/>
      <c r="AI1196" s="3"/>
      <c r="AL1196" s="3"/>
      <c r="AM1196" s="3"/>
      <c r="AN1196" s="3"/>
    </row>
    <row r="1197" spans="1:40" ht="30" customHeight="1" x14ac:dyDescent="0.25">
      <c r="A1197" s="25" t="s">
        <v>274</v>
      </c>
      <c r="B1197" s="25" t="s">
        <v>15271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IFERROR(VLOOKUP(Tabelle111[[#This Row],[Artikelnr. (wenn vorhanden)]],Artikel!A:C,3,FALSE),Tabelle111[[#This Row],[Artikelnr. (wenn vorhanden)]])</f>
        <v>ganze Wurst Gourme Natur</v>
      </c>
      <c r="I1197" s="11" t="str">
        <f>VLOOKUP(V1197,'Linien - BU'!A:B,2,FALSE)</f>
        <v>BU1</v>
      </c>
      <c r="J1197" s="12">
        <f t="shared" si="126"/>
        <v>30</v>
      </c>
      <c r="K1197" s="13">
        <f>Tabelle111[[#This Row],[Datum '[Tag']]]</f>
        <v>44480</v>
      </c>
      <c r="L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7" s="14" t="str">
        <f>IFERROR(VLOOKUP(Tabelle3[[#This Row],[Artikelnr.]],Artikel!A:C,3,FALSE),Tabelle3[[#This Row],[Artikelnr.]])</f>
        <v>ganze Wurst Gourme Natur</v>
      </c>
      <c r="N1197" s="11" t="str">
        <f>VLOOKUP(D1197,'Liste Gründe'!A:D,2,FALSE)</f>
        <v>Linienbezogen</v>
      </c>
      <c r="O1197" s="13" t="str">
        <f>IF(ISBLANK(F1197),VLOOKUP(Tabelle3[[#This Row],[Grund Ziffer]],'Liste Gründe'!A:D,3,FALSE),F1197)</f>
        <v>Bodenabfall Abfüllung</v>
      </c>
      <c r="P1197" s="11" t="str">
        <f>IF(ISBLANK(Tabelle111[[#This Row],[noch genauer]]),"-",Tabelle111[[#This Row],[noch genauer]])</f>
        <v>-</v>
      </c>
      <c r="Q1197" s="14">
        <f t="shared" si="127"/>
        <v>41</v>
      </c>
      <c r="R1197" s="11" t="str">
        <f t="shared" si="128"/>
        <v>Produkte</v>
      </c>
      <c r="S1197" s="11" t="str">
        <f t="shared" si="129"/>
        <v>BUs</v>
      </c>
      <c r="T1197" s="11" t="str">
        <f t="shared" si="130"/>
        <v>Symptome</v>
      </c>
      <c r="U1197" s="11" t="str">
        <f>IFERROR(VLOOKUP(Tabelle3[[#This Row],[Artikelnr.]],Kennzahlen!S:U,3,FALSE)*Tabelle3[[#This Row],[Menge]],"0")</f>
        <v>0</v>
      </c>
      <c r="V1197" s="14" t="str">
        <f>IF(ISBLANK(A1197),VLOOKUP(Tabelle3[[#This Row],[Artikelnr.]],'Linien - BU'!R:S,2,FALSE),A1197)</f>
        <v>Räucherei</v>
      </c>
      <c r="W1197" s="16" t="str">
        <f t="shared" si="131"/>
        <v>ganze Wurst Gourme Natur</v>
      </c>
      <c r="X1197" s="15">
        <f t="shared" si="132"/>
        <v>31</v>
      </c>
      <c r="Y1197"/>
      <c r="Z1197" s="3"/>
      <c r="AB1197" s="3"/>
      <c r="AC1197" s="51"/>
      <c r="AD1197" s="3"/>
      <c r="AE1197" s="3"/>
      <c r="AF1197" s="51"/>
      <c r="AG1197" s="51"/>
      <c r="AH1197" s="51"/>
      <c r="AI1197" s="3"/>
      <c r="AL1197" s="3"/>
      <c r="AM1197" s="3"/>
      <c r="AN1197" s="3"/>
    </row>
    <row r="1198" spans="1:40" ht="30" customHeight="1" x14ac:dyDescent="0.25">
      <c r="A1198" s="25" t="s">
        <v>274</v>
      </c>
      <c r="B1198" s="25" t="s">
        <v>15229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IFERROR(VLOOKUP(Tabelle111[[#This Row],[Artikelnr. (wenn vorhanden)]],Artikel!A:C,3,FALSE),Tabelle111[[#This Row],[Artikelnr. (wenn vorhanden)]])</f>
        <v>ganze Wurst Gourme Paprika</v>
      </c>
      <c r="I1198" s="11" t="str">
        <f>VLOOKUP(V1198,'Linien - BU'!A:B,2,FALSE)</f>
        <v>BU1</v>
      </c>
      <c r="J1198" s="12">
        <f t="shared" si="126"/>
        <v>10</v>
      </c>
      <c r="K1198" s="13">
        <f>Tabelle111[[#This Row],[Datum '[Tag']]]</f>
        <v>44474</v>
      </c>
      <c r="L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8" s="14" t="str">
        <f>IFERROR(VLOOKUP(Tabelle3[[#This Row],[Artikelnr.]],Artikel!A:C,3,FALSE),Tabelle3[[#This Row],[Artikelnr.]])</f>
        <v>ganze Wurst Gourme Paprika</v>
      </c>
      <c r="N1198" s="11" t="str">
        <f>VLOOKUP(D1198,'Liste Gründe'!A:D,2,FALSE)</f>
        <v>Linienbezogen</v>
      </c>
      <c r="O1198" s="13" t="str">
        <f>IF(ISBLANK(F1198),VLOOKUP(Tabelle3[[#This Row],[Grund Ziffer]],'Liste Gründe'!A:D,3,FALSE),F1198)</f>
        <v>Bodenabfall Abfüllung</v>
      </c>
      <c r="P1198" s="11" t="str">
        <f>IF(ISBLANK(Tabelle111[[#This Row],[noch genauer]]),"-",Tabelle111[[#This Row],[noch genauer]])</f>
        <v>-</v>
      </c>
      <c r="Q1198" s="14">
        <f t="shared" si="127"/>
        <v>40</v>
      </c>
      <c r="R1198" s="11" t="str">
        <f t="shared" si="128"/>
        <v>Produkte</v>
      </c>
      <c r="S1198" s="11" t="str">
        <f t="shared" si="129"/>
        <v>BUs</v>
      </c>
      <c r="T1198" s="11" t="str">
        <f t="shared" si="130"/>
        <v>Symptome</v>
      </c>
      <c r="U1198" s="11" t="str">
        <f>IFERROR(VLOOKUP(Tabelle3[[#This Row],[Artikelnr.]],Kennzahlen!S:U,3,FALSE)*Tabelle3[[#This Row],[Menge]],"0")</f>
        <v>0</v>
      </c>
      <c r="V1198" s="14" t="str">
        <f>IF(ISBLANK(A1198),VLOOKUP(Tabelle3[[#This Row],[Artikelnr.]],'Linien - BU'!R:S,2,FALSE),A1198)</f>
        <v>Räucherei</v>
      </c>
      <c r="W1198" s="16" t="str">
        <f t="shared" si="131"/>
        <v>ganze Wurst Gourme Paprika</v>
      </c>
      <c r="X1198" s="15">
        <f t="shared" si="132"/>
        <v>34</v>
      </c>
      <c r="Y1198"/>
      <c r="Z1198" s="3"/>
      <c r="AB1198" s="3"/>
      <c r="AC1198" s="51"/>
      <c r="AD1198" s="3"/>
      <c r="AE1198" s="3"/>
      <c r="AF1198" s="51"/>
      <c r="AG1198" s="51"/>
      <c r="AH1198" s="51"/>
      <c r="AI1198" s="3"/>
      <c r="AL1198" s="3"/>
      <c r="AM1198" s="3"/>
      <c r="AN1198" s="3"/>
    </row>
    <row r="1199" spans="1:40" ht="30" customHeight="1" x14ac:dyDescent="0.25">
      <c r="A1199" s="25" t="s">
        <v>274</v>
      </c>
      <c r="B1199" s="25" t="s">
        <v>15229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IFERROR(VLOOKUP(Tabelle111[[#This Row],[Artikelnr. (wenn vorhanden)]],Artikel!A:C,3,FALSE),Tabelle111[[#This Row],[Artikelnr. (wenn vorhanden)]])</f>
        <v>ganze Wurst Gourme Paprika</v>
      </c>
      <c r="I1199" s="11" t="str">
        <f>VLOOKUP(V1199,'Linien - BU'!A:B,2,FALSE)</f>
        <v>BU1</v>
      </c>
      <c r="J1199" s="12">
        <f t="shared" si="126"/>
        <v>10</v>
      </c>
      <c r="K1199" s="13">
        <f>Tabelle111[[#This Row],[Datum '[Tag']]]</f>
        <v>44474</v>
      </c>
      <c r="L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9" s="14" t="str">
        <f>IFERROR(VLOOKUP(Tabelle3[[#This Row],[Artikelnr.]],Artikel!A:C,3,FALSE),Tabelle3[[#This Row],[Artikelnr.]])</f>
        <v>ganze Wurst Gourme Paprika</v>
      </c>
      <c r="N1199" s="11" t="str">
        <f>VLOOKUP(D1199,'Liste Gründe'!A:D,2,FALSE)</f>
        <v>Linienbezogen</v>
      </c>
      <c r="O1199" s="13" t="str">
        <f>IF(ISBLANK(F1199),VLOOKUP(Tabelle3[[#This Row],[Grund Ziffer]],'Liste Gründe'!A:D,3,FALSE),F1199)</f>
        <v>Bodenabfall Abfüllung</v>
      </c>
      <c r="P1199" s="11" t="str">
        <f>IF(ISBLANK(Tabelle111[[#This Row],[noch genauer]]),"-",Tabelle111[[#This Row],[noch genauer]])</f>
        <v>-</v>
      </c>
      <c r="Q1199" s="14">
        <f t="shared" si="127"/>
        <v>40</v>
      </c>
      <c r="R1199" s="11" t="str">
        <f t="shared" si="128"/>
        <v>Produkte</v>
      </c>
      <c r="S1199" s="11" t="str">
        <f t="shared" si="129"/>
        <v>BUs</v>
      </c>
      <c r="T1199" s="11" t="str">
        <f t="shared" si="130"/>
        <v>Symptome</v>
      </c>
      <c r="U1199" s="11" t="str">
        <f>IFERROR(VLOOKUP(Tabelle3[[#This Row],[Artikelnr.]],Kennzahlen!S:U,3,FALSE)*Tabelle3[[#This Row],[Menge]],"0")</f>
        <v>0</v>
      </c>
      <c r="V1199" s="14" t="str">
        <f>IF(ISBLANK(A1199),VLOOKUP(Tabelle3[[#This Row],[Artikelnr.]],'Linien - BU'!R:S,2,FALSE),A1199)</f>
        <v>Räucherei</v>
      </c>
      <c r="W1199" s="16" t="str">
        <f t="shared" si="131"/>
        <v>ganze Wurst Gourme Paprika</v>
      </c>
      <c r="X1199" s="15">
        <f t="shared" si="132"/>
        <v>34</v>
      </c>
      <c r="Y1199"/>
      <c r="Z1199" s="3"/>
      <c r="AB1199" s="3"/>
      <c r="AC1199" s="51"/>
      <c r="AD1199" s="3"/>
      <c r="AE1199" s="3"/>
      <c r="AF1199" s="51"/>
      <c r="AG1199" s="51"/>
      <c r="AH1199" s="51"/>
      <c r="AI1199" s="3"/>
      <c r="AL1199" s="3"/>
      <c r="AM1199" s="3"/>
      <c r="AN1199" s="3"/>
    </row>
    <row r="1200" spans="1:40" ht="30" customHeight="1" x14ac:dyDescent="0.25">
      <c r="A1200" s="25" t="s">
        <v>274</v>
      </c>
      <c r="B1200" s="25" t="s">
        <v>15229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IFERROR(VLOOKUP(Tabelle111[[#This Row],[Artikelnr. (wenn vorhanden)]],Artikel!A:C,3,FALSE),Tabelle111[[#This Row],[Artikelnr. (wenn vorhanden)]])</f>
        <v>ganze Wurst Gourme Paprika</v>
      </c>
      <c r="I1200" s="11" t="str">
        <f>VLOOKUP(V1200,'Linien - BU'!A:B,2,FALSE)</f>
        <v>BU1</v>
      </c>
      <c r="J1200" s="12">
        <f t="shared" si="126"/>
        <v>10</v>
      </c>
      <c r="K1200" s="13">
        <f>Tabelle111[[#This Row],[Datum '[Tag']]]</f>
        <v>44474</v>
      </c>
      <c r="L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0" s="14" t="str">
        <f>IFERROR(VLOOKUP(Tabelle3[[#This Row],[Artikelnr.]],Artikel!A:C,3,FALSE),Tabelle3[[#This Row],[Artikelnr.]])</f>
        <v>ganze Wurst Gourme Paprika</v>
      </c>
      <c r="N1200" s="11" t="str">
        <f>VLOOKUP(D1200,'Liste Gründe'!A:D,2,FALSE)</f>
        <v>Linienbezogen</v>
      </c>
      <c r="O1200" s="13" t="str">
        <f>IF(ISBLANK(F1200),VLOOKUP(Tabelle3[[#This Row],[Grund Ziffer]],'Liste Gründe'!A:D,3,FALSE),F1200)</f>
        <v>Bodenabfall Abfüllung</v>
      </c>
      <c r="P1200" s="11" t="str">
        <f>IF(ISBLANK(Tabelle111[[#This Row],[noch genauer]]),"-",Tabelle111[[#This Row],[noch genauer]])</f>
        <v>-</v>
      </c>
      <c r="Q1200" s="14">
        <f t="shared" si="127"/>
        <v>40</v>
      </c>
      <c r="R1200" s="11" t="str">
        <f t="shared" si="128"/>
        <v>Produkte</v>
      </c>
      <c r="S1200" s="11" t="str">
        <f t="shared" si="129"/>
        <v>BUs</v>
      </c>
      <c r="T1200" s="11" t="str">
        <f t="shared" si="130"/>
        <v>Symptome</v>
      </c>
      <c r="U1200" s="11" t="str">
        <f>IFERROR(VLOOKUP(Tabelle3[[#This Row],[Artikelnr.]],Kennzahlen!S:U,3,FALSE)*Tabelle3[[#This Row],[Menge]],"0")</f>
        <v>0</v>
      </c>
      <c r="V1200" s="14" t="str">
        <f>IF(ISBLANK(A1200),VLOOKUP(Tabelle3[[#This Row],[Artikelnr.]],'Linien - BU'!R:S,2,FALSE),A1200)</f>
        <v>Räucherei</v>
      </c>
      <c r="W1200" s="16" t="str">
        <f t="shared" si="131"/>
        <v>ganze Wurst Gourme Paprika</v>
      </c>
      <c r="X1200" s="15">
        <f t="shared" si="132"/>
        <v>31</v>
      </c>
      <c r="Y1200"/>
      <c r="Z1200" s="3"/>
      <c r="AB1200" s="3"/>
      <c r="AC1200" s="51"/>
      <c r="AD1200" s="3"/>
      <c r="AE1200" s="3"/>
      <c r="AF1200" s="51"/>
      <c r="AG1200" s="51"/>
      <c r="AH1200" s="51"/>
      <c r="AI1200" s="3"/>
      <c r="AL1200" s="3"/>
      <c r="AM1200" s="3"/>
      <c r="AN1200" s="3"/>
    </row>
    <row r="1201" spans="1:40" ht="30" customHeight="1" x14ac:dyDescent="0.25">
      <c r="A1201" s="25" t="s">
        <v>274</v>
      </c>
      <c r="B1201" s="25" t="s">
        <v>15270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IFERROR(VLOOKUP(Tabelle111[[#This Row],[Artikelnr. (wenn vorhanden)]],Artikel!A:C,3,FALSE),Tabelle111[[#This Row],[Artikelnr. (wenn vorhanden)]])</f>
        <v>ganze Wurst Gourme Schinken</v>
      </c>
      <c r="I1201" s="11" t="str">
        <f>VLOOKUP(V1201,'Linien - BU'!A:B,2,FALSE)</f>
        <v>BU1</v>
      </c>
      <c r="J1201" s="12">
        <f t="shared" si="126"/>
        <v>60</v>
      </c>
      <c r="K1201" s="13">
        <f>Tabelle111[[#This Row],[Datum '[Tag']]]</f>
        <v>44475</v>
      </c>
      <c r="L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01" s="14" t="str">
        <f>IFERROR(VLOOKUP(Tabelle3[[#This Row],[Artikelnr.]],Artikel!A:C,3,FALSE),Tabelle3[[#This Row],[Artikelnr.]])</f>
        <v>ganze Wurst Gourme Schinken</v>
      </c>
      <c r="N1201" s="11" t="str">
        <f>VLOOKUP(D1201,'Liste Gründe'!A:D,2,FALSE)</f>
        <v>Linienbezogen</v>
      </c>
      <c r="O1201" s="13" t="str">
        <f>IF(ISBLANK(F1201),VLOOKUP(Tabelle3[[#This Row],[Grund Ziffer]],'Liste Gründe'!A:D,3,FALSE),F1201)</f>
        <v>Bodenabfall Abfüllung</v>
      </c>
      <c r="P1201" s="11" t="str">
        <f>IF(ISBLANK(Tabelle111[[#This Row],[noch genauer]]),"-",Tabelle111[[#This Row],[noch genauer]])</f>
        <v>-</v>
      </c>
      <c r="Q1201" s="14">
        <f t="shared" si="127"/>
        <v>40</v>
      </c>
      <c r="R1201" s="11" t="str">
        <f t="shared" si="128"/>
        <v>Produkte</v>
      </c>
      <c r="S1201" s="11" t="str">
        <f t="shared" si="129"/>
        <v>BUs</v>
      </c>
      <c r="T1201" s="11" t="str">
        <f t="shared" si="130"/>
        <v>Symptome</v>
      </c>
      <c r="U1201" s="11" t="str">
        <f>IFERROR(VLOOKUP(Tabelle3[[#This Row],[Artikelnr.]],Kennzahlen!S:U,3,FALSE)*Tabelle3[[#This Row],[Menge]],"0")</f>
        <v>0</v>
      </c>
      <c r="V1201" s="14" t="str">
        <f>IF(ISBLANK(A1201),VLOOKUP(Tabelle3[[#This Row],[Artikelnr.]],'Linien - BU'!R:S,2,FALSE),A1201)</f>
        <v>Räucherei</v>
      </c>
      <c r="W1201" s="16" t="str">
        <f t="shared" si="131"/>
        <v>ganze Wurst Gourme Schinken</v>
      </c>
      <c r="X1201" s="15">
        <f t="shared" si="132"/>
        <v>31</v>
      </c>
      <c r="Y1201"/>
      <c r="Z1201" s="3"/>
      <c r="AB1201" s="3"/>
      <c r="AC1201" s="51"/>
      <c r="AD1201" s="3"/>
      <c r="AE1201" s="3"/>
      <c r="AF1201" s="51"/>
      <c r="AG1201" s="51"/>
      <c r="AH1201" s="51"/>
      <c r="AI1201" s="3"/>
      <c r="AL1201" s="3"/>
      <c r="AM1201" s="3"/>
      <c r="AN1201" s="3"/>
    </row>
    <row r="1202" spans="1:40" ht="30" customHeight="1" x14ac:dyDescent="0.25">
      <c r="A1202" s="25" t="s">
        <v>274</v>
      </c>
      <c r="B1202" s="25" t="s">
        <v>15270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IFERROR(VLOOKUP(Tabelle111[[#This Row],[Artikelnr. (wenn vorhanden)]],Artikel!A:C,3,FALSE),Tabelle111[[#This Row],[Artikelnr. (wenn vorhanden)]])</f>
        <v>ganze Wurst Gourme Schinken</v>
      </c>
      <c r="I1202" s="11" t="str">
        <f>VLOOKUP(V1202,'Linien - BU'!A:B,2,FALSE)</f>
        <v>BU1</v>
      </c>
      <c r="J1202" s="12">
        <f t="shared" si="126"/>
        <v>20</v>
      </c>
      <c r="K1202" s="13">
        <f>Tabelle111[[#This Row],[Datum '[Tag']]]</f>
        <v>44480</v>
      </c>
      <c r="L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02" s="14" t="str">
        <f>IFERROR(VLOOKUP(Tabelle3[[#This Row],[Artikelnr.]],Artikel!A:C,3,FALSE),Tabelle3[[#This Row],[Artikelnr.]])</f>
        <v>ganze Wurst Gourme Schinken</v>
      </c>
      <c r="N1202" s="11" t="str">
        <f>VLOOKUP(D1202,'Liste Gründe'!A:D,2,FALSE)</f>
        <v>Linienbezogen</v>
      </c>
      <c r="O1202" s="13" t="str">
        <f>IF(ISBLANK(F1202),VLOOKUP(Tabelle3[[#This Row],[Grund Ziffer]],'Liste Gründe'!A:D,3,FALSE),F1202)</f>
        <v>Bodenabfall Abfüllung</v>
      </c>
      <c r="P1202" s="11" t="str">
        <f>IF(ISBLANK(Tabelle111[[#This Row],[noch genauer]]),"-",Tabelle111[[#This Row],[noch genauer]])</f>
        <v>-</v>
      </c>
      <c r="Q1202" s="14">
        <f t="shared" si="127"/>
        <v>41</v>
      </c>
      <c r="R1202" s="11" t="str">
        <f t="shared" si="128"/>
        <v>Produkte</v>
      </c>
      <c r="S1202" s="11" t="str">
        <f t="shared" si="129"/>
        <v>BUs</v>
      </c>
      <c r="T1202" s="11" t="str">
        <f t="shared" si="130"/>
        <v>Symptome</v>
      </c>
      <c r="U1202" s="11" t="str">
        <f>IFERROR(VLOOKUP(Tabelle3[[#This Row],[Artikelnr.]],Kennzahlen!S:U,3,FALSE)*Tabelle3[[#This Row],[Menge]],"0")</f>
        <v>0</v>
      </c>
      <c r="V1202" s="14" t="str">
        <f>IF(ISBLANK(A1202),VLOOKUP(Tabelle3[[#This Row],[Artikelnr.]],'Linien - BU'!R:S,2,FALSE),A1202)</f>
        <v>Räucherei</v>
      </c>
      <c r="W1202" s="16" t="str">
        <f t="shared" si="131"/>
        <v>ganze Wurst Gourme Schinken</v>
      </c>
      <c r="X1202" s="15">
        <f t="shared" si="132"/>
        <v>34</v>
      </c>
      <c r="Y1202"/>
      <c r="Z1202" s="3"/>
      <c r="AB1202" s="3"/>
      <c r="AC1202" s="51"/>
      <c r="AD1202" s="3"/>
      <c r="AE1202" s="3"/>
      <c r="AF1202" s="51"/>
      <c r="AG1202" s="51"/>
      <c r="AH1202" s="51"/>
      <c r="AI1202" s="3"/>
      <c r="AL1202" s="3"/>
      <c r="AM1202" s="3"/>
      <c r="AN1202" s="3"/>
    </row>
    <row r="1203" spans="1:40" ht="30" customHeight="1" x14ac:dyDescent="0.25">
      <c r="A1203" s="25" t="s">
        <v>274</v>
      </c>
      <c r="B1203" s="25" t="s">
        <v>15231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IFERROR(VLOOKUP(Tabelle111[[#This Row],[Artikelnr. (wenn vorhanden)]],Artikel!A:C,3,FALSE),Tabelle111[[#This Row],[Artikelnr. (wenn vorhanden)]])</f>
        <v>ganze Wurst Gourmet Schinken</v>
      </c>
      <c r="I1203" s="11" t="str">
        <f>VLOOKUP(V1203,'Linien - BU'!A:B,2,FALSE)</f>
        <v>BU1</v>
      </c>
      <c r="J1203" s="12">
        <f t="shared" si="126"/>
        <v>10</v>
      </c>
      <c r="K1203" s="13">
        <f>Tabelle111[[#This Row],[Datum '[Tag']]]</f>
        <v>44475</v>
      </c>
      <c r="L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3" s="14" t="str">
        <f>IFERROR(VLOOKUP(Tabelle3[[#This Row],[Artikelnr.]],Artikel!A:C,3,FALSE),Tabelle3[[#This Row],[Artikelnr.]])</f>
        <v>ganze Wurst Gourmet Schinken</v>
      </c>
      <c r="N1203" s="11" t="str">
        <f>VLOOKUP(D1203,'Liste Gründe'!A:D,2,FALSE)</f>
        <v>Linienbezogen</v>
      </c>
      <c r="O1203" s="13" t="str">
        <f>IF(ISBLANK(F1203),VLOOKUP(Tabelle3[[#This Row],[Grund Ziffer]],'Liste Gründe'!A:D,3,FALSE),F1203)</f>
        <v>Bodenabfall Abfüllung</v>
      </c>
      <c r="P1203" s="11" t="str">
        <f>IF(ISBLANK(Tabelle111[[#This Row],[noch genauer]]),"-",Tabelle111[[#This Row],[noch genauer]])</f>
        <v>-</v>
      </c>
      <c r="Q1203" s="14">
        <f t="shared" si="127"/>
        <v>40</v>
      </c>
      <c r="R1203" s="11" t="str">
        <f t="shared" si="128"/>
        <v>Produkte</v>
      </c>
      <c r="S1203" s="11" t="str">
        <f t="shared" si="129"/>
        <v>BUs</v>
      </c>
      <c r="T1203" s="11" t="str">
        <f t="shared" si="130"/>
        <v>Symptome</v>
      </c>
      <c r="U1203" s="11" t="str">
        <f>IFERROR(VLOOKUP(Tabelle3[[#This Row],[Artikelnr.]],Kennzahlen!S:U,3,FALSE)*Tabelle3[[#This Row],[Menge]],"0")</f>
        <v>0</v>
      </c>
      <c r="V1203" s="14" t="str">
        <f>IF(ISBLANK(A1203),VLOOKUP(Tabelle3[[#This Row],[Artikelnr.]],'Linien - BU'!R:S,2,FALSE),A1203)</f>
        <v>Räucherei</v>
      </c>
      <c r="W1203" s="16" t="str">
        <f t="shared" si="131"/>
        <v>ganze Wurst Gourmet Schinken</v>
      </c>
      <c r="X1203" s="15">
        <f t="shared" si="132"/>
        <v>31</v>
      </c>
      <c r="Y1203"/>
      <c r="Z1203" s="3"/>
      <c r="AB1203" s="3"/>
      <c r="AC1203" s="51"/>
      <c r="AD1203" s="3"/>
      <c r="AE1203" s="3"/>
      <c r="AF1203" s="51"/>
      <c r="AG1203" s="51"/>
      <c r="AH1203" s="51"/>
      <c r="AI1203" s="3"/>
      <c r="AL1203" s="3"/>
      <c r="AM1203" s="3"/>
      <c r="AN1203" s="3"/>
    </row>
    <row r="1204" spans="1:40" ht="30" customHeight="1" x14ac:dyDescent="0.25">
      <c r="A1204" s="25" t="s">
        <v>274</v>
      </c>
      <c r="B1204" s="25" t="s">
        <v>15232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IFERROR(VLOOKUP(Tabelle111[[#This Row],[Artikelnr. (wenn vorhanden)]],Artikel!A:C,3,FALSE),Tabelle111[[#This Row],[Artikelnr. (wenn vorhanden)]])</f>
        <v>ganze Wurst NA Extra</v>
      </c>
      <c r="I1204" s="11" t="str">
        <f>VLOOKUP(V1204,'Linien - BU'!A:B,2,FALSE)</f>
        <v>BU1</v>
      </c>
      <c r="J1204" s="12">
        <f t="shared" si="126"/>
        <v>10</v>
      </c>
      <c r="K1204" s="13">
        <f>Tabelle111[[#This Row],[Datum '[Tag']]]</f>
        <v>44475</v>
      </c>
      <c r="L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4" s="14" t="str">
        <f>IFERROR(VLOOKUP(Tabelle3[[#This Row],[Artikelnr.]],Artikel!A:C,3,FALSE),Tabelle3[[#This Row],[Artikelnr.]])</f>
        <v>ganze Wurst NA Extra</v>
      </c>
      <c r="N1204" s="11" t="str">
        <f>VLOOKUP(D1204,'Liste Gründe'!A:D,2,FALSE)</f>
        <v>Linienbezogen</v>
      </c>
      <c r="O1204" s="13" t="str">
        <f>IF(ISBLANK(F1204),VLOOKUP(Tabelle3[[#This Row],[Grund Ziffer]],'Liste Gründe'!A:D,3,FALSE),F1204)</f>
        <v>Bodenabfall Abfüllung</v>
      </c>
      <c r="P1204" s="11" t="str">
        <f>IF(ISBLANK(Tabelle111[[#This Row],[noch genauer]]),"-",Tabelle111[[#This Row],[noch genauer]])</f>
        <v>-</v>
      </c>
      <c r="Q1204" s="14">
        <f t="shared" si="127"/>
        <v>40</v>
      </c>
      <c r="R1204" s="11" t="str">
        <f t="shared" si="128"/>
        <v>Produkte</v>
      </c>
      <c r="S1204" s="11" t="str">
        <f t="shared" si="129"/>
        <v>BUs</v>
      </c>
      <c r="T1204" s="11" t="str">
        <f t="shared" si="130"/>
        <v>Symptome</v>
      </c>
      <c r="U1204" s="11" t="str">
        <f>IFERROR(VLOOKUP(Tabelle3[[#This Row],[Artikelnr.]],Kennzahlen!S:U,3,FALSE)*Tabelle3[[#This Row],[Menge]],"0")</f>
        <v>0</v>
      </c>
      <c r="V1204" s="14" t="str">
        <f>IF(ISBLANK(A1204),VLOOKUP(Tabelle3[[#This Row],[Artikelnr.]],'Linien - BU'!R:S,2,FALSE),A1204)</f>
        <v>Räucherei</v>
      </c>
      <c r="W1204" s="16" t="str">
        <f t="shared" si="131"/>
        <v>ganze Wurst NA Extra</v>
      </c>
      <c r="X1204" s="15">
        <f t="shared" si="132"/>
        <v>34</v>
      </c>
      <c r="Y1204"/>
      <c r="Z1204" s="3"/>
      <c r="AB1204" s="3"/>
      <c r="AC1204" s="51"/>
      <c r="AD1204" s="3"/>
      <c r="AE1204" s="3"/>
      <c r="AF1204" s="51"/>
      <c r="AG1204" s="51"/>
      <c r="AH1204" s="51"/>
      <c r="AI1204" s="3"/>
      <c r="AL1204" s="3"/>
      <c r="AM1204" s="3"/>
      <c r="AN1204" s="3"/>
    </row>
    <row r="1205" spans="1:40" ht="30" customHeight="1" x14ac:dyDescent="0.25">
      <c r="A1205" s="25" t="s">
        <v>274</v>
      </c>
      <c r="B1205" s="25" t="s">
        <v>15227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IFERROR(VLOOKUP(Tabelle111[[#This Row],[Artikelnr. (wenn vorhanden)]],Artikel!A:C,3,FALSE),Tabelle111[[#This Row],[Artikelnr. (wenn vorhanden)]])</f>
        <v>ganze Wurst Räucher</v>
      </c>
      <c r="I1205" s="11" t="str">
        <f>VLOOKUP(V1205,'Linien - BU'!A:B,2,FALSE)</f>
        <v>BU1</v>
      </c>
      <c r="J1205" s="12">
        <f t="shared" si="126"/>
        <v>10</v>
      </c>
      <c r="K1205" s="13">
        <f>Tabelle111[[#This Row],[Datum '[Tag']]]</f>
        <v>44470</v>
      </c>
      <c r="L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5" s="14" t="str">
        <f>IFERROR(VLOOKUP(Tabelle3[[#This Row],[Artikelnr.]],Artikel!A:C,3,FALSE),Tabelle3[[#This Row],[Artikelnr.]])</f>
        <v>ganze Wurst Räucher</v>
      </c>
      <c r="N1205" s="11" t="str">
        <f>VLOOKUP(D1205,'Liste Gründe'!A:D,2,FALSE)</f>
        <v>Linienbezogen</v>
      </c>
      <c r="O1205" s="13" t="str">
        <f>IF(ISBLANK(F1205),VLOOKUP(Tabelle3[[#This Row],[Grund Ziffer]],'Liste Gründe'!A:D,3,FALSE),F1205)</f>
        <v>Bodenabfall Abfüllung</v>
      </c>
      <c r="P1205" s="11" t="str">
        <f>IF(ISBLANK(Tabelle111[[#This Row],[noch genauer]]),"-",Tabelle111[[#This Row],[noch genauer]])</f>
        <v>-</v>
      </c>
      <c r="Q1205" s="14">
        <f t="shared" si="127"/>
        <v>39</v>
      </c>
      <c r="R1205" s="11" t="str">
        <f t="shared" si="128"/>
        <v>Produkte</v>
      </c>
      <c r="S1205" s="11" t="str">
        <f t="shared" si="129"/>
        <v>BUs</v>
      </c>
      <c r="T1205" s="11" t="str">
        <f t="shared" si="130"/>
        <v>Symptome</v>
      </c>
      <c r="U1205" s="11" t="str">
        <f>IFERROR(VLOOKUP(Tabelle3[[#This Row],[Artikelnr.]],Kennzahlen!S:U,3,FALSE)*Tabelle3[[#This Row],[Menge]],"0")</f>
        <v>0</v>
      </c>
      <c r="V1205" s="14" t="str">
        <f>IF(ISBLANK(A1205),VLOOKUP(Tabelle3[[#This Row],[Artikelnr.]],'Linien - BU'!R:S,2,FALSE),A1205)</f>
        <v>Räucherei</v>
      </c>
      <c r="W1205" s="16" t="str">
        <f t="shared" si="131"/>
        <v>ganze Wurst Räucher</v>
      </c>
      <c r="X1205" s="15">
        <f t="shared" si="132"/>
        <v>34</v>
      </c>
      <c r="Y1205"/>
      <c r="Z1205" s="3"/>
      <c r="AB1205" s="3"/>
      <c r="AC1205" s="51"/>
      <c r="AD1205" s="3"/>
      <c r="AE1205" s="3"/>
      <c r="AF1205" s="51"/>
      <c r="AG1205" s="51"/>
      <c r="AH1205" s="51"/>
      <c r="AI1205" s="3"/>
      <c r="AL1205" s="3"/>
      <c r="AM1205" s="3"/>
      <c r="AN1205" s="3"/>
    </row>
    <row r="1206" spans="1:40" ht="30" customHeight="1" x14ac:dyDescent="0.25">
      <c r="A1206" s="25" t="s">
        <v>274</v>
      </c>
      <c r="B1206" s="25" t="s">
        <v>15226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IFERROR(VLOOKUP(Tabelle111[[#This Row],[Artikelnr. (wenn vorhanden)]],Artikel!A:C,3,FALSE),Tabelle111[[#This Row],[Artikelnr. (wenn vorhanden)]])</f>
        <v>ganze Wurst Schinken</v>
      </c>
      <c r="I1206" s="11" t="str">
        <f>VLOOKUP(V1206,'Linien - BU'!A:B,2,FALSE)</f>
        <v>BU1</v>
      </c>
      <c r="J1206" s="12">
        <f t="shared" si="126"/>
        <v>20</v>
      </c>
      <c r="K1206" s="13">
        <f>Tabelle111[[#This Row],[Datum '[Tag']]]</f>
        <v>44468</v>
      </c>
      <c r="L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6" s="14" t="str">
        <f>IFERROR(VLOOKUP(Tabelle3[[#This Row],[Artikelnr.]],Artikel!A:C,3,FALSE),Tabelle3[[#This Row],[Artikelnr.]])</f>
        <v>ganze Wurst Schinken</v>
      </c>
      <c r="N1206" s="11" t="str">
        <f>VLOOKUP(D1206,'Liste Gründe'!A:D,2,FALSE)</f>
        <v>Linienbezogen</v>
      </c>
      <c r="O1206" s="13" t="str">
        <f>IF(ISBLANK(F1206),VLOOKUP(Tabelle3[[#This Row],[Grund Ziffer]],'Liste Gründe'!A:D,3,FALSE),F1206)</f>
        <v>Bodenabfall Abfüllung</v>
      </c>
      <c r="P1206" s="11" t="str">
        <f>IF(ISBLANK(Tabelle111[[#This Row],[noch genauer]]),"-",Tabelle111[[#This Row],[noch genauer]])</f>
        <v>-</v>
      </c>
      <c r="Q1206" s="14">
        <f t="shared" si="127"/>
        <v>39</v>
      </c>
      <c r="R1206" s="11" t="str">
        <f t="shared" si="128"/>
        <v>Produkte</v>
      </c>
      <c r="S1206" s="11" t="str">
        <f t="shared" si="129"/>
        <v>BUs</v>
      </c>
      <c r="T1206" s="11" t="str">
        <f t="shared" si="130"/>
        <v>Symptome</v>
      </c>
      <c r="U1206" s="11" t="str">
        <f>IFERROR(VLOOKUP(Tabelle3[[#This Row],[Artikelnr.]],Kennzahlen!S:U,3,FALSE)*Tabelle3[[#This Row],[Menge]],"0")</f>
        <v>0</v>
      </c>
      <c r="V1206" s="14" t="str">
        <f>IF(ISBLANK(A1206),VLOOKUP(Tabelle3[[#This Row],[Artikelnr.]],'Linien - BU'!R:S,2,FALSE),A1206)</f>
        <v>Räucherei</v>
      </c>
      <c r="W1206" s="16" t="str">
        <f t="shared" si="131"/>
        <v>ganze Wurst Schinken</v>
      </c>
      <c r="X1206" s="15">
        <f t="shared" si="132"/>
        <v>31</v>
      </c>
      <c r="Y1206"/>
      <c r="Z1206" s="3"/>
      <c r="AB1206" s="3"/>
      <c r="AC1206" s="51"/>
      <c r="AD1206" s="3"/>
      <c r="AE1206" s="3"/>
      <c r="AF1206" s="51"/>
      <c r="AG1206" s="51"/>
      <c r="AH1206" s="51"/>
      <c r="AI1206" s="3"/>
      <c r="AL1206" s="3"/>
      <c r="AM1206" s="3"/>
      <c r="AN1206" s="3"/>
    </row>
    <row r="1207" spans="1:40" ht="30" customHeight="1" x14ac:dyDescent="0.25">
      <c r="A1207" s="25" t="s">
        <v>274</v>
      </c>
      <c r="B1207" s="25" t="s">
        <v>15226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IFERROR(VLOOKUP(Tabelle111[[#This Row],[Artikelnr. (wenn vorhanden)]],Artikel!A:C,3,FALSE),Tabelle111[[#This Row],[Artikelnr. (wenn vorhanden)]])</f>
        <v>ganze Wurst Schinken</v>
      </c>
      <c r="I1207" s="11" t="str">
        <f>VLOOKUP(V1207,'Linien - BU'!A:B,2,FALSE)</f>
        <v>BU1</v>
      </c>
      <c r="J1207" s="12">
        <f t="shared" si="126"/>
        <v>10</v>
      </c>
      <c r="K1207" s="13">
        <f>Tabelle111[[#This Row],[Datum '[Tag']]]</f>
        <v>44469</v>
      </c>
      <c r="L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7" s="14" t="str">
        <f>IFERROR(VLOOKUP(Tabelle3[[#This Row],[Artikelnr.]],Artikel!A:C,3,FALSE),Tabelle3[[#This Row],[Artikelnr.]])</f>
        <v>ganze Wurst Schinken</v>
      </c>
      <c r="N1207" s="11" t="str">
        <f>VLOOKUP(D1207,'Liste Gründe'!A:D,2,FALSE)</f>
        <v>Linienbezogen</v>
      </c>
      <c r="O1207" s="13" t="str">
        <f>IF(ISBLANK(F1207),VLOOKUP(Tabelle3[[#This Row],[Grund Ziffer]],'Liste Gründe'!A:D,3,FALSE),F1207)</f>
        <v>Bodenabfall Abfüllung</v>
      </c>
      <c r="P1207" s="11" t="str">
        <f>IF(ISBLANK(Tabelle111[[#This Row],[noch genauer]]),"-",Tabelle111[[#This Row],[noch genauer]])</f>
        <v>-</v>
      </c>
      <c r="Q1207" s="14">
        <f t="shared" si="127"/>
        <v>39</v>
      </c>
      <c r="R1207" s="11" t="str">
        <f t="shared" si="128"/>
        <v>Produkte</v>
      </c>
      <c r="S1207" s="11" t="str">
        <f t="shared" si="129"/>
        <v>BUs</v>
      </c>
      <c r="T1207" s="11" t="str">
        <f t="shared" si="130"/>
        <v>Symptome</v>
      </c>
      <c r="U1207" s="11" t="str">
        <f>IFERROR(VLOOKUP(Tabelle3[[#This Row],[Artikelnr.]],Kennzahlen!S:U,3,FALSE)*Tabelle3[[#This Row],[Menge]],"0")</f>
        <v>0</v>
      </c>
      <c r="V1207" s="14" t="str">
        <f>IF(ISBLANK(A1207),VLOOKUP(Tabelle3[[#This Row],[Artikelnr.]],'Linien - BU'!R:S,2,FALSE),A1207)</f>
        <v>Räucherei</v>
      </c>
      <c r="W1207" s="16" t="str">
        <f t="shared" si="131"/>
        <v>ganze Wurst Schinken</v>
      </c>
      <c r="X1207" s="15">
        <f t="shared" si="132"/>
        <v>34</v>
      </c>
      <c r="Y1207"/>
      <c r="Z1207" s="3"/>
      <c r="AB1207" s="3"/>
      <c r="AC1207" s="51"/>
      <c r="AD1207" s="3"/>
      <c r="AE1207" s="3"/>
      <c r="AF1207" s="51"/>
      <c r="AG1207" s="51"/>
      <c r="AH1207" s="51"/>
      <c r="AI1207" s="3"/>
      <c r="AL1207" s="3"/>
      <c r="AM1207" s="3"/>
      <c r="AN1207" s="3"/>
    </row>
    <row r="1208" spans="1:40" ht="30" customHeight="1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F1208"/>
      <c r="G1208" s="55" t="s">
        <v>15379</v>
      </c>
      <c r="H1208" s="25" t="str">
        <f>IFERROR(VLOOKUP(Tabelle111[[#This Row],[Artikelnr. (wenn vorhanden)]],Artikel!A:C,3,FALSE),Tabelle111[[#This Row],[Artikelnr. (wenn vorhanden)]])</f>
        <v>gemischte Räucherstücke</v>
      </c>
      <c r="I1208" s="11" t="str">
        <f>VLOOKUP(V1208,'Linien - BU'!A:B,2,FALSE)</f>
        <v>BU3</v>
      </c>
      <c r="J1208" s="12">
        <f t="shared" si="126"/>
        <v>345</v>
      </c>
      <c r="K1208" s="13">
        <f>Tabelle111[[#This Row],[Datum '[Tag']]]</f>
        <v>44461</v>
      </c>
      <c r="L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08" s="14" t="str">
        <f>IFERROR(VLOOKUP(Tabelle3[[#This Row],[Artikelnr.]],Artikel!A:C,3,FALSE),Tabelle3[[#This Row],[Artikelnr.]])</f>
        <v>gemischte Räucherstücke</v>
      </c>
      <c r="N1208" s="11" t="str">
        <f>VLOOKUP(D1208,'Liste Gründe'!A:D,2,FALSE)</f>
        <v>Linienbezogen</v>
      </c>
      <c r="O1208" s="13" t="str">
        <f>IF(ISBLANK(F1208),VLOOKUP(Tabelle3[[#This Row],[Grund Ziffer]],'Liste Gründe'!A:D,3,FALSE),F1208)</f>
        <v>gemischtes Produkt</v>
      </c>
      <c r="P1208" s="11" t="str">
        <f>IF(ISBLANK(Tabelle111[[#This Row],[noch genauer]]),"-",Tabelle111[[#This Row],[noch genauer]])</f>
        <v xml:space="preserve">gemischt, weil mehrere Produkte in einen Auftrag einfließen. VOS Trennung </v>
      </c>
      <c r="Q1208" s="14">
        <f t="shared" si="127"/>
        <v>38</v>
      </c>
      <c r="R1208" s="11" t="str">
        <f t="shared" si="128"/>
        <v>Produkte</v>
      </c>
      <c r="S1208" s="11" t="str">
        <f t="shared" si="129"/>
        <v>BUs</v>
      </c>
      <c r="T1208" s="11" t="str">
        <f t="shared" si="130"/>
        <v>Symptome</v>
      </c>
      <c r="U1208" s="11" t="str">
        <f>IFERROR(VLOOKUP(Tabelle3[[#This Row],[Artikelnr.]],Kennzahlen!S:U,3,FALSE)*Tabelle3[[#This Row],[Menge]],"0")</f>
        <v>0</v>
      </c>
      <c r="V1208" s="14" t="str">
        <f>IF(ISBLANK(A1208),VLOOKUP(Tabelle3[[#This Row],[Artikelnr.]],'Linien - BU'!R:S,2,FALSE),A1208)</f>
        <v>L9</v>
      </c>
      <c r="W1208" s="16" t="str">
        <f t="shared" si="131"/>
        <v>gemischte Räucherstücke</v>
      </c>
      <c r="X1208" s="15">
        <f t="shared" si="132"/>
        <v>81</v>
      </c>
      <c r="Y1208"/>
      <c r="Z1208" s="3"/>
      <c r="AB1208" s="3"/>
      <c r="AC1208" s="51"/>
      <c r="AD1208" s="3"/>
      <c r="AE1208" s="3"/>
      <c r="AF1208" s="51"/>
      <c r="AG1208" s="51"/>
      <c r="AH1208" s="51"/>
      <c r="AI1208" s="3"/>
      <c r="AL1208" s="3"/>
      <c r="AM1208" s="3"/>
      <c r="AN1208" s="3"/>
    </row>
    <row r="1209" spans="1:40" ht="30" customHeight="1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F1209"/>
      <c r="G1209" s="55" t="s">
        <v>15379</v>
      </c>
      <c r="H1209" s="25" t="str">
        <f>IFERROR(VLOOKUP(Tabelle111[[#This Row],[Artikelnr. (wenn vorhanden)]],Artikel!A:C,3,FALSE),Tabelle111[[#This Row],[Artikelnr. (wenn vorhanden)]])</f>
        <v>gemischte Räucherstücke</v>
      </c>
      <c r="I1209" s="11" t="str">
        <f>VLOOKUP(V1209,'Linien - BU'!A:B,2,FALSE)</f>
        <v>BU3</v>
      </c>
      <c r="J1209" s="12">
        <f t="shared" si="126"/>
        <v>206</v>
      </c>
      <c r="K1209" s="13">
        <f>Tabelle111[[#This Row],[Datum '[Tag']]]</f>
        <v>44462</v>
      </c>
      <c r="L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09" s="14" t="str">
        <f>IFERROR(VLOOKUP(Tabelle3[[#This Row],[Artikelnr.]],Artikel!A:C,3,FALSE),Tabelle3[[#This Row],[Artikelnr.]])</f>
        <v>gemischte Räucherstücke</v>
      </c>
      <c r="N1209" s="11" t="str">
        <f>VLOOKUP(D1209,'Liste Gründe'!A:D,2,FALSE)</f>
        <v>Linienbezogen</v>
      </c>
      <c r="O1209" s="13" t="str">
        <f>IF(ISBLANK(F1209),VLOOKUP(Tabelle3[[#This Row],[Grund Ziffer]],'Liste Gründe'!A:D,3,FALSE),F1209)</f>
        <v>gemischtes Produkt</v>
      </c>
      <c r="P1209" s="11" t="str">
        <f>IF(ISBLANK(Tabelle111[[#This Row],[noch genauer]]),"-",Tabelle111[[#This Row],[noch genauer]])</f>
        <v xml:space="preserve">gemischt, weil mehrere Produkte in einen Auftrag einfließen. VOS Trennung </v>
      </c>
      <c r="Q1209" s="14">
        <f t="shared" si="127"/>
        <v>38</v>
      </c>
      <c r="R1209" s="11" t="str">
        <f t="shared" si="128"/>
        <v>Produkte</v>
      </c>
      <c r="S1209" s="11" t="str">
        <f t="shared" si="129"/>
        <v>BUs</v>
      </c>
      <c r="T1209" s="11" t="str">
        <f t="shared" si="130"/>
        <v>Symptome</v>
      </c>
      <c r="U1209" s="11" t="str">
        <f>IFERROR(VLOOKUP(Tabelle3[[#This Row],[Artikelnr.]],Kennzahlen!S:U,3,FALSE)*Tabelle3[[#This Row],[Menge]],"0")</f>
        <v>0</v>
      </c>
      <c r="V1209" s="14" t="str">
        <f>IF(ISBLANK(A1209),VLOOKUP(Tabelle3[[#This Row],[Artikelnr.]],'Linien - BU'!R:S,2,FALSE),A1209)</f>
        <v>L9</v>
      </c>
      <c r="W1209" s="16" t="str">
        <f t="shared" si="131"/>
        <v>gemischte Räucherstücke</v>
      </c>
      <c r="X1209" s="15">
        <f t="shared" si="132"/>
        <v>81</v>
      </c>
      <c r="Y1209"/>
      <c r="Z1209" s="3"/>
      <c r="AB1209" s="3"/>
      <c r="AC1209" s="51"/>
      <c r="AD1209" s="3"/>
      <c r="AE1209" s="3"/>
      <c r="AF1209" s="51"/>
      <c r="AG1209" s="51"/>
      <c r="AH1209" s="51"/>
      <c r="AI1209" s="3"/>
      <c r="AL1209" s="3"/>
      <c r="AM1209" s="3"/>
      <c r="AN1209" s="3"/>
    </row>
    <row r="1210" spans="1:40" ht="30" customHeight="1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F1210"/>
      <c r="G1210" s="55" t="s">
        <v>15379</v>
      </c>
      <c r="H1210" s="25" t="str">
        <f>IFERROR(VLOOKUP(Tabelle111[[#This Row],[Artikelnr. (wenn vorhanden)]],Artikel!A:C,3,FALSE),Tabelle111[[#This Row],[Artikelnr. (wenn vorhanden)]])</f>
        <v>gemischte Räucherstücke</v>
      </c>
      <c r="I1210" s="11" t="str">
        <f>VLOOKUP(V1210,'Linien - BU'!A:B,2,FALSE)</f>
        <v>BU3</v>
      </c>
      <c r="J1210" s="12">
        <f t="shared" si="126"/>
        <v>70.599999999999994</v>
      </c>
      <c r="K1210" s="13">
        <f>Tabelle111[[#This Row],[Datum '[Tag']]]</f>
        <v>44462</v>
      </c>
      <c r="L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0" s="14" t="str">
        <f>IFERROR(VLOOKUP(Tabelle3[[#This Row],[Artikelnr.]],Artikel!A:C,3,FALSE),Tabelle3[[#This Row],[Artikelnr.]])</f>
        <v>gemischte Räucherstücke</v>
      </c>
      <c r="N1210" s="11" t="str">
        <f>VLOOKUP(D1210,'Liste Gründe'!A:D,2,FALSE)</f>
        <v>Linienbezogen</v>
      </c>
      <c r="O1210" s="13" t="str">
        <f>IF(ISBLANK(F1210),VLOOKUP(Tabelle3[[#This Row],[Grund Ziffer]],'Liste Gründe'!A:D,3,FALSE),F1210)</f>
        <v>gemischtes Produkt</v>
      </c>
      <c r="P1210" s="11" t="str">
        <f>IF(ISBLANK(Tabelle111[[#This Row],[noch genauer]]),"-",Tabelle111[[#This Row],[noch genauer]])</f>
        <v xml:space="preserve">gemischt, weil mehrere Produkte in einen Auftrag einfließen. VOS Trennung </v>
      </c>
      <c r="Q1210" s="14">
        <f t="shared" si="127"/>
        <v>38</v>
      </c>
      <c r="R1210" s="11" t="str">
        <f t="shared" si="128"/>
        <v>Produkte</v>
      </c>
      <c r="S1210" s="11" t="str">
        <f t="shared" si="129"/>
        <v>BUs</v>
      </c>
      <c r="T1210" s="11" t="str">
        <f t="shared" si="130"/>
        <v>Symptome</v>
      </c>
      <c r="U1210" s="11" t="str">
        <f>IFERROR(VLOOKUP(Tabelle3[[#This Row],[Artikelnr.]],Kennzahlen!S:U,3,FALSE)*Tabelle3[[#This Row],[Menge]],"0")</f>
        <v>0</v>
      </c>
      <c r="V1210" s="14" t="str">
        <f>IF(ISBLANK(A1210),VLOOKUP(Tabelle3[[#This Row],[Artikelnr.]],'Linien - BU'!R:S,2,FALSE),A1210)</f>
        <v>L9</v>
      </c>
      <c r="W1210" s="16" t="str">
        <f t="shared" si="131"/>
        <v>gemischte Räucherstücke</v>
      </c>
      <c r="X1210" s="15">
        <f t="shared" si="132"/>
        <v>81</v>
      </c>
      <c r="Y1210"/>
      <c r="Z1210" s="3"/>
      <c r="AB1210" s="3"/>
      <c r="AC1210" s="51"/>
      <c r="AD1210" s="3"/>
      <c r="AE1210" s="3"/>
      <c r="AF1210" s="51"/>
      <c r="AG1210" s="51"/>
      <c r="AH1210" s="51"/>
      <c r="AI1210" s="3"/>
      <c r="AL1210" s="3"/>
      <c r="AM1210" s="3"/>
      <c r="AN1210" s="3"/>
    </row>
    <row r="1211" spans="1:40" ht="30" customHeight="1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F1211"/>
      <c r="G1211" s="55" t="s">
        <v>15379</v>
      </c>
      <c r="H1211" s="25" t="str">
        <f>IFERROR(VLOOKUP(Tabelle111[[#This Row],[Artikelnr. (wenn vorhanden)]],Artikel!A:C,3,FALSE),Tabelle111[[#This Row],[Artikelnr. (wenn vorhanden)]])</f>
        <v>gemischte Räucherstücke</v>
      </c>
      <c r="I1211" s="11" t="str">
        <f>VLOOKUP(V1211,'Linien - BU'!A:B,2,FALSE)</f>
        <v>BU3</v>
      </c>
      <c r="J1211" s="12">
        <f t="shared" si="126"/>
        <v>392</v>
      </c>
      <c r="K1211" s="13">
        <f>Tabelle111[[#This Row],[Datum '[Tag']]]</f>
        <v>44463</v>
      </c>
      <c r="L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1" s="14" t="str">
        <f>IFERROR(VLOOKUP(Tabelle3[[#This Row],[Artikelnr.]],Artikel!A:C,3,FALSE),Tabelle3[[#This Row],[Artikelnr.]])</f>
        <v>gemischte Räucherstücke</v>
      </c>
      <c r="N1211" s="11" t="str">
        <f>VLOOKUP(D1211,'Liste Gründe'!A:D,2,FALSE)</f>
        <v>Linienbezogen</v>
      </c>
      <c r="O1211" s="13" t="str">
        <f>IF(ISBLANK(F1211),VLOOKUP(Tabelle3[[#This Row],[Grund Ziffer]],'Liste Gründe'!A:D,3,FALSE),F1211)</f>
        <v>gemischtes Produkt</v>
      </c>
      <c r="P1211" s="11" t="str">
        <f>IF(ISBLANK(Tabelle111[[#This Row],[noch genauer]]),"-",Tabelle111[[#This Row],[noch genauer]])</f>
        <v xml:space="preserve">gemischt, weil mehrere Produkte in einen Auftrag einfließen. VOS Trennung </v>
      </c>
      <c r="Q1211" s="14">
        <f t="shared" si="127"/>
        <v>38</v>
      </c>
      <c r="R1211" s="11" t="str">
        <f t="shared" si="128"/>
        <v>Produkte</v>
      </c>
      <c r="S1211" s="11" t="str">
        <f t="shared" si="129"/>
        <v>BUs</v>
      </c>
      <c r="T1211" s="11" t="str">
        <f t="shared" si="130"/>
        <v>Symptome</v>
      </c>
      <c r="U1211" s="11" t="str">
        <f>IFERROR(VLOOKUP(Tabelle3[[#This Row],[Artikelnr.]],Kennzahlen!S:U,3,FALSE)*Tabelle3[[#This Row],[Menge]],"0")</f>
        <v>0</v>
      </c>
      <c r="V1211" s="14" t="str">
        <f>IF(ISBLANK(A1211),VLOOKUP(Tabelle3[[#This Row],[Artikelnr.]],'Linien - BU'!R:S,2,FALSE),A1211)</f>
        <v>L9</v>
      </c>
      <c r="W1211" s="16" t="str">
        <f t="shared" si="131"/>
        <v>gemischte Räucherstücke</v>
      </c>
      <c r="X1211" s="15">
        <f t="shared" si="132"/>
        <v>81</v>
      </c>
      <c r="Y1211"/>
      <c r="Z1211" s="3"/>
      <c r="AB1211" s="3"/>
      <c r="AC1211" s="51"/>
      <c r="AD1211" s="3"/>
      <c r="AE1211" s="3"/>
      <c r="AF1211" s="51"/>
      <c r="AG1211" s="51"/>
      <c r="AH1211" s="51"/>
      <c r="AI1211" s="3"/>
      <c r="AL1211" s="3"/>
      <c r="AM1211" s="3"/>
      <c r="AN1211" s="3"/>
    </row>
    <row r="1212" spans="1:40" ht="30" customHeight="1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F1212"/>
      <c r="G1212" s="55" t="s">
        <v>15379</v>
      </c>
      <c r="H1212" s="25" t="str">
        <f>IFERROR(VLOOKUP(Tabelle111[[#This Row],[Artikelnr. (wenn vorhanden)]],Artikel!A:C,3,FALSE),Tabelle111[[#This Row],[Artikelnr. (wenn vorhanden)]])</f>
        <v>gemischte Räucherstücke</v>
      </c>
      <c r="I1212" s="11" t="str">
        <f>VLOOKUP(V1212,'Linien - BU'!A:B,2,FALSE)</f>
        <v>BU3</v>
      </c>
      <c r="J1212" s="12">
        <f t="shared" si="126"/>
        <v>148</v>
      </c>
      <c r="K1212" s="13">
        <f>Tabelle111[[#This Row],[Datum '[Tag']]]</f>
        <v>44463</v>
      </c>
      <c r="L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2" s="14" t="str">
        <f>IFERROR(VLOOKUP(Tabelle3[[#This Row],[Artikelnr.]],Artikel!A:C,3,FALSE),Tabelle3[[#This Row],[Artikelnr.]])</f>
        <v>gemischte Räucherstücke</v>
      </c>
      <c r="N1212" s="11" t="str">
        <f>VLOOKUP(D1212,'Liste Gründe'!A:D,2,FALSE)</f>
        <v>Linienbezogen</v>
      </c>
      <c r="O1212" s="13" t="str">
        <f>IF(ISBLANK(F1212),VLOOKUP(Tabelle3[[#This Row],[Grund Ziffer]],'Liste Gründe'!A:D,3,FALSE),F1212)</f>
        <v>gemischtes Produkt</v>
      </c>
      <c r="P1212" s="11" t="str">
        <f>IF(ISBLANK(Tabelle111[[#This Row],[noch genauer]]),"-",Tabelle111[[#This Row],[noch genauer]])</f>
        <v xml:space="preserve">gemischt, weil mehrere Produkte in einen Auftrag einfließen. VOS Trennung </v>
      </c>
      <c r="Q1212" s="14">
        <f t="shared" si="127"/>
        <v>38</v>
      </c>
      <c r="R1212" s="11" t="str">
        <f t="shared" si="128"/>
        <v>Produkte</v>
      </c>
      <c r="S1212" s="11" t="str">
        <f t="shared" si="129"/>
        <v>BUs</v>
      </c>
      <c r="T1212" s="11" t="str">
        <f t="shared" si="130"/>
        <v>Symptome</v>
      </c>
      <c r="U1212" s="11" t="str">
        <f>IFERROR(VLOOKUP(Tabelle3[[#This Row],[Artikelnr.]],Kennzahlen!S:U,3,FALSE)*Tabelle3[[#This Row],[Menge]],"0")</f>
        <v>0</v>
      </c>
      <c r="V1212" s="14" t="str">
        <f>IF(ISBLANK(A1212),VLOOKUP(Tabelle3[[#This Row],[Artikelnr.]],'Linien - BU'!R:S,2,FALSE),A1212)</f>
        <v>L9</v>
      </c>
      <c r="W1212" s="16" t="str">
        <f t="shared" si="131"/>
        <v>gemischte Räucherstücke</v>
      </c>
      <c r="X1212" s="15">
        <f t="shared" si="132"/>
        <v>81</v>
      </c>
      <c r="Y1212"/>
      <c r="Z1212" s="3"/>
      <c r="AB1212" s="3"/>
      <c r="AC1212" s="51"/>
      <c r="AD1212" s="3"/>
      <c r="AE1212" s="3"/>
      <c r="AF1212" s="51"/>
      <c r="AG1212" s="51"/>
      <c r="AH1212" s="51"/>
      <c r="AI1212" s="3"/>
      <c r="AL1212" s="3"/>
      <c r="AM1212" s="3"/>
      <c r="AN1212" s="3"/>
    </row>
    <row r="1213" spans="1:40" ht="30" customHeight="1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F1213"/>
      <c r="G1213" s="55" t="s">
        <v>15379</v>
      </c>
      <c r="H1213" s="25" t="str">
        <f>IFERROR(VLOOKUP(Tabelle111[[#This Row],[Artikelnr. (wenn vorhanden)]],Artikel!A:C,3,FALSE),Tabelle111[[#This Row],[Artikelnr. (wenn vorhanden)]])</f>
        <v>gemischte Räucherstücke</v>
      </c>
      <c r="I1213" s="11" t="str">
        <f>VLOOKUP(V1213,'Linien - BU'!A:B,2,FALSE)</f>
        <v>BU3</v>
      </c>
      <c r="J1213" s="12">
        <f t="shared" si="126"/>
        <v>62</v>
      </c>
      <c r="K1213" s="13">
        <f>Tabelle111[[#This Row],[Datum '[Tag']]]</f>
        <v>44466</v>
      </c>
      <c r="L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3" s="14" t="str">
        <f>IFERROR(VLOOKUP(Tabelle3[[#This Row],[Artikelnr.]],Artikel!A:C,3,FALSE),Tabelle3[[#This Row],[Artikelnr.]])</f>
        <v>gemischte Räucherstücke</v>
      </c>
      <c r="N1213" s="11" t="str">
        <f>VLOOKUP(D1213,'Liste Gründe'!A:D,2,FALSE)</f>
        <v>Linienbezogen</v>
      </c>
      <c r="O1213" s="13" t="str">
        <f>IF(ISBLANK(F1213),VLOOKUP(Tabelle3[[#This Row],[Grund Ziffer]],'Liste Gründe'!A:D,3,FALSE),F1213)</f>
        <v>gemischtes Produkt</v>
      </c>
      <c r="P1213" s="11" t="str">
        <f>IF(ISBLANK(Tabelle111[[#This Row],[noch genauer]]),"-",Tabelle111[[#This Row],[noch genauer]])</f>
        <v xml:space="preserve">gemischt, weil mehrere Produkte in einen Auftrag einfließen. VOS Trennung </v>
      </c>
      <c r="Q1213" s="14">
        <f t="shared" si="127"/>
        <v>39</v>
      </c>
      <c r="R1213" s="11" t="str">
        <f t="shared" si="128"/>
        <v>Produkte</v>
      </c>
      <c r="S1213" s="11" t="str">
        <f t="shared" si="129"/>
        <v>BUs</v>
      </c>
      <c r="T1213" s="11" t="str">
        <f t="shared" si="130"/>
        <v>Symptome</v>
      </c>
      <c r="U1213" s="11" t="str">
        <f>IFERROR(VLOOKUP(Tabelle3[[#This Row],[Artikelnr.]],Kennzahlen!S:U,3,FALSE)*Tabelle3[[#This Row],[Menge]],"0")</f>
        <v>0</v>
      </c>
      <c r="V1213" s="14" t="str">
        <f>IF(ISBLANK(A1213),VLOOKUP(Tabelle3[[#This Row],[Artikelnr.]],'Linien - BU'!R:S,2,FALSE),A1213)</f>
        <v>L9</v>
      </c>
      <c r="W1213" s="16" t="str">
        <f t="shared" si="131"/>
        <v>gemischte Räucherstücke</v>
      </c>
      <c r="X1213" s="15">
        <f t="shared" si="132"/>
        <v>81</v>
      </c>
      <c r="Y1213"/>
      <c r="Z1213" s="3"/>
      <c r="AB1213" s="3"/>
      <c r="AC1213" s="51"/>
      <c r="AD1213" s="3"/>
      <c r="AE1213" s="3"/>
      <c r="AF1213" s="51"/>
      <c r="AG1213" s="51"/>
      <c r="AH1213" s="51"/>
      <c r="AI1213" s="3"/>
      <c r="AL1213" s="3"/>
      <c r="AM1213" s="3"/>
      <c r="AN1213" s="3"/>
    </row>
    <row r="1214" spans="1:40" ht="30" customHeight="1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F1214"/>
      <c r="G1214" s="55" t="s">
        <v>15379</v>
      </c>
      <c r="H1214" s="25" t="str">
        <f>IFERROR(VLOOKUP(Tabelle111[[#This Row],[Artikelnr. (wenn vorhanden)]],Artikel!A:C,3,FALSE),Tabelle111[[#This Row],[Artikelnr. (wenn vorhanden)]])</f>
        <v>gemischte Räucherstücke</v>
      </c>
      <c r="I1214" s="11" t="str">
        <f>VLOOKUP(V1214,'Linien - BU'!A:B,2,FALSE)</f>
        <v>BU3</v>
      </c>
      <c r="J1214" s="12">
        <f t="shared" si="126"/>
        <v>57</v>
      </c>
      <c r="K1214" s="13">
        <f>Tabelle111[[#This Row],[Datum '[Tag']]]</f>
        <v>44467</v>
      </c>
      <c r="L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4" s="14" t="str">
        <f>IFERROR(VLOOKUP(Tabelle3[[#This Row],[Artikelnr.]],Artikel!A:C,3,FALSE),Tabelle3[[#This Row],[Artikelnr.]])</f>
        <v>gemischte Räucherstücke</v>
      </c>
      <c r="N1214" s="11" t="str">
        <f>VLOOKUP(D1214,'Liste Gründe'!A:D,2,FALSE)</f>
        <v>Linienbezogen</v>
      </c>
      <c r="O1214" s="13" t="str">
        <f>IF(ISBLANK(F1214),VLOOKUP(Tabelle3[[#This Row],[Grund Ziffer]],'Liste Gründe'!A:D,3,FALSE),F1214)</f>
        <v>gemischtes Produkt</v>
      </c>
      <c r="P1214" s="11" t="str">
        <f>IF(ISBLANK(Tabelle111[[#This Row],[noch genauer]]),"-",Tabelle111[[#This Row],[noch genauer]])</f>
        <v xml:space="preserve">gemischt, weil mehrere Produkte in einen Auftrag einfließen. VOS Trennung </v>
      </c>
      <c r="Q1214" s="14">
        <f t="shared" si="127"/>
        <v>39</v>
      </c>
      <c r="R1214" s="11" t="str">
        <f t="shared" si="128"/>
        <v>Produkte</v>
      </c>
      <c r="S1214" s="11" t="str">
        <f t="shared" si="129"/>
        <v>BUs</v>
      </c>
      <c r="T1214" s="11" t="str">
        <f t="shared" si="130"/>
        <v>Symptome</v>
      </c>
      <c r="U1214" s="11" t="str">
        <f>IFERROR(VLOOKUP(Tabelle3[[#This Row],[Artikelnr.]],Kennzahlen!S:U,3,FALSE)*Tabelle3[[#This Row],[Menge]],"0")</f>
        <v>0</v>
      </c>
      <c r="V1214" s="14" t="str">
        <f>IF(ISBLANK(A1214),VLOOKUP(Tabelle3[[#This Row],[Artikelnr.]],'Linien - BU'!R:S,2,FALSE),A1214)</f>
        <v>L9</v>
      </c>
      <c r="W1214" s="16" t="str">
        <f t="shared" si="131"/>
        <v>gemischte Räucherstücke</v>
      </c>
      <c r="X1214" s="15">
        <f t="shared" si="132"/>
        <v>81</v>
      </c>
      <c r="Y1214"/>
      <c r="Z1214" s="3"/>
      <c r="AB1214" s="3"/>
      <c r="AC1214" s="51"/>
      <c r="AD1214" s="3"/>
      <c r="AE1214" s="3"/>
      <c r="AF1214" s="51"/>
      <c r="AG1214" s="51"/>
      <c r="AH1214" s="51"/>
      <c r="AI1214" s="3"/>
      <c r="AL1214" s="3"/>
      <c r="AM1214" s="3"/>
      <c r="AN1214" s="3"/>
    </row>
    <row r="1215" spans="1:40" ht="30" customHeight="1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F1215"/>
      <c r="G1215" s="55" t="s">
        <v>15379</v>
      </c>
      <c r="H1215" s="25" t="str">
        <f>IFERROR(VLOOKUP(Tabelle111[[#This Row],[Artikelnr. (wenn vorhanden)]],Artikel!A:C,3,FALSE),Tabelle111[[#This Row],[Artikelnr. (wenn vorhanden)]])</f>
        <v>gemischte Räucherstücke</v>
      </c>
      <c r="I1215" s="11" t="str">
        <f>VLOOKUP(V1215,'Linien - BU'!A:B,2,FALSE)</f>
        <v>BU3</v>
      </c>
      <c r="J1215" s="12">
        <f t="shared" si="126"/>
        <v>322</v>
      </c>
      <c r="K1215" s="13">
        <f>Tabelle111[[#This Row],[Datum '[Tag']]]</f>
        <v>44468</v>
      </c>
      <c r="L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5" s="14" t="str">
        <f>IFERROR(VLOOKUP(Tabelle3[[#This Row],[Artikelnr.]],Artikel!A:C,3,FALSE),Tabelle3[[#This Row],[Artikelnr.]])</f>
        <v>gemischte Räucherstücke</v>
      </c>
      <c r="N1215" s="11" t="str">
        <f>VLOOKUP(D1215,'Liste Gründe'!A:D,2,FALSE)</f>
        <v>Linienbezogen</v>
      </c>
      <c r="O1215" s="13" t="str">
        <f>IF(ISBLANK(F1215),VLOOKUP(Tabelle3[[#This Row],[Grund Ziffer]],'Liste Gründe'!A:D,3,FALSE),F1215)</f>
        <v>gemischtes Produkt</v>
      </c>
      <c r="P1215" s="11" t="str">
        <f>IF(ISBLANK(Tabelle111[[#This Row],[noch genauer]]),"-",Tabelle111[[#This Row],[noch genauer]])</f>
        <v xml:space="preserve">gemischt, weil mehrere Produkte in einen Auftrag einfließen. VOS Trennung </v>
      </c>
      <c r="Q1215" s="14">
        <f t="shared" si="127"/>
        <v>39</v>
      </c>
      <c r="R1215" s="11" t="str">
        <f t="shared" si="128"/>
        <v>Produkte</v>
      </c>
      <c r="S1215" s="11" t="str">
        <f t="shared" si="129"/>
        <v>BUs</v>
      </c>
      <c r="T1215" s="11" t="str">
        <f t="shared" si="130"/>
        <v>Symptome</v>
      </c>
      <c r="U1215" s="11" t="str">
        <f>IFERROR(VLOOKUP(Tabelle3[[#This Row],[Artikelnr.]],Kennzahlen!S:U,3,FALSE)*Tabelle3[[#This Row],[Menge]],"0")</f>
        <v>0</v>
      </c>
      <c r="V1215" s="14" t="str">
        <f>IF(ISBLANK(A1215),VLOOKUP(Tabelle3[[#This Row],[Artikelnr.]],'Linien - BU'!R:S,2,FALSE),A1215)</f>
        <v>L9</v>
      </c>
      <c r="W1215" s="16" t="str">
        <f t="shared" si="131"/>
        <v>gemischte Räucherstücke</v>
      </c>
      <c r="X1215" s="15">
        <f t="shared" si="132"/>
        <v>81</v>
      </c>
      <c r="Y1215"/>
      <c r="Z1215" s="3"/>
      <c r="AB1215" s="3"/>
      <c r="AC1215" s="51"/>
      <c r="AD1215" s="3"/>
      <c r="AE1215" s="3"/>
      <c r="AF1215" s="51"/>
      <c r="AG1215" s="51"/>
      <c r="AH1215" s="51"/>
      <c r="AI1215" s="3"/>
      <c r="AL1215" s="3"/>
      <c r="AM1215" s="3"/>
      <c r="AN1215" s="3"/>
    </row>
    <row r="1216" spans="1:40" ht="30" customHeight="1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F1216"/>
      <c r="G1216" s="55" t="s">
        <v>15379</v>
      </c>
      <c r="H1216" s="25" t="str">
        <f>IFERROR(VLOOKUP(Tabelle111[[#This Row],[Artikelnr. (wenn vorhanden)]],Artikel!A:C,3,FALSE),Tabelle111[[#This Row],[Artikelnr. (wenn vorhanden)]])</f>
        <v>gemischte Räucherstücke</v>
      </c>
      <c r="I1216" s="11" t="str">
        <f>VLOOKUP(V1216,'Linien - BU'!A:B,2,FALSE)</f>
        <v>BU3</v>
      </c>
      <c r="J1216" s="12">
        <f t="shared" si="126"/>
        <v>61</v>
      </c>
      <c r="K1216" s="13">
        <f>Tabelle111[[#This Row],[Datum '[Tag']]]</f>
        <v>44468</v>
      </c>
      <c r="L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6" s="14" t="str">
        <f>IFERROR(VLOOKUP(Tabelle3[[#This Row],[Artikelnr.]],Artikel!A:C,3,FALSE),Tabelle3[[#This Row],[Artikelnr.]])</f>
        <v>gemischte Räucherstücke</v>
      </c>
      <c r="N1216" s="11" t="str">
        <f>VLOOKUP(D1216,'Liste Gründe'!A:D,2,FALSE)</f>
        <v>Linienbezogen</v>
      </c>
      <c r="O1216" s="13" t="str">
        <f>IF(ISBLANK(F1216),VLOOKUP(Tabelle3[[#This Row],[Grund Ziffer]],'Liste Gründe'!A:D,3,FALSE),F1216)</f>
        <v>gemischtes Produkt</v>
      </c>
      <c r="P1216" s="11" t="str">
        <f>IF(ISBLANK(Tabelle111[[#This Row],[noch genauer]]),"-",Tabelle111[[#This Row],[noch genauer]])</f>
        <v xml:space="preserve">gemischt, weil mehrere Produkte in einen Auftrag einfließen. VOS Trennung </v>
      </c>
      <c r="Q1216" s="14">
        <f t="shared" si="127"/>
        <v>39</v>
      </c>
      <c r="R1216" s="11" t="str">
        <f t="shared" si="128"/>
        <v>Produkte</v>
      </c>
      <c r="S1216" s="11" t="str">
        <f t="shared" si="129"/>
        <v>BUs</v>
      </c>
      <c r="T1216" s="11" t="str">
        <f t="shared" si="130"/>
        <v>Symptome</v>
      </c>
      <c r="U1216" s="11" t="str">
        <f>IFERROR(VLOOKUP(Tabelle3[[#This Row],[Artikelnr.]],Kennzahlen!S:U,3,FALSE)*Tabelle3[[#This Row],[Menge]],"0")</f>
        <v>0</v>
      </c>
      <c r="V1216" s="14" t="str">
        <f>IF(ISBLANK(A1216),VLOOKUP(Tabelle3[[#This Row],[Artikelnr.]],'Linien - BU'!R:S,2,FALSE),A1216)</f>
        <v>L9</v>
      </c>
      <c r="W1216" s="16" t="str">
        <f t="shared" si="131"/>
        <v>gemischte Räucherstücke</v>
      </c>
      <c r="X1216" s="15">
        <f t="shared" si="132"/>
        <v>81</v>
      </c>
      <c r="Y1216"/>
      <c r="Z1216" s="3"/>
      <c r="AB1216" s="3"/>
      <c r="AC1216" s="51"/>
      <c r="AD1216" s="3"/>
      <c r="AE1216" s="3"/>
      <c r="AF1216" s="51"/>
      <c r="AG1216" s="51"/>
      <c r="AH1216" s="51"/>
      <c r="AI1216" s="3"/>
      <c r="AL1216" s="3"/>
      <c r="AM1216" s="3"/>
      <c r="AN1216" s="3"/>
    </row>
    <row r="1217" spans="1:40" ht="30" customHeight="1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15152</v>
      </c>
      <c r="G1217" s="55" t="s">
        <v>242</v>
      </c>
      <c r="H1217" s="25" t="str">
        <f>IFERROR(VLOOKUP(Tabelle111[[#This Row],[Artikelnr. (wenn vorhanden)]],Artikel!A:C,3,FALSE),Tabelle111[[#This Row],[Artikelnr. (wenn vorhanden)]])</f>
        <v>Käsesnack</v>
      </c>
      <c r="I1217" s="11" t="str">
        <f>VLOOKUP(V1217,'Linien - BU'!A:B,2,FALSE)</f>
        <v>Rest</v>
      </c>
      <c r="J1217" s="12">
        <f t="shared" si="126"/>
        <v>450</v>
      </c>
      <c r="K1217" s="13">
        <f>Tabelle111[[#This Row],[Datum '[Tag']]]</f>
        <v>44448</v>
      </c>
      <c r="L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217" s="14" t="str">
        <f>IFERROR(VLOOKUP(Tabelle3[[#This Row],[Artikelnr.]],Artikel!A:C,3,FALSE),Tabelle3[[#This Row],[Artikelnr.]])</f>
        <v>Käsesnack</v>
      </c>
      <c r="N1217" s="11" t="str">
        <f>VLOOKUP(D1217,'Liste Gründe'!A:D,2,FALSE)</f>
        <v>Schimmel</v>
      </c>
      <c r="O1217" s="13" t="str">
        <f>IF(ISBLANK(F1217),VLOOKUP(Tabelle3[[#This Row],[Grund Ziffer]],'Liste Gründe'!A:D,3,FALSE),F1217)</f>
        <v>MHD abgelaufen in Logistik</v>
      </c>
      <c r="P1217" s="11" t="str">
        <f>IF(ISBLANK(Tabelle111[[#This Row],[noch genauer]]),"-",Tabelle111[[#This Row],[noch genauer]])</f>
        <v>in Logistik stehen geblieben</v>
      </c>
      <c r="Q1217" s="14">
        <f t="shared" si="127"/>
        <v>36</v>
      </c>
      <c r="R1217" s="11" t="str">
        <f t="shared" si="128"/>
        <v>Produkte</v>
      </c>
      <c r="S1217" s="11" t="str">
        <f t="shared" si="129"/>
        <v>BUs</v>
      </c>
      <c r="T1217" s="11" t="str">
        <f t="shared" si="130"/>
        <v>Symptome</v>
      </c>
      <c r="U1217" s="11" t="str">
        <f>IFERROR(VLOOKUP(Tabelle3[[#This Row],[Artikelnr.]],Kennzahlen!S:U,3,FALSE)*Tabelle3[[#This Row],[Menge]],"0")</f>
        <v>0</v>
      </c>
      <c r="V1217" s="14" t="str">
        <f>IF(ISBLANK(A1217),VLOOKUP(Tabelle3[[#This Row],[Artikelnr.]],'Linien - BU'!R:S,2,FALSE),A1217)</f>
        <v>Logistik</v>
      </c>
      <c r="W1217" s="16" t="str">
        <f t="shared" si="131"/>
        <v>Käsesnack</v>
      </c>
      <c r="X1217" s="15">
        <f t="shared" si="132"/>
        <v>120</v>
      </c>
      <c r="Y1217"/>
      <c r="Z1217" s="3"/>
      <c r="AB1217" s="3"/>
      <c r="AC1217" s="51"/>
      <c r="AD1217" s="3"/>
      <c r="AE1217" s="3"/>
      <c r="AF1217" s="51"/>
      <c r="AG1217" s="51"/>
      <c r="AH1217" s="51"/>
      <c r="AI1217" s="3"/>
      <c r="AL1217" s="3"/>
      <c r="AM1217" s="3"/>
      <c r="AN1217" s="3"/>
    </row>
    <row r="1218" spans="1:40" ht="30" customHeight="1" x14ac:dyDescent="0.25">
      <c r="A1218" s="25" t="s">
        <v>59</v>
      </c>
      <c r="B1218" s="25" t="s">
        <v>57</v>
      </c>
      <c r="C1218" s="25">
        <v>31.5</v>
      </c>
      <c r="D1218" s="40">
        <v>71</v>
      </c>
      <c r="E1218" s="37">
        <v>44447</v>
      </c>
      <c r="F1218" t="s">
        <v>116</v>
      </c>
      <c r="G1218" s="55" t="s">
        <v>116</v>
      </c>
      <c r="H1218" s="25" t="str">
        <f>IFERROR(VLOOKUP(Tabelle111[[#This Row],[Artikelnr. (wenn vorhanden)]],Artikel!A:C,3,FALSE),Tabelle111[[#This Row],[Artikelnr. (wenn vorhanden)]])</f>
        <v>Laborproben</v>
      </c>
      <c r="I1218" s="11" t="str">
        <f>VLOOKUP(V1218,'Linien - BU'!A:B,2,FALSE)</f>
        <v>Rest</v>
      </c>
      <c r="J1218" s="12">
        <f t="shared" ref="J1218:J1281" si="133">C1218</f>
        <v>31.5</v>
      </c>
      <c r="K1218" s="13">
        <f>Tabelle111[[#This Row],[Datum '[Tag']]]</f>
        <v>44447</v>
      </c>
      <c r="L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18" s="14" t="str">
        <f>IFERROR(VLOOKUP(Tabelle3[[#This Row],[Artikelnr.]],Artikel!A:C,3,FALSE),Tabelle3[[#This Row],[Artikelnr.]])</f>
        <v>Laborproben</v>
      </c>
      <c r="N1218" s="11" t="str">
        <f>VLOOKUP(D1218,'Liste Gründe'!A:D,2,FALSE)</f>
        <v>Qualitätssicherung</v>
      </c>
      <c r="O1218" s="13" t="str">
        <f>IF(ISBLANK(F1218),VLOOKUP(Tabelle3[[#This Row],[Grund Ziffer]],'Liste Gründe'!A:D,3,FALSE),F1218)</f>
        <v>Einwaage Labor</v>
      </c>
      <c r="P1218" s="11" t="str">
        <f>IF(ISBLANK(Tabelle111[[#This Row],[noch genauer]]),"-",Tabelle111[[#This Row],[noch genauer]])</f>
        <v>Einwaage Labor</v>
      </c>
      <c r="Q1218" s="14">
        <f t="shared" ref="Q1218:Q1281" si="134">_xlfn.ISOWEEKNUM(K1218)</f>
        <v>36</v>
      </c>
      <c r="R1218" s="11" t="str">
        <f t="shared" ref="R1218:R1281" si="135">"Produkte"</f>
        <v>Produkte</v>
      </c>
      <c r="S1218" s="11" t="str">
        <f t="shared" ref="S1218:S1281" si="136">"BUs"</f>
        <v>BUs</v>
      </c>
      <c r="T1218" s="11" t="str">
        <f t="shared" ref="T1218:T1281" si="137">"Symptome"</f>
        <v>Symptome</v>
      </c>
      <c r="U1218" s="11" t="str">
        <f>IFERROR(VLOOKUP(Tabelle3[[#This Row],[Artikelnr.]],Kennzahlen!S:U,3,FALSE)*Tabelle3[[#This Row],[Menge]],"0")</f>
        <v>0</v>
      </c>
      <c r="V1218" s="14" t="str">
        <f>IF(ISBLANK(A1218),VLOOKUP(Tabelle3[[#This Row],[Artikelnr.]],'Linien - BU'!R:S,2,FALSE),A1218)</f>
        <v>Labor</v>
      </c>
      <c r="W1218" s="16" t="str">
        <f t="shared" ref="V1218:W1281" si="138">B1218</f>
        <v>Laborproben</v>
      </c>
      <c r="X1218" s="15">
        <f t="shared" ref="X1218:X1281" si="139">D1218</f>
        <v>71</v>
      </c>
      <c r="Y1218"/>
      <c r="Z1218" s="3"/>
      <c r="AB1218" s="3"/>
      <c r="AC1218" s="51"/>
      <c r="AD1218" s="3"/>
      <c r="AE1218" s="3"/>
      <c r="AF1218" s="51"/>
      <c r="AG1218" s="51"/>
      <c r="AH1218" s="51"/>
      <c r="AI1218" s="3"/>
      <c r="AL1218" s="3"/>
      <c r="AM1218" s="3"/>
      <c r="AN1218" s="3"/>
    </row>
    <row r="1219" spans="1:40" ht="30" customHeight="1" x14ac:dyDescent="0.25">
      <c r="A1219" s="25" t="s">
        <v>59</v>
      </c>
      <c r="B1219" s="25" t="s">
        <v>57</v>
      </c>
      <c r="C1219" s="25">
        <v>8</v>
      </c>
      <c r="D1219" s="40">
        <v>71</v>
      </c>
      <c r="E1219" s="37">
        <v>44447</v>
      </c>
      <c r="F1219" t="s">
        <v>116</v>
      </c>
      <c r="G1219" s="55" t="s">
        <v>116</v>
      </c>
      <c r="H1219" s="25" t="str">
        <f>IFERROR(VLOOKUP(Tabelle111[[#This Row],[Artikelnr. (wenn vorhanden)]],Artikel!A:C,3,FALSE),Tabelle111[[#This Row],[Artikelnr. (wenn vorhanden)]])</f>
        <v>Laborproben</v>
      </c>
      <c r="I1219" s="11" t="str">
        <f>VLOOKUP(V1219,'Linien - BU'!A:B,2,FALSE)</f>
        <v>Rest</v>
      </c>
      <c r="J1219" s="12">
        <f t="shared" si="133"/>
        <v>8</v>
      </c>
      <c r="K1219" s="13">
        <f>Tabelle111[[#This Row],[Datum '[Tag']]]</f>
        <v>44447</v>
      </c>
      <c r="L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19" s="14" t="str">
        <f>IFERROR(VLOOKUP(Tabelle3[[#This Row],[Artikelnr.]],Artikel!A:C,3,FALSE),Tabelle3[[#This Row],[Artikelnr.]])</f>
        <v>Laborproben</v>
      </c>
      <c r="N1219" s="11" t="str">
        <f>VLOOKUP(D1219,'Liste Gründe'!A:D,2,FALSE)</f>
        <v>Qualitätssicherung</v>
      </c>
      <c r="O1219" s="13" t="str">
        <f>IF(ISBLANK(F1219),VLOOKUP(Tabelle3[[#This Row],[Grund Ziffer]],'Liste Gründe'!A:D,3,FALSE),F1219)</f>
        <v>Einwaage Labor</v>
      </c>
      <c r="P1219" s="11" t="str">
        <f>IF(ISBLANK(Tabelle111[[#This Row],[noch genauer]]),"-",Tabelle111[[#This Row],[noch genauer]])</f>
        <v>Einwaage Labor</v>
      </c>
      <c r="Q1219" s="14">
        <f t="shared" si="134"/>
        <v>36</v>
      </c>
      <c r="R1219" s="11" t="str">
        <f t="shared" si="135"/>
        <v>Produkte</v>
      </c>
      <c r="S1219" s="11" t="str">
        <f t="shared" si="136"/>
        <v>BUs</v>
      </c>
      <c r="T1219" s="11" t="str">
        <f t="shared" si="137"/>
        <v>Symptome</v>
      </c>
      <c r="U1219" s="11" t="str">
        <f>IFERROR(VLOOKUP(Tabelle3[[#This Row],[Artikelnr.]],Kennzahlen!S:U,3,FALSE)*Tabelle3[[#This Row],[Menge]],"0")</f>
        <v>0</v>
      </c>
      <c r="V1219" s="14" t="str">
        <f>IF(ISBLANK(A1219),VLOOKUP(Tabelle3[[#This Row],[Artikelnr.]],'Linien - BU'!R:S,2,FALSE),A1219)</f>
        <v>Labor</v>
      </c>
      <c r="W1219" s="16" t="str">
        <f t="shared" si="138"/>
        <v>Laborproben</v>
      </c>
      <c r="X1219" s="15">
        <f t="shared" si="139"/>
        <v>71</v>
      </c>
      <c r="Y1219"/>
      <c r="Z1219" s="3"/>
      <c r="AB1219" s="3"/>
      <c r="AC1219" s="51"/>
      <c r="AD1219" s="3"/>
      <c r="AE1219" s="3"/>
      <c r="AF1219" s="51"/>
      <c r="AG1219" s="51"/>
      <c r="AH1219" s="51"/>
      <c r="AI1219" s="3"/>
      <c r="AL1219" s="3"/>
      <c r="AM1219" s="3"/>
      <c r="AN1219" s="3"/>
    </row>
    <row r="1220" spans="1:40" ht="30" customHeight="1" x14ac:dyDescent="0.25">
      <c r="A1220" s="25" t="s">
        <v>59</v>
      </c>
      <c r="B1220" s="25" t="s">
        <v>57</v>
      </c>
      <c r="C1220" s="25">
        <v>10</v>
      </c>
      <c r="D1220" s="40">
        <v>71</v>
      </c>
      <c r="E1220" s="37">
        <v>44447</v>
      </c>
      <c r="F1220" t="s">
        <v>116</v>
      </c>
      <c r="G1220" s="55" t="s">
        <v>116</v>
      </c>
      <c r="H1220" s="25" t="str">
        <f>IFERROR(VLOOKUP(Tabelle111[[#This Row],[Artikelnr. (wenn vorhanden)]],Artikel!A:C,3,FALSE),Tabelle111[[#This Row],[Artikelnr. (wenn vorhanden)]])</f>
        <v>Laborproben</v>
      </c>
      <c r="I1220" s="11" t="str">
        <f>VLOOKUP(V1220,'Linien - BU'!A:B,2,FALSE)</f>
        <v>Rest</v>
      </c>
      <c r="J1220" s="12">
        <f t="shared" si="133"/>
        <v>10</v>
      </c>
      <c r="K1220" s="13">
        <f>Tabelle111[[#This Row],[Datum '[Tag']]]</f>
        <v>44447</v>
      </c>
      <c r="L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0" s="14" t="str">
        <f>IFERROR(VLOOKUP(Tabelle3[[#This Row],[Artikelnr.]],Artikel!A:C,3,FALSE),Tabelle3[[#This Row],[Artikelnr.]])</f>
        <v>Laborproben</v>
      </c>
      <c r="N1220" s="11" t="str">
        <f>VLOOKUP(D1220,'Liste Gründe'!A:D,2,FALSE)</f>
        <v>Qualitätssicherung</v>
      </c>
      <c r="O1220" s="13" t="str">
        <f>IF(ISBLANK(F1220),VLOOKUP(Tabelle3[[#This Row],[Grund Ziffer]],'Liste Gründe'!A:D,3,FALSE),F1220)</f>
        <v>Einwaage Labor</v>
      </c>
      <c r="P1220" s="11" t="str">
        <f>IF(ISBLANK(Tabelle111[[#This Row],[noch genauer]]),"-",Tabelle111[[#This Row],[noch genauer]])</f>
        <v>Einwaage Labor</v>
      </c>
      <c r="Q1220" s="14">
        <f t="shared" si="134"/>
        <v>36</v>
      </c>
      <c r="R1220" s="11" t="str">
        <f t="shared" si="135"/>
        <v>Produkte</v>
      </c>
      <c r="S1220" s="11" t="str">
        <f t="shared" si="136"/>
        <v>BUs</v>
      </c>
      <c r="T1220" s="11" t="str">
        <f t="shared" si="137"/>
        <v>Symptome</v>
      </c>
      <c r="U1220" s="11" t="str">
        <f>IFERROR(VLOOKUP(Tabelle3[[#This Row],[Artikelnr.]],Kennzahlen!S:U,3,FALSE)*Tabelle3[[#This Row],[Menge]],"0")</f>
        <v>0</v>
      </c>
      <c r="V1220" s="14" t="str">
        <f>IF(ISBLANK(A1220),VLOOKUP(Tabelle3[[#This Row],[Artikelnr.]],'Linien - BU'!R:S,2,FALSE),A1220)</f>
        <v>Labor</v>
      </c>
      <c r="W1220" s="16" t="str">
        <f t="shared" si="138"/>
        <v>Laborproben</v>
      </c>
      <c r="X1220" s="15">
        <f t="shared" si="139"/>
        <v>71</v>
      </c>
      <c r="Y1220"/>
      <c r="Z1220" s="3"/>
      <c r="AB1220" s="3"/>
      <c r="AC1220" s="51"/>
      <c r="AD1220" s="3"/>
      <c r="AE1220" s="3"/>
      <c r="AF1220" s="51"/>
      <c r="AG1220" s="51"/>
      <c r="AH1220" s="51"/>
      <c r="AI1220" s="3"/>
      <c r="AL1220" s="3"/>
      <c r="AM1220" s="3"/>
      <c r="AN1220" s="3"/>
    </row>
    <row r="1221" spans="1:40" ht="30" customHeight="1" x14ac:dyDescent="0.25">
      <c r="A1221" s="25" t="s">
        <v>59</v>
      </c>
      <c r="B1221" s="25" t="s">
        <v>57</v>
      </c>
      <c r="C1221" s="25">
        <v>42</v>
      </c>
      <c r="D1221" s="40">
        <v>73</v>
      </c>
      <c r="E1221" s="37">
        <v>44447</v>
      </c>
      <c r="F1221" t="s">
        <v>58</v>
      </c>
      <c r="G1221" s="55" t="s">
        <v>58</v>
      </c>
      <c r="H1221" s="25" t="str">
        <f>IFERROR(VLOOKUP(Tabelle111[[#This Row],[Artikelnr. (wenn vorhanden)]],Artikel!A:C,3,FALSE),Tabelle111[[#This Row],[Artikelnr. (wenn vorhanden)]])</f>
        <v>Laborproben</v>
      </c>
      <c r="I1221" s="11" t="str">
        <f>VLOOKUP(V1221,'Linien - BU'!A:B,2,FALSE)</f>
        <v>Rest</v>
      </c>
      <c r="J1221" s="12">
        <f t="shared" si="133"/>
        <v>42</v>
      </c>
      <c r="K1221" s="13">
        <f>Tabelle111[[#This Row],[Datum '[Tag']]]</f>
        <v>44447</v>
      </c>
      <c r="L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1" s="14" t="str">
        <f>IFERROR(VLOOKUP(Tabelle3[[#This Row],[Artikelnr.]],Artikel!A:C,3,FALSE),Tabelle3[[#This Row],[Artikelnr.]])</f>
        <v>Laborproben</v>
      </c>
      <c r="N1221" s="11" t="str">
        <f>VLOOKUP(D1221,'Liste Gründe'!A:D,2,FALSE)</f>
        <v>Qualitätssicherung</v>
      </c>
      <c r="O1221" s="13" t="str">
        <f>IF(ISBLANK(F1221),VLOOKUP(Tabelle3[[#This Row],[Grund Ziffer]],'Liste Gründe'!A:D,3,FALSE),F1221)</f>
        <v>Laborprobe</v>
      </c>
      <c r="P1221" s="11" t="str">
        <f>IF(ISBLANK(Tabelle111[[#This Row],[noch genauer]]),"-",Tabelle111[[#This Row],[noch genauer]])</f>
        <v>Laborprobe</v>
      </c>
      <c r="Q1221" s="14">
        <f t="shared" si="134"/>
        <v>36</v>
      </c>
      <c r="R1221" s="11" t="str">
        <f t="shared" si="135"/>
        <v>Produkte</v>
      </c>
      <c r="S1221" s="11" t="str">
        <f t="shared" si="136"/>
        <v>BUs</v>
      </c>
      <c r="T1221" s="11" t="str">
        <f t="shared" si="137"/>
        <v>Symptome</v>
      </c>
      <c r="U1221" s="11" t="str">
        <f>IFERROR(VLOOKUP(Tabelle3[[#This Row],[Artikelnr.]],Kennzahlen!S:U,3,FALSE)*Tabelle3[[#This Row],[Menge]],"0")</f>
        <v>0</v>
      </c>
      <c r="V1221" s="14" t="str">
        <f>IF(ISBLANK(A1221),VLOOKUP(Tabelle3[[#This Row],[Artikelnr.]],'Linien - BU'!R:S,2,FALSE),A1221)</f>
        <v>Labor</v>
      </c>
      <c r="W1221" s="16" t="str">
        <f t="shared" si="138"/>
        <v>Laborproben</v>
      </c>
      <c r="X1221" s="15">
        <f t="shared" si="139"/>
        <v>73</v>
      </c>
      <c r="Y1221"/>
      <c r="Z1221" s="3"/>
      <c r="AB1221" s="3"/>
      <c r="AC1221" s="51"/>
      <c r="AD1221" s="3"/>
      <c r="AE1221" s="3"/>
      <c r="AF1221" s="51"/>
      <c r="AG1221" s="51"/>
      <c r="AH1221" s="51"/>
      <c r="AI1221" s="3"/>
      <c r="AL1221" s="3"/>
      <c r="AM1221" s="3"/>
      <c r="AN1221" s="3"/>
    </row>
    <row r="1222" spans="1:40" ht="30" customHeight="1" x14ac:dyDescent="0.25">
      <c r="A1222" s="25" t="s">
        <v>59</v>
      </c>
      <c r="B1222" s="25" t="s">
        <v>57</v>
      </c>
      <c r="C1222" s="25">
        <v>60</v>
      </c>
      <c r="D1222" s="40">
        <v>73</v>
      </c>
      <c r="E1222" s="37">
        <v>44447</v>
      </c>
      <c r="F1222" t="s">
        <v>58</v>
      </c>
      <c r="G1222" s="55" t="s">
        <v>58</v>
      </c>
      <c r="H1222" s="25" t="str">
        <f>IFERROR(VLOOKUP(Tabelle111[[#This Row],[Artikelnr. (wenn vorhanden)]],Artikel!A:C,3,FALSE),Tabelle111[[#This Row],[Artikelnr. (wenn vorhanden)]])</f>
        <v>Laborproben</v>
      </c>
      <c r="I1222" s="11" t="str">
        <f>VLOOKUP(V1222,'Linien - BU'!A:B,2,FALSE)</f>
        <v>Rest</v>
      </c>
      <c r="J1222" s="12">
        <f t="shared" si="133"/>
        <v>60</v>
      </c>
      <c r="K1222" s="13">
        <f>Tabelle111[[#This Row],[Datum '[Tag']]]</f>
        <v>44447</v>
      </c>
      <c r="L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2" s="14" t="str">
        <f>IFERROR(VLOOKUP(Tabelle3[[#This Row],[Artikelnr.]],Artikel!A:C,3,FALSE),Tabelle3[[#This Row],[Artikelnr.]])</f>
        <v>Laborproben</v>
      </c>
      <c r="N1222" s="11" t="str">
        <f>VLOOKUP(D1222,'Liste Gründe'!A:D,2,FALSE)</f>
        <v>Qualitätssicherung</v>
      </c>
      <c r="O1222" s="13" t="str">
        <f>IF(ISBLANK(F1222),VLOOKUP(Tabelle3[[#This Row],[Grund Ziffer]],'Liste Gründe'!A:D,3,FALSE),F1222)</f>
        <v>Laborprobe</v>
      </c>
      <c r="P1222" s="11" t="str">
        <f>IF(ISBLANK(Tabelle111[[#This Row],[noch genauer]]),"-",Tabelle111[[#This Row],[noch genauer]])</f>
        <v>Laborprobe</v>
      </c>
      <c r="Q1222" s="14">
        <f t="shared" si="134"/>
        <v>36</v>
      </c>
      <c r="R1222" s="11" t="str">
        <f t="shared" si="135"/>
        <v>Produkte</v>
      </c>
      <c r="S1222" s="11" t="str">
        <f t="shared" si="136"/>
        <v>BUs</v>
      </c>
      <c r="T1222" s="11" t="str">
        <f t="shared" si="137"/>
        <v>Symptome</v>
      </c>
      <c r="U1222" s="11" t="str">
        <f>IFERROR(VLOOKUP(Tabelle3[[#This Row],[Artikelnr.]],Kennzahlen!S:U,3,FALSE)*Tabelle3[[#This Row],[Menge]],"0")</f>
        <v>0</v>
      </c>
      <c r="V1222" s="14" t="str">
        <f>IF(ISBLANK(A1222),VLOOKUP(Tabelle3[[#This Row],[Artikelnr.]],'Linien - BU'!R:S,2,FALSE),A1222)</f>
        <v>Labor</v>
      </c>
      <c r="W1222" s="16" t="str">
        <f t="shared" si="138"/>
        <v>Laborproben</v>
      </c>
      <c r="X1222" s="15">
        <f t="shared" si="139"/>
        <v>73</v>
      </c>
      <c r="Y1222"/>
      <c r="Z1222" s="3"/>
      <c r="AB1222" s="3"/>
      <c r="AC1222" s="51"/>
      <c r="AD1222" s="3"/>
      <c r="AE1222" s="3"/>
      <c r="AF1222" s="51"/>
      <c r="AG1222" s="51"/>
      <c r="AH1222" s="51"/>
      <c r="AI1222" s="3"/>
      <c r="AL1222" s="3"/>
      <c r="AM1222" s="3"/>
      <c r="AN1222" s="3"/>
    </row>
    <row r="1223" spans="1:40" ht="30" customHeight="1" x14ac:dyDescent="0.25">
      <c r="A1223" s="25" t="s">
        <v>59</v>
      </c>
      <c r="B1223" s="25" t="s">
        <v>57</v>
      </c>
      <c r="C1223" s="25">
        <v>25</v>
      </c>
      <c r="D1223" s="40">
        <v>73</v>
      </c>
      <c r="E1223" s="37">
        <v>44448</v>
      </c>
      <c r="F1223" t="s">
        <v>58</v>
      </c>
      <c r="G1223" s="55" t="s">
        <v>58</v>
      </c>
      <c r="H1223" s="25" t="str">
        <f>IFERROR(VLOOKUP(Tabelle111[[#This Row],[Artikelnr. (wenn vorhanden)]],Artikel!A:C,3,FALSE),Tabelle111[[#This Row],[Artikelnr. (wenn vorhanden)]])</f>
        <v>Laborproben</v>
      </c>
      <c r="I1223" s="11" t="str">
        <f>VLOOKUP(V1223,'Linien - BU'!A:B,2,FALSE)</f>
        <v>Rest</v>
      </c>
      <c r="J1223" s="12">
        <f t="shared" si="133"/>
        <v>25</v>
      </c>
      <c r="K1223" s="13">
        <f>Tabelle111[[#This Row],[Datum '[Tag']]]</f>
        <v>44448</v>
      </c>
      <c r="L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3" s="14" t="str">
        <f>IFERROR(VLOOKUP(Tabelle3[[#This Row],[Artikelnr.]],Artikel!A:C,3,FALSE),Tabelle3[[#This Row],[Artikelnr.]])</f>
        <v>Laborproben</v>
      </c>
      <c r="N1223" s="11" t="str">
        <f>VLOOKUP(D1223,'Liste Gründe'!A:D,2,FALSE)</f>
        <v>Qualitätssicherung</v>
      </c>
      <c r="O1223" s="13" t="str">
        <f>IF(ISBLANK(F1223),VLOOKUP(Tabelle3[[#This Row],[Grund Ziffer]],'Liste Gründe'!A:D,3,FALSE),F1223)</f>
        <v>Laborprobe</v>
      </c>
      <c r="P1223" s="11" t="str">
        <f>IF(ISBLANK(Tabelle111[[#This Row],[noch genauer]]),"-",Tabelle111[[#This Row],[noch genauer]])</f>
        <v>Laborprobe</v>
      </c>
      <c r="Q1223" s="14">
        <f t="shared" si="134"/>
        <v>36</v>
      </c>
      <c r="R1223" s="11" t="str">
        <f t="shared" si="135"/>
        <v>Produkte</v>
      </c>
      <c r="S1223" s="11" t="str">
        <f t="shared" si="136"/>
        <v>BUs</v>
      </c>
      <c r="T1223" s="11" t="str">
        <f t="shared" si="137"/>
        <v>Symptome</v>
      </c>
      <c r="U1223" s="11" t="str">
        <f>IFERROR(VLOOKUP(Tabelle3[[#This Row],[Artikelnr.]],Kennzahlen!S:U,3,FALSE)*Tabelle3[[#This Row],[Menge]],"0")</f>
        <v>0</v>
      </c>
      <c r="V1223" s="14" t="str">
        <f>IF(ISBLANK(A1223),VLOOKUP(Tabelle3[[#This Row],[Artikelnr.]],'Linien - BU'!R:S,2,FALSE),A1223)</f>
        <v>Labor</v>
      </c>
      <c r="W1223" s="16" t="str">
        <f t="shared" si="138"/>
        <v>Laborproben</v>
      </c>
      <c r="X1223" s="15">
        <f t="shared" si="139"/>
        <v>73</v>
      </c>
      <c r="Y1223"/>
      <c r="Z1223" s="3"/>
      <c r="AB1223" s="3"/>
      <c r="AC1223" s="51"/>
      <c r="AD1223" s="3"/>
      <c r="AE1223" s="3"/>
      <c r="AF1223" s="51"/>
      <c r="AG1223" s="51"/>
      <c r="AH1223" s="51"/>
      <c r="AI1223" s="3"/>
      <c r="AL1223" s="3"/>
      <c r="AM1223" s="3"/>
      <c r="AN1223" s="3"/>
    </row>
    <row r="1224" spans="1:40" ht="30" customHeight="1" x14ac:dyDescent="0.25">
      <c r="A1224" s="25" t="s">
        <v>59</v>
      </c>
      <c r="B1224" s="25" t="s">
        <v>57</v>
      </c>
      <c r="C1224" s="25">
        <v>7.2</v>
      </c>
      <c r="D1224" s="40">
        <v>71</v>
      </c>
      <c r="E1224" s="37">
        <v>44449</v>
      </c>
      <c r="F1224" t="s">
        <v>116</v>
      </c>
      <c r="G1224" s="55" t="s">
        <v>116</v>
      </c>
      <c r="H1224" s="25" t="str">
        <f>IFERROR(VLOOKUP(Tabelle111[[#This Row],[Artikelnr. (wenn vorhanden)]],Artikel!A:C,3,FALSE),Tabelle111[[#This Row],[Artikelnr. (wenn vorhanden)]])</f>
        <v>Laborproben</v>
      </c>
      <c r="I1224" s="11" t="str">
        <f>VLOOKUP(V1224,'Linien - BU'!A:B,2,FALSE)</f>
        <v>Rest</v>
      </c>
      <c r="J1224" s="12">
        <f t="shared" si="133"/>
        <v>7.2</v>
      </c>
      <c r="K1224" s="13">
        <f>Tabelle111[[#This Row],[Datum '[Tag']]]</f>
        <v>44449</v>
      </c>
      <c r="L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4" s="14" t="str">
        <f>IFERROR(VLOOKUP(Tabelle3[[#This Row],[Artikelnr.]],Artikel!A:C,3,FALSE),Tabelle3[[#This Row],[Artikelnr.]])</f>
        <v>Laborproben</v>
      </c>
      <c r="N1224" s="11" t="str">
        <f>VLOOKUP(D1224,'Liste Gründe'!A:D,2,FALSE)</f>
        <v>Qualitätssicherung</v>
      </c>
      <c r="O1224" s="13" t="str">
        <f>IF(ISBLANK(F1224),VLOOKUP(Tabelle3[[#This Row],[Grund Ziffer]],'Liste Gründe'!A:D,3,FALSE),F1224)</f>
        <v>Einwaage Labor</v>
      </c>
      <c r="P1224" s="11" t="str">
        <f>IF(ISBLANK(Tabelle111[[#This Row],[noch genauer]]),"-",Tabelle111[[#This Row],[noch genauer]])</f>
        <v>Einwaage Labor</v>
      </c>
      <c r="Q1224" s="14">
        <f t="shared" si="134"/>
        <v>36</v>
      </c>
      <c r="R1224" s="11" t="str">
        <f t="shared" si="135"/>
        <v>Produkte</v>
      </c>
      <c r="S1224" s="11" t="str">
        <f t="shared" si="136"/>
        <v>BUs</v>
      </c>
      <c r="T1224" s="11" t="str">
        <f t="shared" si="137"/>
        <v>Symptome</v>
      </c>
      <c r="U1224" s="11" t="str">
        <f>IFERROR(VLOOKUP(Tabelle3[[#This Row],[Artikelnr.]],Kennzahlen!S:U,3,FALSE)*Tabelle3[[#This Row],[Menge]],"0")</f>
        <v>0</v>
      </c>
      <c r="V1224" s="14" t="str">
        <f>IF(ISBLANK(A1224),VLOOKUP(Tabelle3[[#This Row],[Artikelnr.]],'Linien - BU'!R:S,2,FALSE),A1224)</f>
        <v>Labor</v>
      </c>
      <c r="W1224" s="16" t="str">
        <f t="shared" si="138"/>
        <v>Laborproben</v>
      </c>
      <c r="X1224" s="15">
        <f t="shared" si="139"/>
        <v>71</v>
      </c>
      <c r="Y1224"/>
      <c r="Z1224" s="3"/>
      <c r="AB1224" s="3"/>
      <c r="AC1224" s="51"/>
      <c r="AD1224" s="3"/>
      <c r="AE1224" s="3"/>
      <c r="AF1224" s="51"/>
      <c r="AG1224" s="51"/>
      <c r="AH1224" s="51"/>
      <c r="AI1224" s="3"/>
      <c r="AL1224" s="3"/>
      <c r="AM1224" s="3"/>
      <c r="AN1224" s="3"/>
    </row>
    <row r="1225" spans="1:40" ht="30" customHeight="1" x14ac:dyDescent="0.25">
      <c r="A1225" s="25" t="s">
        <v>59</v>
      </c>
      <c r="B1225" s="25" t="s">
        <v>57</v>
      </c>
      <c r="C1225" s="25">
        <v>135.80000000000001</v>
      </c>
      <c r="D1225" s="40">
        <v>73</v>
      </c>
      <c r="E1225" s="37">
        <v>44449</v>
      </c>
      <c r="F1225" t="s">
        <v>58</v>
      </c>
      <c r="G1225" s="55" t="s">
        <v>58</v>
      </c>
      <c r="H1225" s="25" t="str">
        <f>IFERROR(VLOOKUP(Tabelle111[[#This Row],[Artikelnr. (wenn vorhanden)]],Artikel!A:C,3,FALSE),Tabelle111[[#This Row],[Artikelnr. (wenn vorhanden)]])</f>
        <v>Laborproben</v>
      </c>
      <c r="I1225" s="11" t="str">
        <f>VLOOKUP(V1225,'Linien - BU'!A:B,2,FALSE)</f>
        <v>Rest</v>
      </c>
      <c r="J1225" s="12">
        <f t="shared" si="133"/>
        <v>135.80000000000001</v>
      </c>
      <c r="K1225" s="13">
        <f>Tabelle111[[#This Row],[Datum '[Tag']]]</f>
        <v>44449</v>
      </c>
      <c r="L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5" s="14" t="str">
        <f>IFERROR(VLOOKUP(Tabelle3[[#This Row],[Artikelnr.]],Artikel!A:C,3,FALSE),Tabelle3[[#This Row],[Artikelnr.]])</f>
        <v>Laborproben</v>
      </c>
      <c r="N1225" s="11" t="str">
        <f>VLOOKUP(D1225,'Liste Gründe'!A:D,2,FALSE)</f>
        <v>Qualitätssicherung</v>
      </c>
      <c r="O1225" s="13" t="str">
        <f>IF(ISBLANK(F1225),VLOOKUP(Tabelle3[[#This Row],[Grund Ziffer]],'Liste Gründe'!A:D,3,FALSE),F1225)</f>
        <v>Laborprobe</v>
      </c>
      <c r="P1225" s="11" t="str">
        <f>IF(ISBLANK(Tabelle111[[#This Row],[noch genauer]]),"-",Tabelle111[[#This Row],[noch genauer]])</f>
        <v>Laborprobe</v>
      </c>
      <c r="Q1225" s="14">
        <f t="shared" si="134"/>
        <v>36</v>
      </c>
      <c r="R1225" s="11" t="str">
        <f t="shared" si="135"/>
        <v>Produkte</v>
      </c>
      <c r="S1225" s="11" t="str">
        <f t="shared" si="136"/>
        <v>BUs</v>
      </c>
      <c r="T1225" s="11" t="str">
        <f t="shared" si="137"/>
        <v>Symptome</v>
      </c>
      <c r="U1225" s="11" t="str">
        <f>IFERROR(VLOOKUP(Tabelle3[[#This Row],[Artikelnr.]],Kennzahlen!S:U,3,FALSE)*Tabelle3[[#This Row],[Menge]],"0")</f>
        <v>0</v>
      </c>
      <c r="V1225" s="14" t="str">
        <f>IF(ISBLANK(A1225),VLOOKUP(Tabelle3[[#This Row],[Artikelnr.]],'Linien - BU'!R:S,2,FALSE),A1225)</f>
        <v>Labor</v>
      </c>
      <c r="W1225" s="16" t="str">
        <f t="shared" si="138"/>
        <v>Laborproben</v>
      </c>
      <c r="X1225" s="15">
        <f t="shared" si="139"/>
        <v>73</v>
      </c>
      <c r="Y1225"/>
      <c r="Z1225" s="3"/>
      <c r="AB1225" s="3"/>
      <c r="AC1225" s="51"/>
      <c r="AD1225" s="3"/>
      <c r="AE1225" s="3"/>
      <c r="AF1225" s="51"/>
      <c r="AG1225" s="51"/>
      <c r="AH1225" s="51"/>
      <c r="AI1225" s="3"/>
      <c r="AL1225" s="3"/>
      <c r="AM1225" s="3"/>
      <c r="AN1225" s="3"/>
    </row>
    <row r="1226" spans="1:40" ht="30" customHeight="1" x14ac:dyDescent="0.25">
      <c r="A1226" s="25" t="s">
        <v>59</v>
      </c>
      <c r="B1226" t="s">
        <v>90</v>
      </c>
      <c r="C1226" s="25">
        <v>36</v>
      </c>
      <c r="D1226" s="25">
        <v>70</v>
      </c>
      <c r="E1226" s="37">
        <v>44497</v>
      </c>
      <c r="F1226"/>
      <c r="G1226" s="25"/>
      <c r="H1226" s="56" t="str">
        <f>IFERROR(VLOOKUP(Tabelle111[[#This Row],[Artikelnr. (wenn vorhanden)]],Artikel!A:C,3,FALSE),Tabelle111[[#This Row],[Artikelnr. (wenn vorhanden)]])</f>
        <v>Rückstellproben</v>
      </c>
      <c r="I1226" s="11" t="str">
        <f>VLOOKUP(V1226,'Linien - BU'!A:B,2,FALSE)</f>
        <v>Rest</v>
      </c>
      <c r="J1226" s="12">
        <f t="shared" si="133"/>
        <v>36</v>
      </c>
      <c r="K1226" s="13">
        <f>Tabelle111[[#This Row],[Datum '[Tag']]]</f>
        <v>44497</v>
      </c>
      <c r="L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6" s="14" t="str">
        <f>IFERROR(VLOOKUP(Tabelle3[[#This Row],[Artikelnr.]],Artikel!A:C,3,FALSE),Tabelle3[[#This Row],[Artikelnr.]])</f>
        <v>Rückstellproben</v>
      </c>
      <c r="N1226" s="11" t="str">
        <f>VLOOKUP(D1226,'Liste Gründe'!A:D,2,FALSE)</f>
        <v>Qualitätssicherung</v>
      </c>
      <c r="O1226" s="13" t="str">
        <f>IF(ISBLANK(F1226),VLOOKUP(Tabelle3[[#This Row],[Grund Ziffer]],'Liste Gründe'!A:D,3,FALSE),F1226)</f>
        <v>Rückstellproben</v>
      </c>
      <c r="P1226" s="11" t="str">
        <f>IF(ISBLANK(Tabelle111[[#This Row],[noch genauer]]),"-",Tabelle111[[#This Row],[noch genauer]])</f>
        <v>-</v>
      </c>
      <c r="Q1226" s="14">
        <f t="shared" si="134"/>
        <v>43</v>
      </c>
      <c r="R1226" s="11" t="str">
        <f t="shared" si="135"/>
        <v>Produkte</v>
      </c>
      <c r="S1226" s="11" t="str">
        <f t="shared" si="136"/>
        <v>BUs</v>
      </c>
      <c r="T1226" s="11" t="str">
        <f t="shared" si="137"/>
        <v>Symptome</v>
      </c>
      <c r="U1226" s="11" t="str">
        <f>IFERROR(VLOOKUP(Tabelle3[[#This Row],[Artikelnr.]],Kennzahlen!S:U,3,FALSE)*Tabelle3[[#This Row],[Menge]],"0")</f>
        <v>0</v>
      </c>
      <c r="V1226" s="14" t="str">
        <f>IF(ISBLANK(A1226),VLOOKUP(Tabelle3[[#This Row],[Artikelnr.]],'Linien - BU'!R:S,2,FALSE),A1226)</f>
        <v>Labor</v>
      </c>
      <c r="W1226" s="16" t="str">
        <f t="shared" si="138"/>
        <v>Rückstellproben</v>
      </c>
      <c r="X1226" s="15">
        <f t="shared" si="139"/>
        <v>70</v>
      </c>
      <c r="Y1226"/>
      <c r="Z1226" s="3"/>
      <c r="AB1226" s="3"/>
      <c r="AC1226" s="51"/>
      <c r="AD1226" s="3"/>
      <c r="AE1226" s="3"/>
      <c r="AF1226" s="51"/>
      <c r="AG1226" s="51"/>
      <c r="AH1226" s="51"/>
      <c r="AI1226" s="3"/>
      <c r="AL1226" s="3"/>
      <c r="AM1226" s="3"/>
      <c r="AN1226" s="3"/>
    </row>
    <row r="1227" spans="1:40" ht="30" customHeight="1" x14ac:dyDescent="0.25">
      <c r="A1227" s="25" t="s">
        <v>59</v>
      </c>
      <c r="B1227" s="25" t="s">
        <v>57</v>
      </c>
      <c r="C1227" s="25">
        <v>5.3</v>
      </c>
      <c r="D1227" s="40">
        <v>71</v>
      </c>
      <c r="E1227" s="37">
        <v>44452</v>
      </c>
      <c r="F1227" t="s">
        <v>116</v>
      </c>
      <c r="G1227" s="55" t="s">
        <v>116</v>
      </c>
      <c r="H1227" s="25" t="str">
        <f>IFERROR(VLOOKUP(Tabelle111[[#This Row],[Artikelnr. (wenn vorhanden)]],Artikel!A:C,3,FALSE),Tabelle111[[#This Row],[Artikelnr. (wenn vorhanden)]])</f>
        <v>Laborproben</v>
      </c>
      <c r="I1227" s="11" t="str">
        <f>VLOOKUP(V1227,'Linien - BU'!A:B,2,FALSE)</f>
        <v>Rest</v>
      </c>
      <c r="J1227" s="12">
        <f t="shared" si="133"/>
        <v>5.3</v>
      </c>
      <c r="K1227" s="13">
        <f>Tabelle111[[#This Row],[Datum '[Tag']]]</f>
        <v>44452</v>
      </c>
      <c r="L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7" s="14" t="str">
        <f>IFERROR(VLOOKUP(Tabelle3[[#This Row],[Artikelnr.]],Artikel!A:C,3,FALSE),Tabelle3[[#This Row],[Artikelnr.]])</f>
        <v>Laborproben</v>
      </c>
      <c r="N1227" s="11" t="str">
        <f>VLOOKUP(D1227,'Liste Gründe'!A:D,2,FALSE)</f>
        <v>Qualitätssicherung</v>
      </c>
      <c r="O1227" s="13" t="str">
        <f>IF(ISBLANK(F1227),VLOOKUP(Tabelle3[[#This Row],[Grund Ziffer]],'Liste Gründe'!A:D,3,FALSE),F1227)</f>
        <v>Einwaage Labor</v>
      </c>
      <c r="P1227" s="11" t="str">
        <f>IF(ISBLANK(Tabelle111[[#This Row],[noch genauer]]),"-",Tabelle111[[#This Row],[noch genauer]])</f>
        <v>Einwaage Labor</v>
      </c>
      <c r="Q1227" s="14">
        <f t="shared" si="134"/>
        <v>37</v>
      </c>
      <c r="R1227" s="11" t="str">
        <f t="shared" si="135"/>
        <v>Produkte</v>
      </c>
      <c r="S1227" s="11" t="str">
        <f t="shared" si="136"/>
        <v>BUs</v>
      </c>
      <c r="T1227" s="11" t="str">
        <f t="shared" si="137"/>
        <v>Symptome</v>
      </c>
      <c r="U1227" s="11" t="str">
        <f>IFERROR(VLOOKUP(Tabelle3[[#This Row],[Artikelnr.]],Kennzahlen!S:U,3,FALSE)*Tabelle3[[#This Row],[Menge]],"0")</f>
        <v>0</v>
      </c>
      <c r="V1227" s="14" t="str">
        <f>IF(ISBLANK(A1227),VLOOKUP(Tabelle3[[#This Row],[Artikelnr.]],'Linien - BU'!R:S,2,FALSE),A1227)</f>
        <v>Labor</v>
      </c>
      <c r="W1227" s="16" t="str">
        <f t="shared" si="138"/>
        <v>Laborproben</v>
      </c>
      <c r="X1227" s="15">
        <f t="shared" si="139"/>
        <v>71</v>
      </c>
      <c r="Y1227"/>
      <c r="Z1227" s="3"/>
      <c r="AB1227" s="3"/>
      <c r="AC1227" s="51"/>
      <c r="AD1227" s="3"/>
      <c r="AE1227" s="3"/>
      <c r="AF1227" s="51"/>
      <c r="AG1227" s="51"/>
      <c r="AH1227" s="51"/>
      <c r="AI1227" s="3"/>
      <c r="AL1227" s="3"/>
      <c r="AM1227" s="3"/>
      <c r="AN1227" s="3"/>
    </row>
    <row r="1228" spans="1:40" ht="30" customHeight="1" x14ac:dyDescent="0.25">
      <c r="A1228" s="25" t="s">
        <v>59</v>
      </c>
      <c r="B1228" s="25" t="s">
        <v>57</v>
      </c>
      <c r="C1228" s="25">
        <v>7.8</v>
      </c>
      <c r="D1228" s="40">
        <v>71</v>
      </c>
      <c r="E1228" s="37">
        <v>44452</v>
      </c>
      <c r="F1228" t="s">
        <v>116</v>
      </c>
      <c r="G1228" s="55" t="s">
        <v>116</v>
      </c>
      <c r="H1228" s="25" t="str">
        <f>IFERROR(VLOOKUP(Tabelle111[[#This Row],[Artikelnr. (wenn vorhanden)]],Artikel!A:C,3,FALSE),Tabelle111[[#This Row],[Artikelnr. (wenn vorhanden)]])</f>
        <v>Laborproben</v>
      </c>
      <c r="I1228" s="11" t="str">
        <f>VLOOKUP(V1228,'Linien - BU'!A:B,2,FALSE)</f>
        <v>Rest</v>
      </c>
      <c r="J1228" s="12">
        <f t="shared" si="133"/>
        <v>7.8</v>
      </c>
      <c r="K1228" s="13">
        <f>Tabelle111[[#This Row],[Datum '[Tag']]]</f>
        <v>44452</v>
      </c>
      <c r="L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8" s="14" t="str">
        <f>IFERROR(VLOOKUP(Tabelle3[[#This Row],[Artikelnr.]],Artikel!A:C,3,FALSE),Tabelle3[[#This Row],[Artikelnr.]])</f>
        <v>Laborproben</v>
      </c>
      <c r="N1228" s="11" t="str">
        <f>VLOOKUP(D1228,'Liste Gründe'!A:D,2,FALSE)</f>
        <v>Qualitätssicherung</v>
      </c>
      <c r="O1228" s="13" t="str">
        <f>IF(ISBLANK(F1228),VLOOKUP(Tabelle3[[#This Row],[Grund Ziffer]],'Liste Gründe'!A:D,3,FALSE),F1228)</f>
        <v>Einwaage Labor</v>
      </c>
      <c r="P1228" s="11" t="str">
        <f>IF(ISBLANK(Tabelle111[[#This Row],[noch genauer]]),"-",Tabelle111[[#This Row],[noch genauer]])</f>
        <v>Einwaage Labor</v>
      </c>
      <c r="Q1228" s="14">
        <f t="shared" si="134"/>
        <v>37</v>
      </c>
      <c r="R1228" s="11" t="str">
        <f t="shared" si="135"/>
        <v>Produkte</v>
      </c>
      <c r="S1228" s="11" t="str">
        <f t="shared" si="136"/>
        <v>BUs</v>
      </c>
      <c r="T1228" s="11" t="str">
        <f t="shared" si="137"/>
        <v>Symptome</v>
      </c>
      <c r="U1228" s="11" t="str">
        <f>IFERROR(VLOOKUP(Tabelle3[[#This Row],[Artikelnr.]],Kennzahlen!S:U,3,FALSE)*Tabelle3[[#This Row],[Menge]],"0")</f>
        <v>0</v>
      </c>
      <c r="V1228" s="14" t="str">
        <f>IF(ISBLANK(A1228),VLOOKUP(Tabelle3[[#This Row],[Artikelnr.]],'Linien - BU'!R:S,2,FALSE),A1228)</f>
        <v>Labor</v>
      </c>
      <c r="W1228" s="16" t="str">
        <f t="shared" si="138"/>
        <v>Laborproben</v>
      </c>
      <c r="X1228" s="15">
        <f t="shared" si="139"/>
        <v>71</v>
      </c>
      <c r="Y1228"/>
      <c r="Z1228" s="3"/>
      <c r="AB1228" s="3"/>
      <c r="AC1228" s="51"/>
      <c r="AD1228" s="3"/>
      <c r="AE1228" s="3"/>
      <c r="AF1228" s="51"/>
      <c r="AG1228" s="51"/>
      <c r="AH1228" s="51"/>
      <c r="AI1228" s="3"/>
      <c r="AL1228" s="3"/>
      <c r="AM1228" s="3"/>
      <c r="AN1228" s="3"/>
    </row>
    <row r="1229" spans="1:40" ht="30" customHeight="1" x14ac:dyDescent="0.25">
      <c r="A1229" s="25" t="s">
        <v>59</v>
      </c>
      <c r="B1229" s="25" t="s">
        <v>57</v>
      </c>
      <c r="C1229" s="25">
        <v>13.5</v>
      </c>
      <c r="D1229" s="40">
        <v>71</v>
      </c>
      <c r="E1229" s="37">
        <v>44452</v>
      </c>
      <c r="F1229" t="s">
        <v>116</v>
      </c>
      <c r="G1229" s="55" t="s">
        <v>116</v>
      </c>
      <c r="H1229" s="25" t="str">
        <f>IFERROR(VLOOKUP(Tabelle111[[#This Row],[Artikelnr. (wenn vorhanden)]],Artikel!A:C,3,FALSE),Tabelle111[[#This Row],[Artikelnr. (wenn vorhanden)]])</f>
        <v>Laborproben</v>
      </c>
      <c r="I1229" s="11" t="str">
        <f>VLOOKUP(V1229,'Linien - BU'!A:B,2,FALSE)</f>
        <v>Rest</v>
      </c>
      <c r="J1229" s="12">
        <f t="shared" si="133"/>
        <v>13.5</v>
      </c>
      <c r="K1229" s="13">
        <f>Tabelle111[[#This Row],[Datum '[Tag']]]</f>
        <v>44452</v>
      </c>
      <c r="L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9" s="14" t="str">
        <f>IFERROR(VLOOKUP(Tabelle3[[#This Row],[Artikelnr.]],Artikel!A:C,3,FALSE),Tabelle3[[#This Row],[Artikelnr.]])</f>
        <v>Laborproben</v>
      </c>
      <c r="N1229" s="11" t="str">
        <f>VLOOKUP(D1229,'Liste Gründe'!A:D,2,FALSE)</f>
        <v>Qualitätssicherung</v>
      </c>
      <c r="O1229" s="13" t="str">
        <f>IF(ISBLANK(F1229),VLOOKUP(Tabelle3[[#This Row],[Grund Ziffer]],'Liste Gründe'!A:D,3,FALSE),F1229)</f>
        <v>Einwaage Labor</v>
      </c>
      <c r="P1229" s="11" t="str">
        <f>IF(ISBLANK(Tabelle111[[#This Row],[noch genauer]]),"-",Tabelle111[[#This Row],[noch genauer]])</f>
        <v>Einwaage Labor</v>
      </c>
      <c r="Q1229" s="14">
        <f t="shared" si="134"/>
        <v>37</v>
      </c>
      <c r="R1229" s="11" t="str">
        <f t="shared" si="135"/>
        <v>Produkte</v>
      </c>
      <c r="S1229" s="11" t="str">
        <f t="shared" si="136"/>
        <v>BUs</v>
      </c>
      <c r="T1229" s="11" t="str">
        <f t="shared" si="137"/>
        <v>Symptome</v>
      </c>
      <c r="U1229" s="11" t="str">
        <f>IFERROR(VLOOKUP(Tabelle3[[#This Row],[Artikelnr.]],Kennzahlen!S:U,3,FALSE)*Tabelle3[[#This Row],[Menge]],"0")</f>
        <v>0</v>
      </c>
      <c r="V1229" s="14" t="str">
        <f>IF(ISBLANK(A1229),VLOOKUP(Tabelle3[[#This Row],[Artikelnr.]],'Linien - BU'!R:S,2,FALSE),A1229)</f>
        <v>Labor</v>
      </c>
      <c r="W1229" s="16" t="str">
        <f t="shared" si="138"/>
        <v>Laborproben</v>
      </c>
      <c r="X1229" s="15">
        <f t="shared" si="139"/>
        <v>71</v>
      </c>
      <c r="Y1229"/>
      <c r="Z1229" s="3"/>
      <c r="AB1229" s="3"/>
      <c r="AC1229" s="51"/>
      <c r="AD1229" s="3"/>
      <c r="AE1229" s="3"/>
      <c r="AF1229" s="51"/>
      <c r="AG1229" s="51"/>
      <c r="AH1229" s="51"/>
      <c r="AI1229" s="3"/>
      <c r="AL1229" s="3"/>
      <c r="AM1229" s="3"/>
      <c r="AN1229" s="3"/>
    </row>
    <row r="1230" spans="1:40" ht="30" customHeight="1" x14ac:dyDescent="0.25">
      <c r="A1230" s="25" t="s">
        <v>59</v>
      </c>
      <c r="B1230" s="25" t="s">
        <v>57</v>
      </c>
      <c r="C1230" s="25">
        <v>20</v>
      </c>
      <c r="D1230" s="40">
        <v>73</v>
      </c>
      <c r="E1230" s="37">
        <v>44452</v>
      </c>
      <c r="F1230" t="s">
        <v>58</v>
      </c>
      <c r="G1230" s="55" t="s">
        <v>58</v>
      </c>
      <c r="H1230" s="25" t="str">
        <f>IFERROR(VLOOKUP(Tabelle111[[#This Row],[Artikelnr. (wenn vorhanden)]],Artikel!A:C,3,FALSE),Tabelle111[[#This Row],[Artikelnr. (wenn vorhanden)]])</f>
        <v>Laborproben</v>
      </c>
      <c r="I1230" s="11" t="str">
        <f>VLOOKUP(V1230,'Linien - BU'!A:B,2,FALSE)</f>
        <v>Rest</v>
      </c>
      <c r="J1230" s="12">
        <f t="shared" si="133"/>
        <v>20</v>
      </c>
      <c r="K1230" s="13">
        <f>Tabelle111[[#This Row],[Datum '[Tag']]]</f>
        <v>44452</v>
      </c>
      <c r="L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0" s="14" t="str">
        <f>IFERROR(VLOOKUP(Tabelle3[[#This Row],[Artikelnr.]],Artikel!A:C,3,FALSE),Tabelle3[[#This Row],[Artikelnr.]])</f>
        <v>Laborproben</v>
      </c>
      <c r="N1230" s="11" t="str">
        <f>VLOOKUP(D1230,'Liste Gründe'!A:D,2,FALSE)</f>
        <v>Qualitätssicherung</v>
      </c>
      <c r="O1230" s="13" t="str">
        <f>IF(ISBLANK(F1230),VLOOKUP(Tabelle3[[#This Row],[Grund Ziffer]],'Liste Gründe'!A:D,3,FALSE),F1230)</f>
        <v>Laborprobe</v>
      </c>
      <c r="P1230" s="11" t="str">
        <f>IF(ISBLANK(Tabelle111[[#This Row],[noch genauer]]),"-",Tabelle111[[#This Row],[noch genauer]])</f>
        <v>Laborprobe</v>
      </c>
      <c r="Q1230" s="14">
        <f t="shared" si="134"/>
        <v>37</v>
      </c>
      <c r="R1230" s="11" t="str">
        <f t="shared" si="135"/>
        <v>Produkte</v>
      </c>
      <c r="S1230" s="11" t="str">
        <f t="shared" si="136"/>
        <v>BUs</v>
      </c>
      <c r="T1230" s="11" t="str">
        <f t="shared" si="137"/>
        <v>Symptome</v>
      </c>
      <c r="U1230" s="11" t="str">
        <f>IFERROR(VLOOKUP(Tabelle3[[#This Row],[Artikelnr.]],Kennzahlen!S:U,3,FALSE)*Tabelle3[[#This Row],[Menge]],"0")</f>
        <v>0</v>
      </c>
      <c r="V1230" s="14" t="str">
        <f>IF(ISBLANK(A1230),VLOOKUP(Tabelle3[[#This Row],[Artikelnr.]],'Linien - BU'!R:S,2,FALSE),A1230)</f>
        <v>Labor</v>
      </c>
      <c r="W1230" s="16" t="str">
        <f t="shared" si="138"/>
        <v>Laborproben</v>
      </c>
      <c r="X1230" s="15">
        <f t="shared" si="139"/>
        <v>73</v>
      </c>
      <c r="Y1230"/>
      <c r="Z1230" s="3"/>
      <c r="AB1230" s="3"/>
      <c r="AC1230" s="51"/>
      <c r="AD1230" s="3"/>
      <c r="AE1230" s="3"/>
      <c r="AF1230" s="51"/>
      <c r="AG1230" s="51"/>
      <c r="AH1230" s="51"/>
      <c r="AI1230" s="3"/>
      <c r="AL1230" s="3"/>
      <c r="AM1230" s="3"/>
      <c r="AN1230" s="3"/>
    </row>
    <row r="1231" spans="1:40" ht="30" customHeight="1" x14ac:dyDescent="0.25">
      <c r="A1231" s="25" t="s">
        <v>59</v>
      </c>
      <c r="B1231" s="25" t="s">
        <v>57</v>
      </c>
      <c r="C1231" s="25">
        <v>32.5</v>
      </c>
      <c r="D1231" s="40">
        <v>73</v>
      </c>
      <c r="E1231" s="37">
        <v>44452</v>
      </c>
      <c r="F1231" t="s">
        <v>58</v>
      </c>
      <c r="G1231" s="55" t="s">
        <v>58</v>
      </c>
      <c r="H1231" s="25" t="str">
        <f>IFERROR(VLOOKUP(Tabelle111[[#This Row],[Artikelnr. (wenn vorhanden)]],Artikel!A:C,3,FALSE),Tabelle111[[#This Row],[Artikelnr. (wenn vorhanden)]])</f>
        <v>Laborproben</v>
      </c>
      <c r="I1231" s="11" t="str">
        <f>VLOOKUP(V1231,'Linien - BU'!A:B,2,FALSE)</f>
        <v>Rest</v>
      </c>
      <c r="J1231" s="12">
        <f t="shared" si="133"/>
        <v>32.5</v>
      </c>
      <c r="K1231" s="13">
        <f>Tabelle111[[#This Row],[Datum '[Tag']]]</f>
        <v>44452</v>
      </c>
      <c r="L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1" s="14" t="str">
        <f>IFERROR(VLOOKUP(Tabelle3[[#This Row],[Artikelnr.]],Artikel!A:C,3,FALSE),Tabelle3[[#This Row],[Artikelnr.]])</f>
        <v>Laborproben</v>
      </c>
      <c r="N1231" s="11" t="str">
        <f>VLOOKUP(D1231,'Liste Gründe'!A:D,2,FALSE)</f>
        <v>Qualitätssicherung</v>
      </c>
      <c r="O1231" s="13" t="str">
        <f>IF(ISBLANK(F1231),VLOOKUP(Tabelle3[[#This Row],[Grund Ziffer]],'Liste Gründe'!A:D,3,FALSE),F1231)</f>
        <v>Laborprobe</v>
      </c>
      <c r="P1231" s="11" t="str">
        <f>IF(ISBLANK(Tabelle111[[#This Row],[noch genauer]]),"-",Tabelle111[[#This Row],[noch genauer]])</f>
        <v>Laborprobe</v>
      </c>
      <c r="Q1231" s="14">
        <f t="shared" si="134"/>
        <v>37</v>
      </c>
      <c r="R1231" s="11" t="str">
        <f t="shared" si="135"/>
        <v>Produkte</v>
      </c>
      <c r="S1231" s="11" t="str">
        <f t="shared" si="136"/>
        <v>BUs</v>
      </c>
      <c r="T1231" s="11" t="str">
        <f t="shared" si="137"/>
        <v>Symptome</v>
      </c>
      <c r="U1231" s="11" t="str">
        <f>IFERROR(VLOOKUP(Tabelle3[[#This Row],[Artikelnr.]],Kennzahlen!S:U,3,FALSE)*Tabelle3[[#This Row],[Menge]],"0")</f>
        <v>0</v>
      </c>
      <c r="V1231" s="14" t="str">
        <f>IF(ISBLANK(A1231),VLOOKUP(Tabelle3[[#This Row],[Artikelnr.]],'Linien - BU'!R:S,2,FALSE),A1231)</f>
        <v>Labor</v>
      </c>
      <c r="W1231" s="16" t="str">
        <f t="shared" si="138"/>
        <v>Laborproben</v>
      </c>
      <c r="X1231" s="15">
        <f t="shared" si="139"/>
        <v>73</v>
      </c>
      <c r="Y1231"/>
      <c r="Z1231" s="3"/>
      <c r="AB1231" s="3"/>
      <c r="AC1231" s="51"/>
      <c r="AD1231" s="3"/>
      <c r="AE1231" s="3"/>
      <c r="AF1231" s="51"/>
      <c r="AG1231" s="51"/>
      <c r="AH1231" s="51"/>
      <c r="AI1231" s="3"/>
      <c r="AL1231" s="3"/>
      <c r="AM1231" s="3"/>
      <c r="AN1231" s="3"/>
    </row>
    <row r="1232" spans="1:40" ht="30" customHeight="1" x14ac:dyDescent="0.25">
      <c r="A1232" s="25" t="s">
        <v>59</v>
      </c>
      <c r="B1232" s="25" t="s">
        <v>57</v>
      </c>
      <c r="C1232" s="25">
        <v>66</v>
      </c>
      <c r="D1232" s="40">
        <v>73</v>
      </c>
      <c r="E1232" s="37">
        <v>44452</v>
      </c>
      <c r="F1232" t="s">
        <v>58</v>
      </c>
      <c r="G1232" s="55" t="s">
        <v>58</v>
      </c>
      <c r="H1232" s="25" t="str">
        <f>IFERROR(VLOOKUP(Tabelle111[[#This Row],[Artikelnr. (wenn vorhanden)]],Artikel!A:C,3,FALSE),Tabelle111[[#This Row],[Artikelnr. (wenn vorhanden)]])</f>
        <v>Laborproben</v>
      </c>
      <c r="I1232" s="11" t="str">
        <f>VLOOKUP(V1232,'Linien - BU'!A:B,2,FALSE)</f>
        <v>Rest</v>
      </c>
      <c r="J1232" s="12">
        <f t="shared" si="133"/>
        <v>66</v>
      </c>
      <c r="K1232" s="13">
        <f>Tabelle111[[#This Row],[Datum '[Tag']]]</f>
        <v>44452</v>
      </c>
      <c r="L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2" s="14" t="str">
        <f>IFERROR(VLOOKUP(Tabelle3[[#This Row],[Artikelnr.]],Artikel!A:C,3,FALSE),Tabelle3[[#This Row],[Artikelnr.]])</f>
        <v>Laborproben</v>
      </c>
      <c r="N1232" s="11" t="str">
        <f>VLOOKUP(D1232,'Liste Gründe'!A:D,2,FALSE)</f>
        <v>Qualitätssicherung</v>
      </c>
      <c r="O1232" s="13" t="str">
        <f>IF(ISBLANK(F1232),VLOOKUP(Tabelle3[[#This Row],[Grund Ziffer]],'Liste Gründe'!A:D,3,FALSE),F1232)</f>
        <v>Laborprobe</v>
      </c>
      <c r="P1232" s="11" t="str">
        <f>IF(ISBLANK(Tabelle111[[#This Row],[noch genauer]]),"-",Tabelle111[[#This Row],[noch genauer]])</f>
        <v>Laborprobe</v>
      </c>
      <c r="Q1232" s="14">
        <f t="shared" si="134"/>
        <v>37</v>
      </c>
      <c r="R1232" s="11" t="str">
        <f t="shared" si="135"/>
        <v>Produkte</v>
      </c>
      <c r="S1232" s="11" t="str">
        <f t="shared" si="136"/>
        <v>BUs</v>
      </c>
      <c r="T1232" s="11" t="str">
        <f t="shared" si="137"/>
        <v>Symptome</v>
      </c>
      <c r="U1232" s="11" t="str">
        <f>IFERROR(VLOOKUP(Tabelle3[[#This Row],[Artikelnr.]],Kennzahlen!S:U,3,FALSE)*Tabelle3[[#This Row],[Menge]],"0")</f>
        <v>0</v>
      </c>
      <c r="V1232" s="14" t="str">
        <f>IF(ISBLANK(A1232),VLOOKUP(Tabelle3[[#This Row],[Artikelnr.]],'Linien - BU'!R:S,2,FALSE),A1232)</f>
        <v>Labor</v>
      </c>
      <c r="W1232" s="16" t="str">
        <f t="shared" si="138"/>
        <v>Laborproben</v>
      </c>
      <c r="X1232" s="15">
        <f t="shared" si="139"/>
        <v>73</v>
      </c>
      <c r="Y1232"/>
      <c r="Z1232" s="3"/>
      <c r="AB1232" s="3"/>
      <c r="AC1232" s="51"/>
      <c r="AD1232" s="3"/>
      <c r="AE1232" s="3"/>
      <c r="AF1232" s="51"/>
      <c r="AG1232" s="51"/>
      <c r="AH1232" s="51"/>
      <c r="AI1232" s="3"/>
      <c r="AL1232" s="3"/>
      <c r="AM1232" s="3"/>
      <c r="AN1232" s="3"/>
    </row>
    <row r="1233" spans="1:40" ht="30" customHeight="1" x14ac:dyDescent="0.25">
      <c r="A1233" s="25" t="s">
        <v>59</v>
      </c>
      <c r="B1233" t="s">
        <v>90</v>
      </c>
      <c r="C1233" s="25">
        <v>41</v>
      </c>
      <c r="D1233" s="25">
        <v>70</v>
      </c>
      <c r="E1233" s="37">
        <v>44497</v>
      </c>
      <c r="F1233"/>
      <c r="G1233" s="25"/>
      <c r="H1233" s="56" t="str">
        <f>IFERROR(VLOOKUP(Tabelle111[[#This Row],[Artikelnr. (wenn vorhanden)]],Artikel!A:C,3,FALSE),Tabelle111[[#This Row],[Artikelnr. (wenn vorhanden)]])</f>
        <v>Rückstellproben</v>
      </c>
      <c r="I1233" s="11" t="str">
        <f>VLOOKUP(V1233,'Linien - BU'!A:B,2,FALSE)</f>
        <v>Rest</v>
      </c>
      <c r="J1233" s="12">
        <f t="shared" si="133"/>
        <v>41</v>
      </c>
      <c r="K1233" s="13">
        <f>Tabelle111[[#This Row],[Datum '[Tag']]]</f>
        <v>44497</v>
      </c>
      <c r="L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3" s="14" t="str">
        <f>IFERROR(VLOOKUP(Tabelle3[[#This Row],[Artikelnr.]],Artikel!A:C,3,FALSE),Tabelle3[[#This Row],[Artikelnr.]])</f>
        <v>Rückstellproben</v>
      </c>
      <c r="N1233" s="11" t="str">
        <f>VLOOKUP(D1233,'Liste Gründe'!A:D,2,FALSE)</f>
        <v>Qualitätssicherung</v>
      </c>
      <c r="O1233" s="13" t="str">
        <f>IF(ISBLANK(F1233),VLOOKUP(Tabelle3[[#This Row],[Grund Ziffer]],'Liste Gründe'!A:D,3,FALSE),F1233)</f>
        <v>Rückstellproben</v>
      </c>
      <c r="P1233" s="11" t="str">
        <f>IF(ISBLANK(Tabelle111[[#This Row],[noch genauer]]),"-",Tabelle111[[#This Row],[noch genauer]])</f>
        <v>-</v>
      </c>
      <c r="Q1233" s="14">
        <f t="shared" si="134"/>
        <v>43</v>
      </c>
      <c r="R1233" s="11" t="str">
        <f t="shared" si="135"/>
        <v>Produkte</v>
      </c>
      <c r="S1233" s="11" t="str">
        <f t="shared" si="136"/>
        <v>BUs</v>
      </c>
      <c r="T1233" s="11" t="str">
        <f t="shared" si="137"/>
        <v>Symptome</v>
      </c>
      <c r="U1233" s="11" t="str">
        <f>IFERROR(VLOOKUP(Tabelle3[[#This Row],[Artikelnr.]],Kennzahlen!S:U,3,FALSE)*Tabelle3[[#This Row],[Menge]],"0")</f>
        <v>0</v>
      </c>
      <c r="V1233" s="14" t="str">
        <f>IF(ISBLANK(A1233),VLOOKUP(Tabelle3[[#This Row],[Artikelnr.]],'Linien - BU'!R:S,2,FALSE),A1233)</f>
        <v>Labor</v>
      </c>
      <c r="W1233" s="16" t="str">
        <f t="shared" si="138"/>
        <v>Rückstellproben</v>
      </c>
      <c r="X1233" s="15">
        <f t="shared" si="139"/>
        <v>70</v>
      </c>
      <c r="Y1233"/>
      <c r="Z1233" s="3"/>
      <c r="AB1233" s="3"/>
      <c r="AC1233" s="51"/>
      <c r="AD1233" s="3"/>
      <c r="AE1233" s="3"/>
      <c r="AF1233" s="51"/>
      <c r="AG1233" s="51"/>
      <c r="AH1233" s="51"/>
      <c r="AI1233" s="3"/>
      <c r="AL1233" s="3"/>
      <c r="AM1233" s="3"/>
      <c r="AN1233" s="3"/>
    </row>
    <row r="1234" spans="1:40" ht="30" customHeight="1" x14ac:dyDescent="0.25">
      <c r="A1234" s="25" t="s">
        <v>59</v>
      </c>
      <c r="B1234" s="25" t="s">
        <v>57</v>
      </c>
      <c r="C1234" s="25">
        <v>5.9</v>
      </c>
      <c r="D1234" s="40">
        <v>71</v>
      </c>
      <c r="E1234" s="37">
        <v>44453</v>
      </c>
      <c r="F1234" t="s">
        <v>116</v>
      </c>
      <c r="G1234" s="55" t="s">
        <v>116</v>
      </c>
      <c r="H1234" s="25" t="str">
        <f>IFERROR(VLOOKUP(Tabelle111[[#This Row],[Artikelnr. (wenn vorhanden)]],Artikel!A:C,3,FALSE),Tabelle111[[#This Row],[Artikelnr. (wenn vorhanden)]])</f>
        <v>Laborproben</v>
      </c>
      <c r="I1234" s="11" t="str">
        <f>VLOOKUP(V1234,'Linien - BU'!A:B,2,FALSE)</f>
        <v>Rest</v>
      </c>
      <c r="J1234" s="12">
        <f t="shared" si="133"/>
        <v>5.9</v>
      </c>
      <c r="K1234" s="13">
        <f>Tabelle111[[#This Row],[Datum '[Tag']]]</f>
        <v>44453</v>
      </c>
      <c r="L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4" s="14" t="str">
        <f>IFERROR(VLOOKUP(Tabelle3[[#This Row],[Artikelnr.]],Artikel!A:C,3,FALSE),Tabelle3[[#This Row],[Artikelnr.]])</f>
        <v>Laborproben</v>
      </c>
      <c r="N1234" s="11" t="str">
        <f>VLOOKUP(D1234,'Liste Gründe'!A:D,2,FALSE)</f>
        <v>Qualitätssicherung</v>
      </c>
      <c r="O1234" s="13" t="str">
        <f>IF(ISBLANK(F1234),VLOOKUP(Tabelle3[[#This Row],[Grund Ziffer]],'Liste Gründe'!A:D,3,FALSE),F1234)</f>
        <v>Einwaage Labor</v>
      </c>
      <c r="P1234" s="11" t="str">
        <f>IF(ISBLANK(Tabelle111[[#This Row],[noch genauer]]),"-",Tabelle111[[#This Row],[noch genauer]])</f>
        <v>Einwaage Labor</v>
      </c>
      <c r="Q1234" s="14">
        <f t="shared" si="134"/>
        <v>37</v>
      </c>
      <c r="R1234" s="11" t="str">
        <f t="shared" si="135"/>
        <v>Produkte</v>
      </c>
      <c r="S1234" s="11" t="str">
        <f t="shared" si="136"/>
        <v>BUs</v>
      </c>
      <c r="T1234" s="11" t="str">
        <f t="shared" si="137"/>
        <v>Symptome</v>
      </c>
      <c r="U1234" s="11" t="str">
        <f>IFERROR(VLOOKUP(Tabelle3[[#This Row],[Artikelnr.]],Kennzahlen!S:U,3,FALSE)*Tabelle3[[#This Row],[Menge]],"0")</f>
        <v>0</v>
      </c>
      <c r="V1234" s="14" t="str">
        <f>IF(ISBLANK(A1234),VLOOKUP(Tabelle3[[#This Row],[Artikelnr.]],'Linien - BU'!R:S,2,FALSE),A1234)</f>
        <v>Labor</v>
      </c>
      <c r="W1234" s="16" t="str">
        <f t="shared" si="138"/>
        <v>Laborproben</v>
      </c>
      <c r="X1234" s="15">
        <f t="shared" si="139"/>
        <v>71</v>
      </c>
      <c r="Y1234"/>
      <c r="Z1234" s="3"/>
      <c r="AB1234" s="3"/>
      <c r="AC1234" s="51"/>
      <c r="AD1234" s="3"/>
      <c r="AE1234" s="3"/>
      <c r="AF1234" s="51"/>
      <c r="AG1234" s="51"/>
      <c r="AH1234" s="51"/>
      <c r="AI1234" s="3"/>
      <c r="AL1234" s="3"/>
      <c r="AM1234" s="3"/>
      <c r="AN1234" s="3"/>
    </row>
    <row r="1235" spans="1:40" ht="30" customHeight="1" x14ac:dyDescent="0.25">
      <c r="A1235" s="25" t="s">
        <v>59</v>
      </c>
      <c r="B1235" s="25" t="s">
        <v>57</v>
      </c>
      <c r="C1235" s="25">
        <v>5.9</v>
      </c>
      <c r="D1235" s="40">
        <v>74</v>
      </c>
      <c r="E1235" s="37">
        <v>44454</v>
      </c>
      <c r="F1235" t="s">
        <v>68</v>
      </c>
      <c r="G1235" s="55" t="s">
        <v>68</v>
      </c>
      <c r="H1235" s="25" t="str">
        <f>IFERROR(VLOOKUP(Tabelle111[[#This Row],[Artikelnr. (wenn vorhanden)]],Artikel!A:C,3,FALSE),Tabelle111[[#This Row],[Artikelnr. (wenn vorhanden)]])</f>
        <v>Laborproben</v>
      </c>
      <c r="I1235" s="11" t="str">
        <f>VLOOKUP(V1235,'Linien - BU'!A:B,2,FALSE)</f>
        <v>Rest</v>
      </c>
      <c r="J1235" s="12">
        <f t="shared" si="133"/>
        <v>5.9</v>
      </c>
      <c r="K1235" s="13">
        <f>Tabelle111[[#This Row],[Datum '[Tag']]]</f>
        <v>44454</v>
      </c>
      <c r="L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5" s="14" t="str">
        <f>IFERROR(VLOOKUP(Tabelle3[[#This Row],[Artikelnr.]],Artikel!A:C,3,FALSE),Tabelle3[[#This Row],[Artikelnr.]])</f>
        <v>Laborproben</v>
      </c>
      <c r="N1235" s="11" t="str">
        <f>VLOOKUP(D1235,'Liste Gründe'!A:D,2,FALSE)</f>
        <v>Qualitätssicherung</v>
      </c>
      <c r="O1235" s="13" t="str">
        <f>IF(ISBLANK(F1235),VLOOKUP(Tabelle3[[#This Row],[Grund Ziffer]],'Liste Gründe'!A:D,3,FALSE),F1235)</f>
        <v>Sensorik</v>
      </c>
      <c r="P1235" s="11" t="str">
        <f>IF(ISBLANK(Tabelle111[[#This Row],[noch genauer]]),"-",Tabelle111[[#This Row],[noch genauer]])</f>
        <v>Sensorik</v>
      </c>
      <c r="Q1235" s="14">
        <f t="shared" si="134"/>
        <v>37</v>
      </c>
      <c r="R1235" s="11" t="str">
        <f t="shared" si="135"/>
        <v>Produkte</v>
      </c>
      <c r="S1235" s="11" t="str">
        <f t="shared" si="136"/>
        <v>BUs</v>
      </c>
      <c r="T1235" s="11" t="str">
        <f t="shared" si="137"/>
        <v>Symptome</v>
      </c>
      <c r="U1235" s="11" t="str">
        <f>IFERROR(VLOOKUP(Tabelle3[[#This Row],[Artikelnr.]],Kennzahlen!S:U,3,FALSE)*Tabelle3[[#This Row],[Menge]],"0")</f>
        <v>0</v>
      </c>
      <c r="V1235" s="14" t="str">
        <f>IF(ISBLANK(A1235),VLOOKUP(Tabelle3[[#This Row],[Artikelnr.]],'Linien - BU'!R:S,2,FALSE),A1235)</f>
        <v>Labor</v>
      </c>
      <c r="W1235" s="16" t="str">
        <f t="shared" si="138"/>
        <v>Laborproben</v>
      </c>
      <c r="X1235" s="15">
        <f t="shared" si="139"/>
        <v>74</v>
      </c>
      <c r="Y1235"/>
      <c r="Z1235" s="3"/>
      <c r="AB1235" s="3"/>
      <c r="AC1235" s="51"/>
      <c r="AD1235" s="3"/>
      <c r="AE1235" s="3"/>
      <c r="AF1235" s="51"/>
      <c r="AG1235" s="51"/>
      <c r="AH1235" s="51"/>
      <c r="AI1235" s="3"/>
      <c r="AL1235" s="3"/>
      <c r="AM1235" s="3"/>
      <c r="AN1235" s="3"/>
    </row>
    <row r="1236" spans="1:40" ht="30" customHeight="1" x14ac:dyDescent="0.25">
      <c r="A1236" s="25" t="s">
        <v>140</v>
      </c>
      <c r="B1236" t="s">
        <v>90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IFERROR(VLOOKUP(Tabelle111[[#This Row],[Artikelnr. (wenn vorhanden)]],Artikel!A:C,3,FALSE),Tabelle111[[#This Row],[Artikelnr. (wenn vorhanden)]])</f>
        <v>Rückstellproben</v>
      </c>
      <c r="I1236" s="11" t="str">
        <f>VLOOKUP(V1236,'Linien - BU'!A:B,2,FALSE)</f>
        <v>Rest</v>
      </c>
      <c r="J1236" s="12">
        <f t="shared" si="133"/>
        <v>10</v>
      </c>
      <c r="K1236" s="13">
        <f>Tabelle111[[#This Row],[Datum '[Tag']]]</f>
        <v>44438</v>
      </c>
      <c r="L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6" s="14" t="str">
        <f>IFERROR(VLOOKUP(Tabelle3[[#This Row],[Artikelnr.]],Artikel!A:C,3,FALSE),Tabelle3[[#This Row],[Artikelnr.]])</f>
        <v>Rückstellproben</v>
      </c>
      <c r="N1236" s="11" t="str">
        <f>VLOOKUP(D1236,'Liste Gründe'!A:D,2,FALSE)</f>
        <v>Qualitätssicherung</v>
      </c>
      <c r="O1236" s="13" t="str">
        <f>IF(ISBLANK(F1236),VLOOKUP(Tabelle3[[#This Row],[Grund Ziffer]],'Liste Gründe'!A:D,3,FALSE),F1236)</f>
        <v>Laborprobe</v>
      </c>
      <c r="P1236" s="11" t="str">
        <f>IF(ISBLANK(Tabelle111[[#This Row],[noch genauer]]),"-",Tabelle111[[#This Row],[noch genauer]])</f>
        <v>Laborprobe</v>
      </c>
      <c r="Q1236" s="14">
        <f t="shared" si="134"/>
        <v>35</v>
      </c>
      <c r="R1236" s="11" t="str">
        <f t="shared" si="135"/>
        <v>Produkte</v>
      </c>
      <c r="S1236" s="11" t="str">
        <f t="shared" si="136"/>
        <v>BUs</v>
      </c>
      <c r="T1236" s="11" t="str">
        <f t="shared" si="137"/>
        <v>Symptome</v>
      </c>
      <c r="U1236" s="11" t="str">
        <f>IFERROR(VLOOKUP(Tabelle3[[#This Row],[Artikelnr.]],Kennzahlen!S:U,3,FALSE)*Tabelle3[[#This Row],[Menge]],"0")</f>
        <v>0</v>
      </c>
      <c r="V1236" s="14" t="str">
        <f>IF(ISBLANK(A1236),VLOOKUP(Tabelle3[[#This Row],[Artikelnr.]],'Linien - BU'!R:S,2,FALSE),A1236)</f>
        <v>QM</v>
      </c>
      <c r="W1236" s="16" t="str">
        <f t="shared" si="138"/>
        <v>Rückstellproben</v>
      </c>
      <c r="X1236" s="15">
        <f t="shared" si="139"/>
        <v>70</v>
      </c>
      <c r="Y1236"/>
      <c r="Z1236" s="3"/>
      <c r="AB1236" s="3"/>
      <c r="AC1236" s="51"/>
      <c r="AD1236" s="3"/>
      <c r="AE1236" s="3"/>
      <c r="AF1236" s="51"/>
      <c r="AG1236" s="51"/>
      <c r="AH1236" s="51"/>
      <c r="AI1236" s="3"/>
      <c r="AL1236" s="3"/>
      <c r="AM1236" s="3"/>
      <c r="AN1236" s="3"/>
    </row>
    <row r="1237" spans="1:40" ht="30" customHeight="1" x14ac:dyDescent="0.25">
      <c r="A1237" s="25" t="s">
        <v>59</v>
      </c>
      <c r="B1237" s="25" t="s">
        <v>57</v>
      </c>
      <c r="C1237" s="25">
        <v>39</v>
      </c>
      <c r="D1237" s="40">
        <v>73</v>
      </c>
      <c r="E1237" s="37">
        <v>44454</v>
      </c>
      <c r="F1237" t="s">
        <v>58</v>
      </c>
      <c r="G1237" s="55" t="s">
        <v>58</v>
      </c>
      <c r="H1237" s="25" t="str">
        <f>IFERROR(VLOOKUP(Tabelle111[[#This Row],[Artikelnr. (wenn vorhanden)]],Artikel!A:C,3,FALSE),Tabelle111[[#This Row],[Artikelnr. (wenn vorhanden)]])</f>
        <v>Laborproben</v>
      </c>
      <c r="I1237" s="11" t="str">
        <f>VLOOKUP(V1237,'Linien - BU'!A:B,2,FALSE)</f>
        <v>Rest</v>
      </c>
      <c r="J1237" s="12">
        <f t="shared" si="133"/>
        <v>39</v>
      </c>
      <c r="K1237" s="13">
        <f>Tabelle111[[#This Row],[Datum '[Tag']]]</f>
        <v>44454</v>
      </c>
      <c r="L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7" s="14" t="str">
        <f>IFERROR(VLOOKUP(Tabelle3[[#This Row],[Artikelnr.]],Artikel!A:C,3,FALSE),Tabelle3[[#This Row],[Artikelnr.]])</f>
        <v>Laborproben</v>
      </c>
      <c r="N1237" s="11" t="str">
        <f>VLOOKUP(D1237,'Liste Gründe'!A:D,2,FALSE)</f>
        <v>Qualitätssicherung</v>
      </c>
      <c r="O1237" s="13" t="str">
        <f>IF(ISBLANK(F1237),VLOOKUP(Tabelle3[[#This Row],[Grund Ziffer]],'Liste Gründe'!A:D,3,FALSE),F1237)</f>
        <v>Laborprobe</v>
      </c>
      <c r="P1237" s="11" t="str">
        <f>IF(ISBLANK(Tabelle111[[#This Row],[noch genauer]]),"-",Tabelle111[[#This Row],[noch genauer]])</f>
        <v>Laborprobe</v>
      </c>
      <c r="Q1237" s="14">
        <f t="shared" si="134"/>
        <v>37</v>
      </c>
      <c r="R1237" s="11" t="str">
        <f t="shared" si="135"/>
        <v>Produkte</v>
      </c>
      <c r="S1237" s="11" t="str">
        <f t="shared" si="136"/>
        <v>BUs</v>
      </c>
      <c r="T1237" s="11" t="str">
        <f t="shared" si="137"/>
        <v>Symptome</v>
      </c>
      <c r="U1237" s="11" t="str">
        <f>IFERROR(VLOOKUP(Tabelle3[[#This Row],[Artikelnr.]],Kennzahlen!S:U,3,FALSE)*Tabelle3[[#This Row],[Menge]],"0")</f>
        <v>0</v>
      </c>
      <c r="V1237" s="14" t="str">
        <f>IF(ISBLANK(A1237),VLOOKUP(Tabelle3[[#This Row],[Artikelnr.]],'Linien - BU'!R:S,2,FALSE),A1237)</f>
        <v>Labor</v>
      </c>
      <c r="W1237" s="16" t="str">
        <f t="shared" si="138"/>
        <v>Laborproben</v>
      </c>
      <c r="X1237" s="15">
        <f t="shared" si="139"/>
        <v>73</v>
      </c>
      <c r="Y1237"/>
      <c r="Z1237" s="3"/>
      <c r="AB1237" s="3"/>
      <c r="AC1237" s="51"/>
      <c r="AD1237" s="3"/>
      <c r="AE1237" s="3"/>
      <c r="AF1237" s="51"/>
      <c r="AG1237" s="51"/>
      <c r="AH1237" s="51"/>
      <c r="AI1237" s="3"/>
      <c r="AL1237" s="3"/>
      <c r="AM1237" s="3"/>
      <c r="AN1237" s="3"/>
    </row>
    <row r="1238" spans="1:40" ht="30" customHeight="1" x14ac:dyDescent="0.25">
      <c r="A1238" s="25" t="s">
        <v>59</v>
      </c>
      <c r="B1238" s="25" t="s">
        <v>57</v>
      </c>
      <c r="C1238" s="25">
        <v>58</v>
      </c>
      <c r="D1238" s="40">
        <v>73</v>
      </c>
      <c r="E1238" s="37">
        <v>44454</v>
      </c>
      <c r="F1238" t="s">
        <v>58</v>
      </c>
      <c r="G1238" s="55" t="s">
        <v>58</v>
      </c>
      <c r="H1238" s="25" t="str">
        <f>IFERROR(VLOOKUP(Tabelle111[[#This Row],[Artikelnr. (wenn vorhanden)]],Artikel!A:C,3,FALSE),Tabelle111[[#This Row],[Artikelnr. (wenn vorhanden)]])</f>
        <v>Laborproben</v>
      </c>
      <c r="I1238" s="11" t="str">
        <f>VLOOKUP(V1238,'Linien - BU'!A:B,2,FALSE)</f>
        <v>Rest</v>
      </c>
      <c r="J1238" s="12">
        <f t="shared" si="133"/>
        <v>58</v>
      </c>
      <c r="K1238" s="13">
        <f>Tabelle111[[#This Row],[Datum '[Tag']]]</f>
        <v>44454</v>
      </c>
      <c r="L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8" s="14" t="str">
        <f>IFERROR(VLOOKUP(Tabelle3[[#This Row],[Artikelnr.]],Artikel!A:C,3,FALSE),Tabelle3[[#This Row],[Artikelnr.]])</f>
        <v>Laborproben</v>
      </c>
      <c r="N1238" s="11" t="str">
        <f>VLOOKUP(D1238,'Liste Gründe'!A:D,2,FALSE)</f>
        <v>Qualitätssicherung</v>
      </c>
      <c r="O1238" s="13" t="str">
        <f>IF(ISBLANK(F1238),VLOOKUP(Tabelle3[[#This Row],[Grund Ziffer]],'Liste Gründe'!A:D,3,FALSE),F1238)</f>
        <v>Laborprobe</v>
      </c>
      <c r="P1238" s="11" t="str">
        <f>IF(ISBLANK(Tabelle111[[#This Row],[noch genauer]]),"-",Tabelle111[[#This Row],[noch genauer]])</f>
        <v>Laborprobe</v>
      </c>
      <c r="Q1238" s="14">
        <f t="shared" si="134"/>
        <v>37</v>
      </c>
      <c r="R1238" s="11" t="str">
        <f t="shared" si="135"/>
        <v>Produkte</v>
      </c>
      <c r="S1238" s="11" t="str">
        <f t="shared" si="136"/>
        <v>BUs</v>
      </c>
      <c r="T1238" s="11" t="str">
        <f t="shared" si="137"/>
        <v>Symptome</v>
      </c>
      <c r="U1238" s="11" t="str">
        <f>IFERROR(VLOOKUP(Tabelle3[[#This Row],[Artikelnr.]],Kennzahlen!S:U,3,FALSE)*Tabelle3[[#This Row],[Menge]],"0")</f>
        <v>0</v>
      </c>
      <c r="V1238" s="14" t="str">
        <f>IF(ISBLANK(A1238),VLOOKUP(Tabelle3[[#This Row],[Artikelnr.]],'Linien - BU'!R:S,2,FALSE),A1238)</f>
        <v>Labor</v>
      </c>
      <c r="W1238" s="16" t="str">
        <f t="shared" si="138"/>
        <v>Laborproben</v>
      </c>
      <c r="X1238" s="15">
        <f t="shared" si="139"/>
        <v>73</v>
      </c>
      <c r="Y1238"/>
      <c r="Z1238" s="3"/>
      <c r="AB1238" s="3"/>
      <c r="AC1238" s="51"/>
      <c r="AD1238" s="3"/>
      <c r="AE1238" s="3"/>
      <c r="AF1238" s="51"/>
      <c r="AG1238" s="51"/>
      <c r="AH1238" s="51"/>
      <c r="AI1238" s="3"/>
      <c r="AL1238" s="3"/>
      <c r="AM1238" s="3"/>
      <c r="AN1238" s="3"/>
    </row>
    <row r="1239" spans="1:40" ht="30" customHeight="1" x14ac:dyDescent="0.25">
      <c r="A1239" s="25" t="s">
        <v>59</v>
      </c>
      <c r="B1239" s="25" t="s">
        <v>57</v>
      </c>
      <c r="C1239" s="25">
        <v>78.900000000000006</v>
      </c>
      <c r="D1239" s="40">
        <v>73</v>
      </c>
      <c r="E1239" s="37">
        <v>44454</v>
      </c>
      <c r="F1239" t="s">
        <v>58</v>
      </c>
      <c r="G1239" s="55" t="s">
        <v>58</v>
      </c>
      <c r="H1239" s="25" t="str">
        <f>IFERROR(VLOOKUP(Tabelle111[[#This Row],[Artikelnr. (wenn vorhanden)]],Artikel!A:C,3,FALSE),Tabelle111[[#This Row],[Artikelnr. (wenn vorhanden)]])</f>
        <v>Laborproben</v>
      </c>
      <c r="I1239" s="11" t="str">
        <f>VLOOKUP(V1239,'Linien - BU'!A:B,2,FALSE)</f>
        <v>Rest</v>
      </c>
      <c r="J1239" s="12">
        <f t="shared" si="133"/>
        <v>78.900000000000006</v>
      </c>
      <c r="K1239" s="13">
        <f>Tabelle111[[#This Row],[Datum '[Tag']]]</f>
        <v>44454</v>
      </c>
      <c r="L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9" s="14" t="str">
        <f>IFERROR(VLOOKUP(Tabelle3[[#This Row],[Artikelnr.]],Artikel!A:C,3,FALSE),Tabelle3[[#This Row],[Artikelnr.]])</f>
        <v>Laborproben</v>
      </c>
      <c r="N1239" s="11" t="str">
        <f>VLOOKUP(D1239,'Liste Gründe'!A:D,2,FALSE)</f>
        <v>Qualitätssicherung</v>
      </c>
      <c r="O1239" s="13" t="str">
        <f>IF(ISBLANK(F1239),VLOOKUP(Tabelle3[[#This Row],[Grund Ziffer]],'Liste Gründe'!A:D,3,FALSE),F1239)</f>
        <v>Laborprobe</v>
      </c>
      <c r="P1239" s="11" t="str">
        <f>IF(ISBLANK(Tabelle111[[#This Row],[noch genauer]]),"-",Tabelle111[[#This Row],[noch genauer]])</f>
        <v>Laborprobe</v>
      </c>
      <c r="Q1239" s="14">
        <f t="shared" si="134"/>
        <v>37</v>
      </c>
      <c r="R1239" s="11" t="str">
        <f t="shared" si="135"/>
        <v>Produkte</v>
      </c>
      <c r="S1239" s="11" t="str">
        <f t="shared" si="136"/>
        <v>BUs</v>
      </c>
      <c r="T1239" s="11" t="str">
        <f t="shared" si="137"/>
        <v>Symptome</v>
      </c>
      <c r="U1239" s="11" t="str">
        <f>IFERROR(VLOOKUP(Tabelle3[[#This Row],[Artikelnr.]],Kennzahlen!S:U,3,FALSE)*Tabelle3[[#This Row],[Menge]],"0")</f>
        <v>0</v>
      </c>
      <c r="V1239" s="14" t="str">
        <f>IF(ISBLANK(A1239),VLOOKUP(Tabelle3[[#This Row],[Artikelnr.]],'Linien - BU'!R:S,2,FALSE),A1239)</f>
        <v>Labor</v>
      </c>
      <c r="W1239" s="16" t="str">
        <f t="shared" si="138"/>
        <v>Laborproben</v>
      </c>
      <c r="X1239" s="15">
        <f t="shared" si="139"/>
        <v>73</v>
      </c>
      <c r="Y1239"/>
      <c r="Z1239" s="3"/>
      <c r="AB1239" s="3"/>
      <c r="AC1239" s="51"/>
      <c r="AD1239" s="3"/>
      <c r="AE1239" s="3"/>
      <c r="AF1239" s="51"/>
      <c r="AG1239" s="51"/>
      <c r="AH1239" s="51"/>
      <c r="AI1239" s="3"/>
      <c r="AL1239" s="3"/>
      <c r="AM1239" s="3"/>
      <c r="AN1239" s="3"/>
    </row>
    <row r="1240" spans="1:40" ht="30" customHeight="1" x14ac:dyDescent="0.25">
      <c r="A1240" s="25" t="s">
        <v>59</v>
      </c>
      <c r="B1240" s="25" t="s">
        <v>57</v>
      </c>
      <c r="C1240" s="25">
        <v>20</v>
      </c>
      <c r="D1240" s="40">
        <v>73</v>
      </c>
      <c r="E1240" s="37">
        <v>44454</v>
      </c>
      <c r="F1240" t="s">
        <v>58</v>
      </c>
      <c r="G1240" s="55" t="s">
        <v>58</v>
      </c>
      <c r="H1240" s="25" t="str">
        <f>IFERROR(VLOOKUP(Tabelle111[[#This Row],[Artikelnr. (wenn vorhanden)]],Artikel!A:C,3,FALSE),Tabelle111[[#This Row],[Artikelnr. (wenn vorhanden)]])</f>
        <v>Laborproben</v>
      </c>
      <c r="I1240" s="11" t="str">
        <f>VLOOKUP(V1240,'Linien - BU'!A:B,2,FALSE)</f>
        <v>Rest</v>
      </c>
      <c r="J1240" s="12">
        <f t="shared" si="133"/>
        <v>20</v>
      </c>
      <c r="K1240" s="13">
        <f>Tabelle111[[#This Row],[Datum '[Tag']]]</f>
        <v>44454</v>
      </c>
      <c r="L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0" s="14" t="str">
        <f>IFERROR(VLOOKUP(Tabelle3[[#This Row],[Artikelnr.]],Artikel!A:C,3,FALSE),Tabelle3[[#This Row],[Artikelnr.]])</f>
        <v>Laborproben</v>
      </c>
      <c r="N1240" s="11" t="str">
        <f>VLOOKUP(D1240,'Liste Gründe'!A:D,2,FALSE)</f>
        <v>Qualitätssicherung</v>
      </c>
      <c r="O1240" s="13" t="str">
        <f>IF(ISBLANK(F1240),VLOOKUP(Tabelle3[[#This Row],[Grund Ziffer]],'Liste Gründe'!A:D,3,FALSE),F1240)</f>
        <v>Laborprobe</v>
      </c>
      <c r="P1240" s="11" t="str">
        <f>IF(ISBLANK(Tabelle111[[#This Row],[noch genauer]]),"-",Tabelle111[[#This Row],[noch genauer]])</f>
        <v>Laborprobe</v>
      </c>
      <c r="Q1240" s="14">
        <f t="shared" si="134"/>
        <v>37</v>
      </c>
      <c r="R1240" s="11" t="str">
        <f t="shared" si="135"/>
        <v>Produkte</v>
      </c>
      <c r="S1240" s="11" t="str">
        <f t="shared" si="136"/>
        <v>BUs</v>
      </c>
      <c r="T1240" s="11" t="str">
        <f t="shared" si="137"/>
        <v>Symptome</v>
      </c>
      <c r="U1240" s="11" t="str">
        <f>IFERROR(VLOOKUP(Tabelle3[[#This Row],[Artikelnr.]],Kennzahlen!S:U,3,FALSE)*Tabelle3[[#This Row],[Menge]],"0")</f>
        <v>0</v>
      </c>
      <c r="V1240" s="14" t="str">
        <f>IF(ISBLANK(A1240),VLOOKUP(Tabelle3[[#This Row],[Artikelnr.]],'Linien - BU'!R:S,2,FALSE),A1240)</f>
        <v>Labor</v>
      </c>
      <c r="W1240" s="16" t="str">
        <f t="shared" si="138"/>
        <v>Laborproben</v>
      </c>
      <c r="X1240" s="15">
        <f t="shared" si="139"/>
        <v>73</v>
      </c>
      <c r="Y1240"/>
      <c r="Z1240" s="3"/>
      <c r="AB1240" s="3"/>
      <c r="AC1240" s="51"/>
      <c r="AD1240" s="3"/>
      <c r="AE1240" s="3"/>
      <c r="AF1240" s="51"/>
      <c r="AG1240" s="51"/>
      <c r="AH1240" s="51"/>
      <c r="AI1240" s="3"/>
      <c r="AL1240" s="3"/>
      <c r="AM1240" s="3"/>
      <c r="AN1240" s="3"/>
    </row>
    <row r="1241" spans="1:40" ht="30" customHeight="1" x14ac:dyDescent="0.25">
      <c r="A1241" s="25" t="s">
        <v>59</v>
      </c>
      <c r="B1241" s="25" t="s">
        <v>57</v>
      </c>
      <c r="C1241" s="25">
        <v>7</v>
      </c>
      <c r="D1241" s="40">
        <v>74</v>
      </c>
      <c r="E1241" s="37">
        <v>44454</v>
      </c>
      <c r="F1241" t="s">
        <v>68</v>
      </c>
      <c r="G1241" s="55" t="s">
        <v>68</v>
      </c>
      <c r="H1241" s="25" t="str">
        <f>IFERROR(VLOOKUP(Tabelle111[[#This Row],[Artikelnr. (wenn vorhanden)]],Artikel!A:C,3,FALSE),Tabelle111[[#This Row],[Artikelnr. (wenn vorhanden)]])</f>
        <v>Laborproben</v>
      </c>
      <c r="I1241" s="11" t="str">
        <f>VLOOKUP(V1241,'Linien - BU'!A:B,2,FALSE)</f>
        <v>Rest</v>
      </c>
      <c r="J1241" s="12">
        <f t="shared" si="133"/>
        <v>7</v>
      </c>
      <c r="K1241" s="13">
        <f>Tabelle111[[#This Row],[Datum '[Tag']]]</f>
        <v>44454</v>
      </c>
      <c r="L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1" s="14" t="str">
        <f>IFERROR(VLOOKUP(Tabelle3[[#This Row],[Artikelnr.]],Artikel!A:C,3,FALSE),Tabelle3[[#This Row],[Artikelnr.]])</f>
        <v>Laborproben</v>
      </c>
      <c r="N1241" s="11" t="str">
        <f>VLOOKUP(D1241,'Liste Gründe'!A:D,2,FALSE)</f>
        <v>Qualitätssicherung</v>
      </c>
      <c r="O1241" s="13" t="str">
        <f>IF(ISBLANK(F1241),VLOOKUP(Tabelle3[[#This Row],[Grund Ziffer]],'Liste Gründe'!A:D,3,FALSE),F1241)</f>
        <v>Sensorik</v>
      </c>
      <c r="P1241" s="11" t="str">
        <f>IF(ISBLANK(Tabelle111[[#This Row],[noch genauer]]),"-",Tabelle111[[#This Row],[noch genauer]])</f>
        <v>Sensorik</v>
      </c>
      <c r="Q1241" s="14">
        <f t="shared" si="134"/>
        <v>37</v>
      </c>
      <c r="R1241" s="11" t="str">
        <f t="shared" si="135"/>
        <v>Produkte</v>
      </c>
      <c r="S1241" s="11" t="str">
        <f t="shared" si="136"/>
        <v>BUs</v>
      </c>
      <c r="T1241" s="11" t="str">
        <f t="shared" si="137"/>
        <v>Symptome</v>
      </c>
      <c r="U1241" s="11" t="str">
        <f>IFERROR(VLOOKUP(Tabelle3[[#This Row],[Artikelnr.]],Kennzahlen!S:U,3,FALSE)*Tabelle3[[#This Row],[Menge]],"0")</f>
        <v>0</v>
      </c>
      <c r="V1241" s="14" t="str">
        <f>IF(ISBLANK(A1241),VLOOKUP(Tabelle3[[#This Row],[Artikelnr.]],'Linien - BU'!R:S,2,FALSE),A1241)</f>
        <v>Labor</v>
      </c>
      <c r="W1241" s="16" t="str">
        <f t="shared" si="138"/>
        <v>Laborproben</v>
      </c>
      <c r="X1241" s="15">
        <f t="shared" si="139"/>
        <v>74</v>
      </c>
      <c r="Y1241"/>
      <c r="Z1241" s="3"/>
      <c r="AB1241" s="3"/>
      <c r="AC1241" s="51"/>
      <c r="AD1241" s="3"/>
      <c r="AE1241" s="3"/>
      <c r="AF1241" s="51"/>
      <c r="AG1241" s="51"/>
      <c r="AH1241" s="51"/>
      <c r="AI1241" s="3"/>
      <c r="AL1241" s="3"/>
      <c r="AM1241" s="3"/>
      <c r="AN1241" s="3"/>
    </row>
    <row r="1242" spans="1:40" ht="30" customHeight="1" x14ac:dyDescent="0.25">
      <c r="A1242" s="25" t="s">
        <v>59</v>
      </c>
      <c r="B1242" s="25" t="s">
        <v>57</v>
      </c>
      <c r="C1242" s="25">
        <v>11</v>
      </c>
      <c r="D1242" s="40">
        <v>73</v>
      </c>
      <c r="E1242" s="37">
        <v>44455</v>
      </c>
      <c r="F1242" t="s">
        <v>58</v>
      </c>
      <c r="G1242" s="55" t="s">
        <v>58</v>
      </c>
      <c r="H1242" s="25" t="str">
        <f>IFERROR(VLOOKUP(Tabelle111[[#This Row],[Artikelnr. (wenn vorhanden)]],Artikel!A:C,3,FALSE),Tabelle111[[#This Row],[Artikelnr. (wenn vorhanden)]])</f>
        <v>Laborproben</v>
      </c>
      <c r="I1242" s="11" t="str">
        <f>VLOOKUP(V1242,'Linien - BU'!A:B,2,FALSE)</f>
        <v>Rest</v>
      </c>
      <c r="J1242" s="12">
        <f t="shared" si="133"/>
        <v>11</v>
      </c>
      <c r="K1242" s="13">
        <f>Tabelle111[[#This Row],[Datum '[Tag']]]</f>
        <v>44455</v>
      </c>
      <c r="L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2" s="14" t="str">
        <f>IFERROR(VLOOKUP(Tabelle3[[#This Row],[Artikelnr.]],Artikel!A:C,3,FALSE),Tabelle3[[#This Row],[Artikelnr.]])</f>
        <v>Laborproben</v>
      </c>
      <c r="N1242" s="11" t="str">
        <f>VLOOKUP(D1242,'Liste Gründe'!A:D,2,FALSE)</f>
        <v>Qualitätssicherung</v>
      </c>
      <c r="O1242" s="13" t="str">
        <f>IF(ISBLANK(F1242),VLOOKUP(Tabelle3[[#This Row],[Grund Ziffer]],'Liste Gründe'!A:D,3,FALSE),F1242)</f>
        <v>Laborprobe</v>
      </c>
      <c r="P1242" s="11" t="str">
        <f>IF(ISBLANK(Tabelle111[[#This Row],[noch genauer]]),"-",Tabelle111[[#This Row],[noch genauer]])</f>
        <v>Laborprobe</v>
      </c>
      <c r="Q1242" s="14">
        <f t="shared" si="134"/>
        <v>37</v>
      </c>
      <c r="R1242" s="11" t="str">
        <f t="shared" si="135"/>
        <v>Produkte</v>
      </c>
      <c r="S1242" s="11" t="str">
        <f t="shared" si="136"/>
        <v>BUs</v>
      </c>
      <c r="T1242" s="11" t="str">
        <f t="shared" si="137"/>
        <v>Symptome</v>
      </c>
      <c r="U1242" s="11" t="str">
        <f>IFERROR(VLOOKUP(Tabelle3[[#This Row],[Artikelnr.]],Kennzahlen!S:U,3,FALSE)*Tabelle3[[#This Row],[Menge]],"0")</f>
        <v>0</v>
      </c>
      <c r="V1242" s="14" t="str">
        <f>IF(ISBLANK(A1242),VLOOKUP(Tabelle3[[#This Row],[Artikelnr.]],'Linien - BU'!R:S,2,FALSE),A1242)</f>
        <v>Labor</v>
      </c>
      <c r="W1242" s="16" t="str">
        <f t="shared" si="138"/>
        <v>Laborproben</v>
      </c>
      <c r="X1242" s="15">
        <f t="shared" si="139"/>
        <v>73</v>
      </c>
      <c r="Y1242"/>
      <c r="Z1242" s="3"/>
      <c r="AB1242" s="3"/>
      <c r="AC1242" s="51"/>
      <c r="AD1242" s="3"/>
      <c r="AE1242" s="3"/>
      <c r="AF1242" s="51"/>
      <c r="AG1242" s="51"/>
      <c r="AH1242" s="51"/>
      <c r="AI1242" s="3"/>
      <c r="AL1242" s="3"/>
      <c r="AM1242" s="3"/>
      <c r="AN1242" s="3"/>
    </row>
    <row r="1243" spans="1:40" ht="30" customHeight="1" x14ac:dyDescent="0.25">
      <c r="A1243" s="25" t="s">
        <v>292</v>
      </c>
      <c r="B1243" s="25" t="s">
        <v>57</v>
      </c>
      <c r="C1243" s="25">
        <v>56</v>
      </c>
      <c r="D1243" s="40">
        <v>73</v>
      </c>
      <c r="E1243" s="37">
        <v>44455</v>
      </c>
      <c r="F1243" t="s">
        <v>58</v>
      </c>
      <c r="G1243" s="55" t="s">
        <v>58</v>
      </c>
      <c r="H1243" s="25" t="str">
        <f>IFERROR(VLOOKUP(Tabelle111[[#This Row],[Artikelnr. (wenn vorhanden)]],Artikel!A:C,3,FALSE),Tabelle111[[#This Row],[Artikelnr. (wenn vorhanden)]])</f>
        <v>Laborproben</v>
      </c>
      <c r="I1243" s="11" t="str">
        <f>VLOOKUP(V1243,'Linien - BU'!A:B,2,FALSE)</f>
        <v>Rest</v>
      </c>
      <c r="J1243" s="12">
        <f t="shared" si="133"/>
        <v>56</v>
      </c>
      <c r="K1243" s="13">
        <f>Tabelle111[[#This Row],[Datum '[Tag']]]</f>
        <v>44455</v>
      </c>
      <c r="L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3" s="14" t="str">
        <f>IFERROR(VLOOKUP(Tabelle3[[#This Row],[Artikelnr.]],Artikel!A:C,3,FALSE),Tabelle3[[#This Row],[Artikelnr.]])</f>
        <v>Laborproben</v>
      </c>
      <c r="N1243" s="11" t="str">
        <f>VLOOKUP(D1243,'Liste Gründe'!A:D,2,FALSE)</f>
        <v>Qualitätssicherung</v>
      </c>
      <c r="O1243" s="13" t="str">
        <f>IF(ISBLANK(F1243),VLOOKUP(Tabelle3[[#This Row],[Grund Ziffer]],'Liste Gründe'!A:D,3,FALSE),F1243)</f>
        <v>Laborprobe</v>
      </c>
      <c r="P1243" s="11" t="str">
        <f>IF(ISBLANK(Tabelle111[[#This Row],[noch genauer]]),"-",Tabelle111[[#This Row],[noch genauer]])</f>
        <v>Laborprobe</v>
      </c>
      <c r="Q1243" s="14">
        <f t="shared" si="134"/>
        <v>37</v>
      </c>
      <c r="R1243" s="11" t="str">
        <f t="shared" si="135"/>
        <v>Produkte</v>
      </c>
      <c r="S1243" s="11" t="str">
        <f t="shared" si="136"/>
        <v>BUs</v>
      </c>
      <c r="T1243" s="11" t="str">
        <f t="shared" si="137"/>
        <v>Symptome</v>
      </c>
      <c r="U1243" s="11" t="str">
        <f>IFERROR(VLOOKUP(Tabelle3[[#This Row],[Artikelnr.]],Kennzahlen!S:U,3,FALSE)*Tabelle3[[#This Row],[Menge]],"0")</f>
        <v>0</v>
      </c>
      <c r="V1243" s="14" t="str">
        <f>IF(ISBLANK(A1243),VLOOKUP(Tabelle3[[#This Row],[Artikelnr.]],'Linien - BU'!R:S,2,FALSE),A1243)</f>
        <v>labor</v>
      </c>
      <c r="W1243" s="16" t="str">
        <f t="shared" si="138"/>
        <v>Laborproben</v>
      </c>
      <c r="X1243" s="15">
        <f t="shared" si="139"/>
        <v>73</v>
      </c>
      <c r="Y1243"/>
      <c r="Z1243" s="3"/>
      <c r="AB1243" s="3"/>
      <c r="AC1243" s="51"/>
      <c r="AD1243" s="3"/>
      <c r="AE1243" s="3"/>
      <c r="AF1243" s="51"/>
      <c r="AG1243" s="51"/>
      <c r="AH1243" s="51"/>
      <c r="AI1243" s="3"/>
      <c r="AL1243" s="3"/>
      <c r="AM1243" s="3"/>
      <c r="AN1243" s="3"/>
    </row>
    <row r="1244" spans="1:40" ht="30" customHeight="1" x14ac:dyDescent="0.25">
      <c r="A1244" s="25" t="s">
        <v>59</v>
      </c>
      <c r="B1244" s="25" t="s">
        <v>149</v>
      </c>
      <c r="C1244" s="25">
        <v>8</v>
      </c>
      <c r="D1244" s="25">
        <v>72</v>
      </c>
      <c r="E1244" s="37">
        <v>44455</v>
      </c>
      <c r="F1244" t="s">
        <v>149</v>
      </c>
      <c r="G1244" s="55" t="s">
        <v>149</v>
      </c>
      <c r="H1244" s="25" t="str">
        <f>IFERROR(VLOOKUP(Tabelle111[[#This Row],[Artikelnr. (wenn vorhanden)]],Artikel!A:C,3,FALSE),Tabelle111[[#This Row],[Artikelnr. (wenn vorhanden)]])</f>
        <v>Muster</v>
      </c>
      <c r="I1244" s="11" t="str">
        <f>VLOOKUP(V1244,'Linien - BU'!A:B,2,FALSE)</f>
        <v>Rest</v>
      </c>
      <c r="J1244" s="12">
        <f t="shared" si="133"/>
        <v>8</v>
      </c>
      <c r="K1244" s="13">
        <f>Tabelle111[[#This Row],[Datum '[Tag']]]</f>
        <v>44455</v>
      </c>
      <c r="L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44" s="14" t="str">
        <f>IFERROR(VLOOKUP(Tabelle3[[#This Row],[Artikelnr.]],Artikel!A:C,3,FALSE),Tabelle3[[#This Row],[Artikelnr.]])</f>
        <v>Muster</v>
      </c>
      <c r="N1244" s="11" t="str">
        <f>VLOOKUP(D1244,'Liste Gründe'!A:D,2,FALSE)</f>
        <v>Qualitätssicherung</v>
      </c>
      <c r="O1244" s="13" t="str">
        <f>IF(ISBLANK(F1244),VLOOKUP(Tabelle3[[#This Row],[Grund Ziffer]],'Liste Gründe'!A:D,3,FALSE),F1244)</f>
        <v>Muster</v>
      </c>
      <c r="P1244" s="11" t="str">
        <f>IF(ISBLANK(Tabelle111[[#This Row],[noch genauer]]),"-",Tabelle111[[#This Row],[noch genauer]])</f>
        <v>Muster</v>
      </c>
      <c r="Q1244" s="14">
        <f t="shared" si="134"/>
        <v>37</v>
      </c>
      <c r="R1244" s="11" t="str">
        <f t="shared" si="135"/>
        <v>Produkte</v>
      </c>
      <c r="S1244" s="11" t="str">
        <f t="shared" si="136"/>
        <v>BUs</v>
      </c>
      <c r="T1244" s="11" t="str">
        <f t="shared" si="137"/>
        <v>Symptome</v>
      </c>
      <c r="U1244" s="11" t="str">
        <f>IFERROR(VLOOKUP(Tabelle3[[#This Row],[Artikelnr.]],Kennzahlen!S:U,3,FALSE)*Tabelle3[[#This Row],[Menge]],"0")</f>
        <v>0</v>
      </c>
      <c r="V1244" s="14" t="str">
        <f>IF(ISBLANK(A1244),VLOOKUP(Tabelle3[[#This Row],[Artikelnr.]],'Linien - BU'!R:S,2,FALSE),A1244)</f>
        <v>Labor</v>
      </c>
      <c r="W1244" s="16" t="str">
        <f t="shared" si="138"/>
        <v>Muster</v>
      </c>
      <c r="X1244" s="15">
        <f t="shared" si="139"/>
        <v>72</v>
      </c>
      <c r="Y1244"/>
      <c r="Z1244" s="3"/>
      <c r="AB1244" s="3"/>
      <c r="AC1244" s="51"/>
      <c r="AD1244" s="3"/>
      <c r="AE1244" s="3"/>
      <c r="AF1244" s="51"/>
      <c r="AG1244" s="51"/>
      <c r="AH1244" s="51"/>
      <c r="AI1244" s="3"/>
      <c r="AL1244" s="3"/>
      <c r="AM1244" s="3"/>
      <c r="AN1244" s="3"/>
    </row>
    <row r="1245" spans="1:40" ht="30" customHeight="1" x14ac:dyDescent="0.25">
      <c r="A1245" s="25" t="s">
        <v>59</v>
      </c>
      <c r="B1245" s="25" t="s">
        <v>57</v>
      </c>
      <c r="C1245" s="25">
        <v>3.4</v>
      </c>
      <c r="D1245" s="40">
        <v>74</v>
      </c>
      <c r="E1245" s="37">
        <v>44456</v>
      </c>
      <c r="F1245" t="s">
        <v>68</v>
      </c>
      <c r="G1245" s="55" t="s">
        <v>68</v>
      </c>
      <c r="H1245" s="25" t="str">
        <f>IFERROR(VLOOKUP(Tabelle111[[#This Row],[Artikelnr. (wenn vorhanden)]],Artikel!A:C,3,FALSE),Tabelle111[[#This Row],[Artikelnr. (wenn vorhanden)]])</f>
        <v>Laborproben</v>
      </c>
      <c r="I1245" s="11" t="str">
        <f>VLOOKUP(V1245,'Linien - BU'!A:B,2,FALSE)</f>
        <v>Rest</v>
      </c>
      <c r="J1245" s="12">
        <f t="shared" si="133"/>
        <v>3.4</v>
      </c>
      <c r="K1245" s="13">
        <f>Tabelle111[[#This Row],[Datum '[Tag']]]</f>
        <v>44456</v>
      </c>
      <c r="L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5" s="14" t="str">
        <f>IFERROR(VLOOKUP(Tabelle3[[#This Row],[Artikelnr.]],Artikel!A:C,3,FALSE),Tabelle3[[#This Row],[Artikelnr.]])</f>
        <v>Laborproben</v>
      </c>
      <c r="N1245" s="11" t="str">
        <f>VLOOKUP(D1245,'Liste Gründe'!A:D,2,FALSE)</f>
        <v>Qualitätssicherung</v>
      </c>
      <c r="O1245" s="13" t="str">
        <f>IF(ISBLANK(F1245),VLOOKUP(Tabelle3[[#This Row],[Grund Ziffer]],'Liste Gründe'!A:D,3,FALSE),F1245)</f>
        <v>Sensorik</v>
      </c>
      <c r="P1245" s="11" t="str">
        <f>IF(ISBLANK(Tabelle111[[#This Row],[noch genauer]]),"-",Tabelle111[[#This Row],[noch genauer]])</f>
        <v>Sensorik</v>
      </c>
      <c r="Q1245" s="14">
        <f t="shared" si="134"/>
        <v>37</v>
      </c>
      <c r="R1245" s="11" t="str">
        <f t="shared" si="135"/>
        <v>Produkte</v>
      </c>
      <c r="S1245" s="11" t="str">
        <f t="shared" si="136"/>
        <v>BUs</v>
      </c>
      <c r="T1245" s="11" t="str">
        <f t="shared" si="137"/>
        <v>Symptome</v>
      </c>
      <c r="U1245" s="11" t="str">
        <f>IFERROR(VLOOKUP(Tabelle3[[#This Row],[Artikelnr.]],Kennzahlen!S:U,3,FALSE)*Tabelle3[[#This Row],[Menge]],"0")</f>
        <v>0</v>
      </c>
      <c r="V1245" s="14" t="str">
        <f>IF(ISBLANK(A1245),VLOOKUP(Tabelle3[[#This Row],[Artikelnr.]],'Linien - BU'!R:S,2,FALSE),A1245)</f>
        <v>Labor</v>
      </c>
      <c r="W1245" s="16" t="str">
        <f t="shared" si="138"/>
        <v>Laborproben</v>
      </c>
      <c r="X1245" s="15">
        <f t="shared" si="139"/>
        <v>74</v>
      </c>
      <c r="Y1245"/>
      <c r="Z1245" s="3"/>
      <c r="AB1245" s="3"/>
      <c r="AC1245" s="51"/>
      <c r="AD1245" s="3"/>
      <c r="AE1245" s="3"/>
      <c r="AF1245" s="51"/>
      <c r="AG1245" s="51"/>
      <c r="AH1245" s="51"/>
      <c r="AI1245" s="3"/>
      <c r="AL1245" s="3"/>
      <c r="AM1245" s="3"/>
      <c r="AN1245" s="3"/>
    </row>
    <row r="1246" spans="1:40" ht="30" customHeight="1" x14ac:dyDescent="0.25">
      <c r="A1246" s="25" t="s">
        <v>292</v>
      </c>
      <c r="B1246" s="25" t="s">
        <v>57</v>
      </c>
      <c r="C1246" s="25">
        <v>43.7</v>
      </c>
      <c r="D1246" s="40">
        <v>71</v>
      </c>
      <c r="E1246" s="37">
        <v>44456</v>
      </c>
      <c r="F1246" t="s">
        <v>116</v>
      </c>
      <c r="G1246" s="55" t="s">
        <v>116</v>
      </c>
      <c r="H1246" s="25" t="str">
        <f>IFERROR(VLOOKUP(Tabelle111[[#This Row],[Artikelnr. (wenn vorhanden)]],Artikel!A:C,3,FALSE),Tabelle111[[#This Row],[Artikelnr. (wenn vorhanden)]])</f>
        <v>Laborproben</v>
      </c>
      <c r="I1246" s="11" t="str">
        <f>VLOOKUP(V1246,'Linien - BU'!A:B,2,FALSE)</f>
        <v>Rest</v>
      </c>
      <c r="J1246" s="12">
        <f t="shared" si="133"/>
        <v>43.7</v>
      </c>
      <c r="K1246" s="13">
        <f>Tabelle111[[#This Row],[Datum '[Tag']]]</f>
        <v>44456</v>
      </c>
      <c r="L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6" s="14" t="str">
        <f>IFERROR(VLOOKUP(Tabelle3[[#This Row],[Artikelnr.]],Artikel!A:C,3,FALSE),Tabelle3[[#This Row],[Artikelnr.]])</f>
        <v>Laborproben</v>
      </c>
      <c r="N1246" s="11" t="str">
        <f>VLOOKUP(D1246,'Liste Gründe'!A:D,2,FALSE)</f>
        <v>Qualitätssicherung</v>
      </c>
      <c r="O1246" s="13" t="str">
        <f>IF(ISBLANK(F1246),VLOOKUP(Tabelle3[[#This Row],[Grund Ziffer]],'Liste Gründe'!A:D,3,FALSE),F1246)</f>
        <v>Einwaage Labor</v>
      </c>
      <c r="P1246" s="11" t="str">
        <f>IF(ISBLANK(Tabelle111[[#This Row],[noch genauer]]),"-",Tabelle111[[#This Row],[noch genauer]])</f>
        <v>Einwaage Labor</v>
      </c>
      <c r="Q1246" s="14">
        <f t="shared" si="134"/>
        <v>37</v>
      </c>
      <c r="R1246" s="11" t="str">
        <f t="shared" si="135"/>
        <v>Produkte</v>
      </c>
      <c r="S1246" s="11" t="str">
        <f t="shared" si="136"/>
        <v>BUs</v>
      </c>
      <c r="T1246" s="11" t="str">
        <f t="shared" si="137"/>
        <v>Symptome</v>
      </c>
      <c r="U1246" s="11" t="str">
        <f>IFERROR(VLOOKUP(Tabelle3[[#This Row],[Artikelnr.]],Kennzahlen!S:U,3,FALSE)*Tabelle3[[#This Row],[Menge]],"0")</f>
        <v>0</v>
      </c>
      <c r="V1246" s="14" t="str">
        <f>IF(ISBLANK(A1246),VLOOKUP(Tabelle3[[#This Row],[Artikelnr.]],'Linien - BU'!R:S,2,FALSE),A1246)</f>
        <v>labor</v>
      </c>
      <c r="W1246" s="16" t="str">
        <f t="shared" si="138"/>
        <v>Laborproben</v>
      </c>
      <c r="X1246" s="15">
        <f t="shared" si="139"/>
        <v>71</v>
      </c>
      <c r="Y1246"/>
      <c r="Z1246" s="3"/>
      <c r="AB1246" s="3"/>
      <c r="AC1246" s="51"/>
      <c r="AD1246" s="3"/>
      <c r="AE1246" s="3"/>
      <c r="AF1246" s="51"/>
      <c r="AG1246" s="51"/>
      <c r="AH1246" s="51"/>
      <c r="AI1246" s="3"/>
      <c r="AL1246" s="3"/>
      <c r="AM1246" s="3"/>
      <c r="AN1246" s="3"/>
    </row>
    <row r="1247" spans="1:40" ht="30" customHeight="1" x14ac:dyDescent="0.25">
      <c r="A1247" s="25" t="s">
        <v>59</v>
      </c>
      <c r="B1247" s="25" t="s">
        <v>57</v>
      </c>
      <c r="C1247" s="25">
        <v>105.5</v>
      </c>
      <c r="D1247" s="40">
        <v>73</v>
      </c>
      <c r="E1247" s="37">
        <v>44456</v>
      </c>
      <c r="F1247" t="s">
        <v>58</v>
      </c>
      <c r="G1247" s="55" t="s">
        <v>58</v>
      </c>
      <c r="H1247" s="25" t="str">
        <f>IFERROR(VLOOKUP(Tabelle111[[#This Row],[Artikelnr. (wenn vorhanden)]],Artikel!A:C,3,FALSE),Tabelle111[[#This Row],[Artikelnr. (wenn vorhanden)]])</f>
        <v>Laborproben</v>
      </c>
      <c r="I1247" s="11" t="str">
        <f>VLOOKUP(V1247,'Linien - BU'!A:B,2,FALSE)</f>
        <v>Rest</v>
      </c>
      <c r="J1247" s="12">
        <f t="shared" si="133"/>
        <v>105.5</v>
      </c>
      <c r="K1247" s="13">
        <f>Tabelle111[[#This Row],[Datum '[Tag']]]</f>
        <v>44456</v>
      </c>
      <c r="L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7" s="14" t="str">
        <f>IFERROR(VLOOKUP(Tabelle3[[#This Row],[Artikelnr.]],Artikel!A:C,3,FALSE),Tabelle3[[#This Row],[Artikelnr.]])</f>
        <v>Laborproben</v>
      </c>
      <c r="N1247" s="11" t="str">
        <f>VLOOKUP(D1247,'Liste Gründe'!A:D,2,FALSE)</f>
        <v>Qualitätssicherung</v>
      </c>
      <c r="O1247" s="13" t="str">
        <f>IF(ISBLANK(F1247),VLOOKUP(Tabelle3[[#This Row],[Grund Ziffer]],'Liste Gründe'!A:D,3,FALSE),F1247)</f>
        <v>Laborprobe</v>
      </c>
      <c r="P1247" s="11" t="str">
        <f>IF(ISBLANK(Tabelle111[[#This Row],[noch genauer]]),"-",Tabelle111[[#This Row],[noch genauer]])</f>
        <v>Laborprobe</v>
      </c>
      <c r="Q1247" s="14">
        <f t="shared" si="134"/>
        <v>37</v>
      </c>
      <c r="R1247" s="11" t="str">
        <f t="shared" si="135"/>
        <v>Produkte</v>
      </c>
      <c r="S1247" s="11" t="str">
        <f t="shared" si="136"/>
        <v>BUs</v>
      </c>
      <c r="T1247" s="11" t="str">
        <f t="shared" si="137"/>
        <v>Symptome</v>
      </c>
      <c r="U1247" s="11" t="str">
        <f>IFERROR(VLOOKUP(Tabelle3[[#This Row],[Artikelnr.]],Kennzahlen!S:U,3,FALSE)*Tabelle3[[#This Row],[Menge]],"0")</f>
        <v>0</v>
      </c>
      <c r="V1247" s="14" t="str">
        <f>IF(ISBLANK(A1247),VLOOKUP(Tabelle3[[#This Row],[Artikelnr.]],'Linien - BU'!R:S,2,FALSE),A1247)</f>
        <v>Labor</v>
      </c>
      <c r="W1247" s="16" t="str">
        <f t="shared" si="138"/>
        <v>Laborproben</v>
      </c>
      <c r="X1247" s="15">
        <f t="shared" si="139"/>
        <v>73</v>
      </c>
      <c r="Y1247"/>
      <c r="Z1247" s="3"/>
      <c r="AB1247" s="3"/>
      <c r="AC1247" s="51"/>
      <c r="AD1247" s="3"/>
      <c r="AE1247" s="3"/>
      <c r="AF1247" s="51"/>
      <c r="AG1247" s="51"/>
      <c r="AH1247" s="51"/>
      <c r="AI1247" s="3"/>
      <c r="AL1247" s="3"/>
      <c r="AM1247" s="3"/>
      <c r="AN1247" s="3"/>
    </row>
    <row r="1248" spans="1:40" ht="30" customHeight="1" x14ac:dyDescent="0.25">
      <c r="A1248" s="25" t="s">
        <v>59</v>
      </c>
      <c r="B1248" s="25" t="s">
        <v>57</v>
      </c>
      <c r="C1248" s="25">
        <v>2</v>
      </c>
      <c r="D1248" s="40">
        <v>74</v>
      </c>
      <c r="E1248" s="37">
        <v>44456</v>
      </c>
      <c r="F1248" t="s">
        <v>68</v>
      </c>
      <c r="G1248" s="55" t="s">
        <v>68</v>
      </c>
      <c r="H1248" s="25" t="str">
        <f>IFERROR(VLOOKUP(Tabelle111[[#This Row],[Artikelnr. (wenn vorhanden)]],Artikel!A:C,3,FALSE),Tabelle111[[#This Row],[Artikelnr. (wenn vorhanden)]])</f>
        <v>Laborproben</v>
      </c>
      <c r="I1248" s="11" t="str">
        <f>VLOOKUP(V1248,'Linien - BU'!A:B,2,FALSE)</f>
        <v>Rest</v>
      </c>
      <c r="J1248" s="12">
        <f t="shared" si="133"/>
        <v>2</v>
      </c>
      <c r="K1248" s="13">
        <f>Tabelle111[[#This Row],[Datum '[Tag']]]</f>
        <v>44456</v>
      </c>
      <c r="L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8" s="14" t="str">
        <f>IFERROR(VLOOKUP(Tabelle3[[#This Row],[Artikelnr.]],Artikel!A:C,3,FALSE),Tabelle3[[#This Row],[Artikelnr.]])</f>
        <v>Laborproben</v>
      </c>
      <c r="N1248" s="11" t="str">
        <f>VLOOKUP(D1248,'Liste Gründe'!A:D,2,FALSE)</f>
        <v>Qualitätssicherung</v>
      </c>
      <c r="O1248" s="13" t="str">
        <f>IF(ISBLANK(F1248),VLOOKUP(Tabelle3[[#This Row],[Grund Ziffer]],'Liste Gründe'!A:D,3,FALSE),F1248)</f>
        <v>Sensorik</v>
      </c>
      <c r="P1248" s="11" t="str">
        <f>IF(ISBLANK(Tabelle111[[#This Row],[noch genauer]]),"-",Tabelle111[[#This Row],[noch genauer]])</f>
        <v>Sensorik</v>
      </c>
      <c r="Q1248" s="14">
        <f t="shared" si="134"/>
        <v>37</v>
      </c>
      <c r="R1248" s="11" t="str">
        <f t="shared" si="135"/>
        <v>Produkte</v>
      </c>
      <c r="S1248" s="11" t="str">
        <f t="shared" si="136"/>
        <v>BUs</v>
      </c>
      <c r="T1248" s="11" t="str">
        <f t="shared" si="137"/>
        <v>Symptome</v>
      </c>
      <c r="U1248" s="11" t="str">
        <f>IFERROR(VLOOKUP(Tabelle3[[#This Row],[Artikelnr.]],Kennzahlen!S:U,3,FALSE)*Tabelle3[[#This Row],[Menge]],"0")</f>
        <v>0</v>
      </c>
      <c r="V1248" s="14" t="str">
        <f>IF(ISBLANK(A1248),VLOOKUP(Tabelle3[[#This Row],[Artikelnr.]],'Linien - BU'!R:S,2,FALSE),A1248)</f>
        <v>Labor</v>
      </c>
      <c r="W1248" s="16" t="str">
        <f t="shared" si="138"/>
        <v>Laborproben</v>
      </c>
      <c r="X1248" s="15">
        <f t="shared" si="139"/>
        <v>74</v>
      </c>
      <c r="Y1248"/>
      <c r="Z1248" s="3"/>
      <c r="AB1248" s="3"/>
      <c r="AC1248" s="51"/>
      <c r="AD1248" s="3"/>
      <c r="AE1248" s="3"/>
      <c r="AF1248" s="51"/>
      <c r="AG1248" s="51"/>
      <c r="AH1248" s="51"/>
      <c r="AI1248" s="3"/>
      <c r="AL1248" s="3"/>
      <c r="AM1248" s="3"/>
      <c r="AN1248" s="3"/>
    </row>
    <row r="1249" spans="1:40" ht="30" customHeight="1" x14ac:dyDescent="0.25">
      <c r="A1249" s="25" t="s">
        <v>59</v>
      </c>
      <c r="B1249" s="25" t="s">
        <v>57</v>
      </c>
      <c r="C1249" s="25">
        <v>5</v>
      </c>
      <c r="D1249" s="40">
        <v>74</v>
      </c>
      <c r="E1249" s="37">
        <v>44459</v>
      </c>
      <c r="F1249" t="s">
        <v>68</v>
      </c>
      <c r="G1249" s="55" t="s">
        <v>68</v>
      </c>
      <c r="H1249" s="25" t="str">
        <f>IFERROR(VLOOKUP(Tabelle111[[#This Row],[Artikelnr. (wenn vorhanden)]],Artikel!A:C,3,FALSE),Tabelle111[[#This Row],[Artikelnr. (wenn vorhanden)]])</f>
        <v>Laborproben</v>
      </c>
      <c r="I1249" s="11" t="str">
        <f>VLOOKUP(V1249,'Linien - BU'!A:B,2,FALSE)</f>
        <v>Rest</v>
      </c>
      <c r="J1249" s="12">
        <f t="shared" si="133"/>
        <v>5</v>
      </c>
      <c r="K1249" s="13">
        <f>Tabelle111[[#This Row],[Datum '[Tag']]]</f>
        <v>44459</v>
      </c>
      <c r="L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9" s="14" t="str">
        <f>IFERROR(VLOOKUP(Tabelle3[[#This Row],[Artikelnr.]],Artikel!A:C,3,FALSE),Tabelle3[[#This Row],[Artikelnr.]])</f>
        <v>Laborproben</v>
      </c>
      <c r="N1249" s="11" t="str">
        <f>VLOOKUP(D1249,'Liste Gründe'!A:D,2,FALSE)</f>
        <v>Qualitätssicherung</v>
      </c>
      <c r="O1249" s="13" t="str">
        <f>IF(ISBLANK(F1249),VLOOKUP(Tabelle3[[#This Row],[Grund Ziffer]],'Liste Gründe'!A:D,3,FALSE),F1249)</f>
        <v>Sensorik</v>
      </c>
      <c r="P1249" s="11" t="str">
        <f>IF(ISBLANK(Tabelle111[[#This Row],[noch genauer]]),"-",Tabelle111[[#This Row],[noch genauer]])</f>
        <v>Sensorik</v>
      </c>
      <c r="Q1249" s="14">
        <f t="shared" si="134"/>
        <v>38</v>
      </c>
      <c r="R1249" s="11" t="str">
        <f t="shared" si="135"/>
        <v>Produkte</v>
      </c>
      <c r="S1249" s="11" t="str">
        <f t="shared" si="136"/>
        <v>BUs</v>
      </c>
      <c r="T1249" s="11" t="str">
        <f t="shared" si="137"/>
        <v>Symptome</v>
      </c>
      <c r="U1249" s="11" t="str">
        <f>IFERROR(VLOOKUP(Tabelle3[[#This Row],[Artikelnr.]],Kennzahlen!S:U,3,FALSE)*Tabelle3[[#This Row],[Menge]],"0")</f>
        <v>0</v>
      </c>
      <c r="V1249" s="14" t="str">
        <f>IF(ISBLANK(A1249),VLOOKUP(Tabelle3[[#This Row],[Artikelnr.]],'Linien - BU'!R:S,2,FALSE),A1249)</f>
        <v>Labor</v>
      </c>
      <c r="W1249" s="16" t="str">
        <f t="shared" si="138"/>
        <v>Laborproben</v>
      </c>
      <c r="X1249" s="15">
        <f t="shared" si="139"/>
        <v>74</v>
      </c>
      <c r="Y1249"/>
      <c r="Z1249" s="3"/>
      <c r="AB1249" s="3"/>
      <c r="AC1249" s="51"/>
      <c r="AD1249" s="3"/>
      <c r="AE1249" s="3"/>
      <c r="AF1249" s="51"/>
      <c r="AG1249" s="51"/>
      <c r="AH1249" s="51"/>
      <c r="AI1249" s="3"/>
      <c r="AL1249" s="3"/>
      <c r="AM1249" s="3"/>
      <c r="AN1249" s="3"/>
    </row>
    <row r="1250" spans="1:40" ht="30" customHeight="1" x14ac:dyDescent="0.25">
      <c r="A1250" s="25" t="s">
        <v>59</v>
      </c>
      <c r="B1250" s="25" t="s">
        <v>57</v>
      </c>
      <c r="C1250" s="25">
        <v>19</v>
      </c>
      <c r="D1250" s="40">
        <v>73</v>
      </c>
      <c r="E1250" s="37">
        <v>44459</v>
      </c>
      <c r="F1250" t="s">
        <v>58</v>
      </c>
      <c r="G1250" s="55" t="s">
        <v>58</v>
      </c>
      <c r="H1250" s="25" t="str">
        <f>IFERROR(VLOOKUP(Tabelle111[[#This Row],[Artikelnr. (wenn vorhanden)]],Artikel!A:C,3,FALSE),Tabelle111[[#This Row],[Artikelnr. (wenn vorhanden)]])</f>
        <v>Laborproben</v>
      </c>
      <c r="I1250" s="11" t="str">
        <f>VLOOKUP(V1250,'Linien - BU'!A:B,2,FALSE)</f>
        <v>Rest</v>
      </c>
      <c r="J1250" s="12">
        <f t="shared" si="133"/>
        <v>19</v>
      </c>
      <c r="K1250" s="13">
        <f>Tabelle111[[#This Row],[Datum '[Tag']]]</f>
        <v>44459</v>
      </c>
      <c r="L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0" s="14" t="str">
        <f>IFERROR(VLOOKUP(Tabelle3[[#This Row],[Artikelnr.]],Artikel!A:C,3,FALSE),Tabelle3[[#This Row],[Artikelnr.]])</f>
        <v>Laborproben</v>
      </c>
      <c r="N1250" s="11" t="str">
        <f>VLOOKUP(D1250,'Liste Gründe'!A:D,2,FALSE)</f>
        <v>Qualitätssicherung</v>
      </c>
      <c r="O1250" s="13" t="str">
        <f>IF(ISBLANK(F1250),VLOOKUP(Tabelle3[[#This Row],[Grund Ziffer]],'Liste Gründe'!A:D,3,FALSE),F1250)</f>
        <v>Laborprobe</v>
      </c>
      <c r="P1250" s="11" t="str">
        <f>IF(ISBLANK(Tabelle111[[#This Row],[noch genauer]]),"-",Tabelle111[[#This Row],[noch genauer]])</f>
        <v>Laborprobe</v>
      </c>
      <c r="Q1250" s="14">
        <f t="shared" si="134"/>
        <v>38</v>
      </c>
      <c r="R1250" s="11" t="str">
        <f t="shared" si="135"/>
        <v>Produkte</v>
      </c>
      <c r="S1250" s="11" t="str">
        <f t="shared" si="136"/>
        <v>BUs</v>
      </c>
      <c r="T1250" s="11" t="str">
        <f t="shared" si="137"/>
        <v>Symptome</v>
      </c>
      <c r="U1250" s="11" t="str">
        <f>IFERROR(VLOOKUP(Tabelle3[[#This Row],[Artikelnr.]],Kennzahlen!S:U,3,FALSE)*Tabelle3[[#This Row],[Menge]],"0")</f>
        <v>0</v>
      </c>
      <c r="V1250" s="14" t="str">
        <f>IF(ISBLANK(A1250),VLOOKUP(Tabelle3[[#This Row],[Artikelnr.]],'Linien - BU'!R:S,2,FALSE),A1250)</f>
        <v>Labor</v>
      </c>
      <c r="W1250" s="16" t="str">
        <f t="shared" si="138"/>
        <v>Laborproben</v>
      </c>
      <c r="X1250" s="15">
        <f t="shared" si="139"/>
        <v>73</v>
      </c>
      <c r="Y1250"/>
      <c r="Z1250" s="3"/>
      <c r="AB1250" s="3"/>
      <c r="AC1250" s="51"/>
      <c r="AD1250" s="3"/>
      <c r="AE1250" s="3"/>
      <c r="AF1250" s="51"/>
      <c r="AG1250" s="51"/>
      <c r="AH1250" s="51"/>
      <c r="AI1250" s="3"/>
      <c r="AL1250" s="3"/>
      <c r="AM1250" s="3"/>
      <c r="AN1250" s="3"/>
    </row>
    <row r="1251" spans="1:40" ht="30" customHeight="1" x14ac:dyDescent="0.25">
      <c r="A1251" s="25" t="s">
        <v>59</v>
      </c>
      <c r="B1251" t="s">
        <v>90</v>
      </c>
      <c r="C1251" s="25">
        <v>44</v>
      </c>
      <c r="D1251" s="25">
        <v>70</v>
      </c>
      <c r="E1251" s="37">
        <v>44440</v>
      </c>
      <c r="F1251" t="s">
        <v>90</v>
      </c>
      <c r="G1251" s="55" t="s">
        <v>90</v>
      </c>
      <c r="H1251" s="25" t="str">
        <f>IFERROR(VLOOKUP(Tabelle111[[#This Row],[Artikelnr. (wenn vorhanden)]],Artikel!A:C,3,FALSE),Tabelle111[[#This Row],[Artikelnr. (wenn vorhanden)]])</f>
        <v>Rückstellproben</v>
      </c>
      <c r="I1251" s="11" t="str">
        <f>VLOOKUP(V1251,'Linien - BU'!A:B,2,FALSE)</f>
        <v>Rest</v>
      </c>
      <c r="J1251" s="12">
        <f t="shared" si="133"/>
        <v>44</v>
      </c>
      <c r="K1251" s="13">
        <f>Tabelle111[[#This Row],[Datum '[Tag']]]</f>
        <v>44440</v>
      </c>
      <c r="L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1" s="14" t="str">
        <f>IFERROR(VLOOKUP(Tabelle3[[#This Row],[Artikelnr.]],Artikel!A:C,3,FALSE),Tabelle3[[#This Row],[Artikelnr.]])</f>
        <v>Rückstellproben</v>
      </c>
      <c r="N1251" s="11" t="str">
        <f>VLOOKUP(D1251,'Liste Gründe'!A:D,2,FALSE)</f>
        <v>Qualitätssicherung</v>
      </c>
      <c r="O1251" s="13" t="str">
        <f>IF(ISBLANK(F1251),VLOOKUP(Tabelle3[[#This Row],[Grund Ziffer]],'Liste Gründe'!A:D,3,FALSE),F1251)</f>
        <v>Rückstellproben</v>
      </c>
      <c r="P1251" s="11" t="str">
        <f>IF(ISBLANK(Tabelle111[[#This Row],[noch genauer]]),"-",Tabelle111[[#This Row],[noch genauer]])</f>
        <v>Rückstellproben</v>
      </c>
      <c r="Q1251" s="14">
        <f t="shared" si="134"/>
        <v>35</v>
      </c>
      <c r="R1251" s="11" t="str">
        <f t="shared" si="135"/>
        <v>Produkte</v>
      </c>
      <c r="S1251" s="11" t="str">
        <f t="shared" si="136"/>
        <v>BUs</v>
      </c>
      <c r="T1251" s="11" t="str">
        <f t="shared" si="137"/>
        <v>Symptome</v>
      </c>
      <c r="U1251" s="11" t="str">
        <f>IFERROR(VLOOKUP(Tabelle3[[#This Row],[Artikelnr.]],Kennzahlen!S:U,3,FALSE)*Tabelle3[[#This Row],[Menge]],"0")</f>
        <v>0</v>
      </c>
      <c r="V1251" s="14" t="str">
        <f>IF(ISBLANK(A1251),VLOOKUP(Tabelle3[[#This Row],[Artikelnr.]],'Linien - BU'!R:S,2,FALSE),A1251)</f>
        <v>Labor</v>
      </c>
      <c r="W1251" s="16" t="str">
        <f t="shared" si="138"/>
        <v>Rückstellproben</v>
      </c>
      <c r="X1251" s="15">
        <f t="shared" si="139"/>
        <v>70</v>
      </c>
      <c r="Y1251"/>
      <c r="Z1251" s="3"/>
      <c r="AB1251" s="3"/>
      <c r="AC1251" s="51"/>
      <c r="AD1251" s="3"/>
      <c r="AE1251" s="3"/>
      <c r="AF1251" s="51"/>
      <c r="AG1251" s="51"/>
      <c r="AH1251" s="51"/>
      <c r="AI1251" s="3"/>
      <c r="AL1251" s="3"/>
      <c r="AM1251" s="3"/>
      <c r="AN1251" s="3"/>
    </row>
    <row r="1252" spans="1:40" ht="30" customHeight="1" x14ac:dyDescent="0.25">
      <c r="A1252" s="25" t="s">
        <v>59</v>
      </c>
      <c r="B1252" s="25" t="s">
        <v>57</v>
      </c>
      <c r="C1252" s="25">
        <v>5</v>
      </c>
      <c r="D1252" s="40">
        <v>74</v>
      </c>
      <c r="E1252" s="37">
        <v>44460</v>
      </c>
      <c r="F1252" t="s">
        <v>68</v>
      </c>
      <c r="G1252" s="55" t="s">
        <v>68</v>
      </c>
      <c r="H1252" s="25" t="str">
        <f>IFERROR(VLOOKUP(Tabelle111[[#This Row],[Artikelnr. (wenn vorhanden)]],Artikel!A:C,3,FALSE),Tabelle111[[#This Row],[Artikelnr. (wenn vorhanden)]])</f>
        <v>Laborproben</v>
      </c>
      <c r="I1252" s="11" t="str">
        <f>VLOOKUP(V1252,'Linien - BU'!A:B,2,FALSE)</f>
        <v>Rest</v>
      </c>
      <c r="J1252" s="12">
        <f t="shared" si="133"/>
        <v>5</v>
      </c>
      <c r="K1252" s="13">
        <f>Tabelle111[[#This Row],[Datum '[Tag']]]</f>
        <v>44460</v>
      </c>
      <c r="L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2" s="14" t="str">
        <f>IFERROR(VLOOKUP(Tabelle3[[#This Row],[Artikelnr.]],Artikel!A:C,3,FALSE),Tabelle3[[#This Row],[Artikelnr.]])</f>
        <v>Laborproben</v>
      </c>
      <c r="N1252" s="11" t="str">
        <f>VLOOKUP(D1252,'Liste Gründe'!A:D,2,FALSE)</f>
        <v>Qualitätssicherung</v>
      </c>
      <c r="O1252" s="13" t="str">
        <f>IF(ISBLANK(F1252),VLOOKUP(Tabelle3[[#This Row],[Grund Ziffer]],'Liste Gründe'!A:D,3,FALSE),F1252)</f>
        <v>Sensorik</v>
      </c>
      <c r="P1252" s="11" t="str">
        <f>IF(ISBLANK(Tabelle111[[#This Row],[noch genauer]]),"-",Tabelle111[[#This Row],[noch genauer]])</f>
        <v>Sensorik</v>
      </c>
      <c r="Q1252" s="14">
        <f t="shared" si="134"/>
        <v>38</v>
      </c>
      <c r="R1252" s="11" t="str">
        <f t="shared" si="135"/>
        <v>Produkte</v>
      </c>
      <c r="S1252" s="11" t="str">
        <f t="shared" si="136"/>
        <v>BUs</v>
      </c>
      <c r="T1252" s="11" t="str">
        <f t="shared" si="137"/>
        <v>Symptome</v>
      </c>
      <c r="U1252" s="11" t="str">
        <f>IFERROR(VLOOKUP(Tabelle3[[#This Row],[Artikelnr.]],Kennzahlen!S:U,3,FALSE)*Tabelle3[[#This Row],[Menge]],"0")</f>
        <v>0</v>
      </c>
      <c r="V1252" s="14" t="str">
        <f>IF(ISBLANK(A1252),VLOOKUP(Tabelle3[[#This Row],[Artikelnr.]],'Linien - BU'!R:S,2,FALSE),A1252)</f>
        <v>Labor</v>
      </c>
      <c r="W1252" s="16" t="str">
        <f t="shared" si="138"/>
        <v>Laborproben</v>
      </c>
      <c r="X1252" s="15">
        <f t="shared" si="139"/>
        <v>74</v>
      </c>
      <c r="Y1252"/>
      <c r="Z1252" s="3"/>
      <c r="AB1252" s="3"/>
      <c r="AC1252" s="51"/>
      <c r="AD1252" s="3"/>
      <c r="AE1252" s="3"/>
      <c r="AF1252" s="51"/>
      <c r="AG1252" s="51"/>
      <c r="AH1252" s="51"/>
      <c r="AI1252" s="3"/>
      <c r="AL1252" s="3"/>
      <c r="AM1252" s="3"/>
      <c r="AN1252" s="3"/>
    </row>
    <row r="1253" spans="1:40" ht="30" customHeight="1" x14ac:dyDescent="0.25">
      <c r="A1253" s="25" t="s">
        <v>59</v>
      </c>
      <c r="B1253" s="25" t="s">
        <v>57</v>
      </c>
      <c r="C1253" s="25">
        <v>7</v>
      </c>
      <c r="D1253" s="40">
        <v>71</v>
      </c>
      <c r="E1253" s="37">
        <v>44460</v>
      </c>
      <c r="F1253" t="s">
        <v>116</v>
      </c>
      <c r="G1253" s="55" t="s">
        <v>116</v>
      </c>
      <c r="H1253" s="25" t="str">
        <f>IFERROR(VLOOKUP(Tabelle111[[#This Row],[Artikelnr. (wenn vorhanden)]],Artikel!A:C,3,FALSE),Tabelle111[[#This Row],[Artikelnr. (wenn vorhanden)]])</f>
        <v>Laborproben</v>
      </c>
      <c r="I1253" s="11" t="str">
        <f>VLOOKUP(V1253,'Linien - BU'!A:B,2,FALSE)</f>
        <v>Rest</v>
      </c>
      <c r="J1253" s="12">
        <f t="shared" si="133"/>
        <v>7</v>
      </c>
      <c r="K1253" s="13">
        <f>Tabelle111[[#This Row],[Datum '[Tag']]]</f>
        <v>44460</v>
      </c>
      <c r="L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3" s="14" t="str">
        <f>IFERROR(VLOOKUP(Tabelle3[[#This Row],[Artikelnr.]],Artikel!A:C,3,FALSE),Tabelle3[[#This Row],[Artikelnr.]])</f>
        <v>Laborproben</v>
      </c>
      <c r="N1253" s="11" t="str">
        <f>VLOOKUP(D1253,'Liste Gründe'!A:D,2,FALSE)</f>
        <v>Qualitätssicherung</v>
      </c>
      <c r="O1253" s="13" t="str">
        <f>IF(ISBLANK(F1253),VLOOKUP(Tabelle3[[#This Row],[Grund Ziffer]],'Liste Gründe'!A:D,3,FALSE),F1253)</f>
        <v>Einwaage Labor</v>
      </c>
      <c r="P1253" s="11" t="str">
        <f>IF(ISBLANK(Tabelle111[[#This Row],[noch genauer]]),"-",Tabelle111[[#This Row],[noch genauer]])</f>
        <v>Einwaage Labor</v>
      </c>
      <c r="Q1253" s="14">
        <f t="shared" si="134"/>
        <v>38</v>
      </c>
      <c r="R1253" s="11" t="str">
        <f t="shared" si="135"/>
        <v>Produkte</v>
      </c>
      <c r="S1253" s="11" t="str">
        <f t="shared" si="136"/>
        <v>BUs</v>
      </c>
      <c r="T1253" s="11" t="str">
        <f t="shared" si="137"/>
        <v>Symptome</v>
      </c>
      <c r="U1253" s="11" t="str">
        <f>IFERROR(VLOOKUP(Tabelle3[[#This Row],[Artikelnr.]],Kennzahlen!S:U,3,FALSE)*Tabelle3[[#This Row],[Menge]],"0")</f>
        <v>0</v>
      </c>
      <c r="V1253" s="14" t="str">
        <f>IF(ISBLANK(A1253),VLOOKUP(Tabelle3[[#This Row],[Artikelnr.]],'Linien - BU'!R:S,2,FALSE),A1253)</f>
        <v>Labor</v>
      </c>
      <c r="W1253" s="16" t="str">
        <f t="shared" si="138"/>
        <v>Laborproben</v>
      </c>
      <c r="X1253" s="15">
        <f t="shared" si="139"/>
        <v>71</v>
      </c>
      <c r="Y1253"/>
      <c r="Z1253" s="3"/>
      <c r="AB1253" s="3"/>
      <c r="AC1253" s="51"/>
      <c r="AD1253" s="3"/>
      <c r="AE1253" s="3"/>
      <c r="AF1253" s="51"/>
      <c r="AG1253" s="51"/>
      <c r="AH1253" s="51"/>
      <c r="AI1253" s="3"/>
      <c r="AL1253" s="3"/>
      <c r="AM1253" s="3"/>
      <c r="AN1253" s="3"/>
    </row>
    <row r="1254" spans="1:40" ht="30" customHeight="1" x14ac:dyDescent="0.25">
      <c r="A1254" s="25" t="s">
        <v>59</v>
      </c>
      <c r="B1254" s="25" t="s">
        <v>57</v>
      </c>
      <c r="C1254" s="25">
        <v>15</v>
      </c>
      <c r="D1254" s="40">
        <v>73</v>
      </c>
      <c r="E1254" s="37">
        <v>44460</v>
      </c>
      <c r="F1254" t="s">
        <v>58</v>
      </c>
      <c r="G1254" s="55" t="s">
        <v>58</v>
      </c>
      <c r="H1254" s="25" t="str">
        <f>IFERROR(VLOOKUP(Tabelle111[[#This Row],[Artikelnr. (wenn vorhanden)]],Artikel!A:C,3,FALSE),Tabelle111[[#This Row],[Artikelnr. (wenn vorhanden)]])</f>
        <v>Laborproben</v>
      </c>
      <c r="I1254" s="11" t="str">
        <f>VLOOKUP(V1254,'Linien - BU'!A:B,2,FALSE)</f>
        <v>Rest</v>
      </c>
      <c r="J1254" s="12">
        <f t="shared" si="133"/>
        <v>15</v>
      </c>
      <c r="K1254" s="13">
        <f>Tabelle111[[#This Row],[Datum '[Tag']]]</f>
        <v>44460</v>
      </c>
      <c r="L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4" s="14" t="str">
        <f>IFERROR(VLOOKUP(Tabelle3[[#This Row],[Artikelnr.]],Artikel!A:C,3,FALSE),Tabelle3[[#This Row],[Artikelnr.]])</f>
        <v>Laborproben</v>
      </c>
      <c r="N1254" s="11" t="str">
        <f>VLOOKUP(D1254,'Liste Gründe'!A:D,2,FALSE)</f>
        <v>Qualitätssicherung</v>
      </c>
      <c r="O1254" s="13" t="str">
        <f>IF(ISBLANK(F1254),VLOOKUP(Tabelle3[[#This Row],[Grund Ziffer]],'Liste Gründe'!A:D,3,FALSE),F1254)</f>
        <v>Laborprobe</v>
      </c>
      <c r="P1254" s="11" t="str">
        <f>IF(ISBLANK(Tabelle111[[#This Row],[noch genauer]]),"-",Tabelle111[[#This Row],[noch genauer]])</f>
        <v>Laborprobe</v>
      </c>
      <c r="Q1254" s="14">
        <f t="shared" si="134"/>
        <v>38</v>
      </c>
      <c r="R1254" s="11" t="str">
        <f t="shared" si="135"/>
        <v>Produkte</v>
      </c>
      <c r="S1254" s="11" t="str">
        <f t="shared" si="136"/>
        <v>BUs</v>
      </c>
      <c r="T1254" s="11" t="str">
        <f t="shared" si="137"/>
        <v>Symptome</v>
      </c>
      <c r="U1254" s="11" t="str">
        <f>IFERROR(VLOOKUP(Tabelle3[[#This Row],[Artikelnr.]],Kennzahlen!S:U,3,FALSE)*Tabelle3[[#This Row],[Menge]],"0")</f>
        <v>0</v>
      </c>
      <c r="V1254" s="14" t="str">
        <f>IF(ISBLANK(A1254),VLOOKUP(Tabelle3[[#This Row],[Artikelnr.]],'Linien - BU'!R:S,2,FALSE),A1254)</f>
        <v>Labor</v>
      </c>
      <c r="W1254" s="16" t="str">
        <f t="shared" si="138"/>
        <v>Laborproben</v>
      </c>
      <c r="X1254" s="15">
        <f t="shared" si="139"/>
        <v>73</v>
      </c>
      <c r="Y1254"/>
      <c r="Z1254" s="3"/>
      <c r="AB1254" s="3"/>
      <c r="AC1254" s="51"/>
      <c r="AD1254" s="3"/>
      <c r="AE1254" s="3"/>
      <c r="AF1254" s="51"/>
      <c r="AG1254" s="51"/>
      <c r="AH1254" s="51"/>
      <c r="AI1254" s="3"/>
      <c r="AL1254" s="3"/>
      <c r="AM1254" s="3"/>
      <c r="AN1254" s="3"/>
    </row>
    <row r="1255" spans="1:40" ht="30" customHeight="1" x14ac:dyDescent="0.25">
      <c r="A1255" s="25" t="s">
        <v>59</v>
      </c>
      <c r="B1255" s="25" t="s">
        <v>57</v>
      </c>
      <c r="C1255" s="25">
        <v>23.8</v>
      </c>
      <c r="D1255" s="40">
        <v>73</v>
      </c>
      <c r="E1255" s="37">
        <v>44460</v>
      </c>
      <c r="F1255" t="s">
        <v>58</v>
      </c>
      <c r="G1255" s="55" t="s">
        <v>58</v>
      </c>
      <c r="H1255" s="25" t="str">
        <f>IFERROR(VLOOKUP(Tabelle111[[#This Row],[Artikelnr. (wenn vorhanden)]],Artikel!A:C,3,FALSE),Tabelle111[[#This Row],[Artikelnr. (wenn vorhanden)]])</f>
        <v>Laborproben</v>
      </c>
      <c r="I1255" s="11" t="str">
        <f>VLOOKUP(V1255,'Linien - BU'!A:B,2,FALSE)</f>
        <v>Rest</v>
      </c>
      <c r="J1255" s="12">
        <f t="shared" si="133"/>
        <v>23.8</v>
      </c>
      <c r="K1255" s="13">
        <f>Tabelle111[[#This Row],[Datum '[Tag']]]</f>
        <v>44460</v>
      </c>
      <c r="L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5" s="14" t="str">
        <f>IFERROR(VLOOKUP(Tabelle3[[#This Row],[Artikelnr.]],Artikel!A:C,3,FALSE),Tabelle3[[#This Row],[Artikelnr.]])</f>
        <v>Laborproben</v>
      </c>
      <c r="N1255" s="11" t="str">
        <f>VLOOKUP(D1255,'Liste Gründe'!A:D,2,FALSE)</f>
        <v>Qualitätssicherung</v>
      </c>
      <c r="O1255" s="13" t="str">
        <f>IF(ISBLANK(F1255),VLOOKUP(Tabelle3[[#This Row],[Grund Ziffer]],'Liste Gründe'!A:D,3,FALSE),F1255)</f>
        <v>Laborprobe</v>
      </c>
      <c r="P1255" s="11" t="str">
        <f>IF(ISBLANK(Tabelle111[[#This Row],[noch genauer]]),"-",Tabelle111[[#This Row],[noch genauer]])</f>
        <v>Laborprobe</v>
      </c>
      <c r="Q1255" s="14">
        <f t="shared" si="134"/>
        <v>38</v>
      </c>
      <c r="R1255" s="11" t="str">
        <f t="shared" si="135"/>
        <v>Produkte</v>
      </c>
      <c r="S1255" s="11" t="str">
        <f t="shared" si="136"/>
        <v>BUs</v>
      </c>
      <c r="T1255" s="11" t="str">
        <f t="shared" si="137"/>
        <v>Symptome</v>
      </c>
      <c r="U1255" s="11" t="str">
        <f>IFERROR(VLOOKUP(Tabelle3[[#This Row],[Artikelnr.]],Kennzahlen!S:U,3,FALSE)*Tabelle3[[#This Row],[Menge]],"0")</f>
        <v>0</v>
      </c>
      <c r="V1255" s="14" t="str">
        <f>IF(ISBLANK(A1255),VLOOKUP(Tabelle3[[#This Row],[Artikelnr.]],'Linien - BU'!R:S,2,FALSE),A1255)</f>
        <v>Labor</v>
      </c>
      <c r="W1255" s="16" t="str">
        <f t="shared" si="138"/>
        <v>Laborproben</v>
      </c>
      <c r="X1255" s="15">
        <f t="shared" si="139"/>
        <v>73</v>
      </c>
      <c r="Y1255"/>
      <c r="Z1255" s="3"/>
      <c r="AB1255" s="3"/>
      <c r="AC1255" s="51"/>
      <c r="AD1255" s="3"/>
      <c r="AE1255" s="3"/>
      <c r="AF1255" s="51"/>
      <c r="AG1255" s="51"/>
      <c r="AH1255" s="51"/>
      <c r="AI1255" s="3"/>
      <c r="AL1255" s="3"/>
      <c r="AM1255" s="3"/>
      <c r="AN1255" s="3"/>
    </row>
    <row r="1256" spans="1:40" ht="30" customHeight="1" x14ac:dyDescent="0.25">
      <c r="A1256" s="25" t="s">
        <v>59</v>
      </c>
      <c r="B1256" s="25" t="s">
        <v>57</v>
      </c>
      <c r="C1256" s="25">
        <v>4.0999999999999996</v>
      </c>
      <c r="D1256" s="40">
        <v>74</v>
      </c>
      <c r="E1256" s="37">
        <v>44461</v>
      </c>
      <c r="F1256" t="s">
        <v>68</v>
      </c>
      <c r="G1256" s="55" t="s">
        <v>68</v>
      </c>
      <c r="H1256" s="25" t="str">
        <f>IFERROR(VLOOKUP(Tabelle111[[#This Row],[Artikelnr. (wenn vorhanden)]],Artikel!A:C,3,FALSE),Tabelle111[[#This Row],[Artikelnr. (wenn vorhanden)]])</f>
        <v>Laborproben</v>
      </c>
      <c r="I1256" s="11" t="str">
        <f>VLOOKUP(V1256,'Linien - BU'!A:B,2,FALSE)</f>
        <v>Rest</v>
      </c>
      <c r="J1256" s="12">
        <f t="shared" si="133"/>
        <v>4.0999999999999996</v>
      </c>
      <c r="K1256" s="13">
        <f>Tabelle111[[#This Row],[Datum '[Tag']]]</f>
        <v>44461</v>
      </c>
      <c r="L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6" s="14" t="str">
        <f>IFERROR(VLOOKUP(Tabelle3[[#This Row],[Artikelnr.]],Artikel!A:C,3,FALSE),Tabelle3[[#This Row],[Artikelnr.]])</f>
        <v>Laborproben</v>
      </c>
      <c r="N1256" s="11" t="str">
        <f>VLOOKUP(D1256,'Liste Gründe'!A:D,2,FALSE)</f>
        <v>Qualitätssicherung</v>
      </c>
      <c r="O1256" s="13" t="str">
        <f>IF(ISBLANK(F1256),VLOOKUP(Tabelle3[[#This Row],[Grund Ziffer]],'Liste Gründe'!A:D,3,FALSE),F1256)</f>
        <v>Sensorik</v>
      </c>
      <c r="P1256" s="11" t="str">
        <f>IF(ISBLANK(Tabelle111[[#This Row],[noch genauer]]),"-",Tabelle111[[#This Row],[noch genauer]])</f>
        <v>Sensorik</v>
      </c>
      <c r="Q1256" s="14">
        <f t="shared" si="134"/>
        <v>38</v>
      </c>
      <c r="R1256" s="11" t="str">
        <f t="shared" si="135"/>
        <v>Produkte</v>
      </c>
      <c r="S1256" s="11" t="str">
        <f t="shared" si="136"/>
        <v>BUs</v>
      </c>
      <c r="T1256" s="11" t="str">
        <f t="shared" si="137"/>
        <v>Symptome</v>
      </c>
      <c r="U1256" s="11" t="str">
        <f>IFERROR(VLOOKUP(Tabelle3[[#This Row],[Artikelnr.]],Kennzahlen!S:U,3,FALSE)*Tabelle3[[#This Row],[Menge]],"0")</f>
        <v>0</v>
      </c>
      <c r="V1256" s="14" t="str">
        <f>IF(ISBLANK(A1256),VLOOKUP(Tabelle3[[#This Row],[Artikelnr.]],'Linien - BU'!R:S,2,FALSE),A1256)</f>
        <v>Labor</v>
      </c>
      <c r="W1256" s="16" t="str">
        <f t="shared" si="138"/>
        <v>Laborproben</v>
      </c>
      <c r="X1256" s="15">
        <f t="shared" si="139"/>
        <v>74</v>
      </c>
      <c r="Y1256"/>
      <c r="Z1256" s="3"/>
      <c r="AB1256" s="3"/>
      <c r="AC1256" s="51"/>
      <c r="AD1256" s="3"/>
      <c r="AE1256" s="3"/>
      <c r="AF1256" s="51"/>
      <c r="AG1256" s="51"/>
      <c r="AH1256" s="51"/>
      <c r="AI1256" s="3"/>
      <c r="AL1256" s="3"/>
      <c r="AM1256" s="3"/>
      <c r="AN1256" s="3"/>
    </row>
    <row r="1257" spans="1:40" ht="30" customHeight="1" x14ac:dyDescent="0.25">
      <c r="A1257" s="25" t="s">
        <v>59</v>
      </c>
      <c r="B1257" s="25" t="s">
        <v>57</v>
      </c>
      <c r="C1257" s="25">
        <v>22.5</v>
      </c>
      <c r="D1257" s="40">
        <v>73</v>
      </c>
      <c r="E1257" s="37">
        <v>44462</v>
      </c>
      <c r="F1257" t="s">
        <v>58</v>
      </c>
      <c r="G1257" s="25" t="s">
        <v>58</v>
      </c>
      <c r="H1257" s="25" t="str">
        <f>IFERROR(VLOOKUP(Tabelle111[[#This Row],[Artikelnr. (wenn vorhanden)]],Artikel!A:C,3,FALSE),Tabelle111[[#This Row],[Artikelnr. (wenn vorhanden)]])</f>
        <v>Laborproben</v>
      </c>
      <c r="I1257" s="11" t="str">
        <f>VLOOKUP(V1257,'Linien - BU'!A:B,2,FALSE)</f>
        <v>Rest</v>
      </c>
      <c r="J1257" s="12">
        <f t="shared" si="133"/>
        <v>22.5</v>
      </c>
      <c r="K1257" s="13">
        <f>Tabelle111[[#This Row],[Datum '[Tag']]]</f>
        <v>44462</v>
      </c>
      <c r="L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7" s="14" t="str">
        <f>IFERROR(VLOOKUP(Tabelle3[[#This Row],[Artikelnr.]],Artikel!A:C,3,FALSE),Tabelle3[[#This Row],[Artikelnr.]])</f>
        <v>Laborproben</v>
      </c>
      <c r="N1257" s="11" t="str">
        <f>VLOOKUP(D1257,'Liste Gründe'!A:D,2,FALSE)</f>
        <v>Qualitätssicherung</v>
      </c>
      <c r="O1257" s="13" t="str">
        <f>IF(ISBLANK(F1257),VLOOKUP(Tabelle3[[#This Row],[Grund Ziffer]],'Liste Gründe'!A:D,3,FALSE),F1257)</f>
        <v>Laborprobe</v>
      </c>
      <c r="P1257" s="11" t="str">
        <f>IF(ISBLANK(Tabelle111[[#This Row],[noch genauer]]),"-",Tabelle111[[#This Row],[noch genauer]])</f>
        <v>Laborprobe</v>
      </c>
      <c r="Q1257" s="14">
        <f t="shared" si="134"/>
        <v>38</v>
      </c>
      <c r="R1257" s="11" t="str">
        <f t="shared" si="135"/>
        <v>Produkte</v>
      </c>
      <c r="S1257" s="11" t="str">
        <f t="shared" si="136"/>
        <v>BUs</v>
      </c>
      <c r="T1257" s="11" t="str">
        <f t="shared" si="137"/>
        <v>Symptome</v>
      </c>
      <c r="U1257" s="11" t="str">
        <f>IFERROR(VLOOKUP(Tabelle3[[#This Row],[Artikelnr.]],Kennzahlen!S:U,3,FALSE)*Tabelle3[[#This Row],[Menge]],"0")</f>
        <v>0</v>
      </c>
      <c r="V1257" s="14" t="str">
        <f>IF(ISBLANK(A1257),VLOOKUP(Tabelle3[[#This Row],[Artikelnr.]],'Linien - BU'!R:S,2,FALSE),A1257)</f>
        <v>Labor</v>
      </c>
      <c r="W1257" s="16" t="str">
        <f t="shared" si="138"/>
        <v>Laborproben</v>
      </c>
      <c r="X1257" s="15">
        <f t="shared" si="139"/>
        <v>73</v>
      </c>
      <c r="Y1257"/>
      <c r="Z1257" s="3"/>
      <c r="AB1257" s="3"/>
      <c r="AC1257" s="51"/>
      <c r="AD1257" s="3"/>
      <c r="AE1257" s="3"/>
      <c r="AF1257" s="51"/>
      <c r="AG1257" s="51"/>
      <c r="AH1257" s="51"/>
      <c r="AI1257" s="3"/>
      <c r="AL1257" s="3"/>
      <c r="AM1257" s="3"/>
      <c r="AN1257" s="3"/>
    </row>
    <row r="1258" spans="1:40" ht="30" customHeight="1" x14ac:dyDescent="0.25">
      <c r="A1258" s="25" t="s">
        <v>59</v>
      </c>
      <c r="B1258" s="25" t="s">
        <v>57</v>
      </c>
      <c r="C1258" s="25">
        <v>30.5</v>
      </c>
      <c r="D1258" s="40">
        <v>73</v>
      </c>
      <c r="E1258" s="37">
        <v>44462</v>
      </c>
      <c r="F1258" t="s">
        <v>58</v>
      </c>
      <c r="G1258" s="25" t="s">
        <v>58</v>
      </c>
      <c r="H1258" s="25" t="str">
        <f>IFERROR(VLOOKUP(Tabelle111[[#This Row],[Artikelnr. (wenn vorhanden)]],Artikel!A:C,3,FALSE),Tabelle111[[#This Row],[Artikelnr. (wenn vorhanden)]])</f>
        <v>Laborproben</v>
      </c>
      <c r="I1258" s="11" t="str">
        <f>VLOOKUP(V1258,'Linien - BU'!A:B,2,FALSE)</f>
        <v>Rest</v>
      </c>
      <c r="J1258" s="12">
        <f t="shared" si="133"/>
        <v>30.5</v>
      </c>
      <c r="K1258" s="13">
        <f>Tabelle111[[#This Row],[Datum '[Tag']]]</f>
        <v>44462</v>
      </c>
      <c r="L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8" s="14" t="str">
        <f>IFERROR(VLOOKUP(Tabelle3[[#This Row],[Artikelnr.]],Artikel!A:C,3,FALSE),Tabelle3[[#This Row],[Artikelnr.]])</f>
        <v>Laborproben</v>
      </c>
      <c r="N1258" s="11" t="str">
        <f>VLOOKUP(D1258,'Liste Gründe'!A:D,2,FALSE)</f>
        <v>Qualitätssicherung</v>
      </c>
      <c r="O1258" s="13" t="str">
        <f>IF(ISBLANK(F1258),VLOOKUP(Tabelle3[[#This Row],[Grund Ziffer]],'Liste Gründe'!A:D,3,FALSE),F1258)</f>
        <v>Laborprobe</v>
      </c>
      <c r="P1258" s="11" t="str">
        <f>IF(ISBLANK(Tabelle111[[#This Row],[noch genauer]]),"-",Tabelle111[[#This Row],[noch genauer]])</f>
        <v>Laborprobe</v>
      </c>
      <c r="Q1258" s="14">
        <f t="shared" si="134"/>
        <v>38</v>
      </c>
      <c r="R1258" s="11" t="str">
        <f t="shared" si="135"/>
        <v>Produkte</v>
      </c>
      <c r="S1258" s="11" t="str">
        <f t="shared" si="136"/>
        <v>BUs</v>
      </c>
      <c r="T1258" s="11" t="str">
        <f t="shared" si="137"/>
        <v>Symptome</v>
      </c>
      <c r="U1258" s="11" t="str">
        <f>IFERROR(VLOOKUP(Tabelle3[[#This Row],[Artikelnr.]],Kennzahlen!S:U,3,FALSE)*Tabelle3[[#This Row],[Menge]],"0")</f>
        <v>0</v>
      </c>
      <c r="V1258" s="14" t="str">
        <f>IF(ISBLANK(A1258),VLOOKUP(Tabelle3[[#This Row],[Artikelnr.]],'Linien - BU'!R:S,2,FALSE),A1258)</f>
        <v>Labor</v>
      </c>
      <c r="W1258" s="16" t="str">
        <f t="shared" si="138"/>
        <v>Laborproben</v>
      </c>
      <c r="X1258" s="15">
        <f t="shared" si="139"/>
        <v>73</v>
      </c>
      <c r="Y1258"/>
      <c r="Z1258" s="3"/>
      <c r="AB1258" s="3"/>
      <c r="AC1258" s="51"/>
      <c r="AD1258" s="3"/>
      <c r="AE1258" s="3"/>
      <c r="AF1258" s="51"/>
      <c r="AG1258" s="51"/>
      <c r="AH1258" s="51"/>
      <c r="AI1258" s="3"/>
      <c r="AL1258" s="3"/>
      <c r="AM1258" s="3"/>
      <c r="AN1258" s="3"/>
    </row>
    <row r="1259" spans="1:40" ht="30" customHeight="1" x14ac:dyDescent="0.25">
      <c r="A1259" s="25" t="s">
        <v>59</v>
      </c>
      <c r="B1259" t="s">
        <v>90</v>
      </c>
      <c r="C1259" s="25">
        <v>47</v>
      </c>
      <c r="D1259" s="25">
        <v>70</v>
      </c>
      <c r="E1259" s="37">
        <v>44483</v>
      </c>
      <c r="F1259"/>
      <c r="G1259" s="25"/>
      <c r="H1259" s="25" t="str">
        <f>IFERROR(VLOOKUP(Tabelle111[[#This Row],[Artikelnr. (wenn vorhanden)]],Artikel!A:C,3,FALSE),Tabelle111[[#This Row],[Artikelnr. (wenn vorhanden)]])</f>
        <v>Rückstellproben</v>
      </c>
      <c r="I1259" s="11" t="str">
        <f>VLOOKUP(V1259,'Linien - BU'!A:B,2,FALSE)</f>
        <v>Rest</v>
      </c>
      <c r="J1259" s="12">
        <f t="shared" si="133"/>
        <v>47</v>
      </c>
      <c r="K1259" s="13">
        <f>Tabelle111[[#This Row],[Datum '[Tag']]]</f>
        <v>44483</v>
      </c>
      <c r="L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9" s="14" t="str">
        <f>IFERROR(VLOOKUP(Tabelle3[[#This Row],[Artikelnr.]],Artikel!A:C,3,FALSE),Tabelle3[[#This Row],[Artikelnr.]])</f>
        <v>Rückstellproben</v>
      </c>
      <c r="N1259" s="11" t="str">
        <f>VLOOKUP(D1259,'Liste Gründe'!A:D,2,FALSE)</f>
        <v>Qualitätssicherung</v>
      </c>
      <c r="O1259" s="13" t="str">
        <f>IF(ISBLANK(F1259),VLOOKUP(Tabelle3[[#This Row],[Grund Ziffer]],'Liste Gründe'!A:D,3,FALSE),F1259)</f>
        <v>Rückstellproben</v>
      </c>
      <c r="P1259" s="11" t="str">
        <f>IF(ISBLANK(Tabelle111[[#This Row],[noch genauer]]),"-",Tabelle111[[#This Row],[noch genauer]])</f>
        <v>-</v>
      </c>
      <c r="Q1259" s="14">
        <f t="shared" si="134"/>
        <v>41</v>
      </c>
      <c r="R1259" s="11" t="str">
        <f t="shared" si="135"/>
        <v>Produkte</v>
      </c>
      <c r="S1259" s="11" t="str">
        <f t="shared" si="136"/>
        <v>BUs</v>
      </c>
      <c r="T1259" s="11" t="str">
        <f t="shared" si="137"/>
        <v>Symptome</v>
      </c>
      <c r="U1259" s="11" t="str">
        <f>IFERROR(VLOOKUP(Tabelle3[[#This Row],[Artikelnr.]],Kennzahlen!S:U,3,FALSE)*Tabelle3[[#This Row],[Menge]],"0")</f>
        <v>0</v>
      </c>
      <c r="V1259" s="14" t="str">
        <f>IF(ISBLANK(A1259),VLOOKUP(Tabelle3[[#This Row],[Artikelnr.]],'Linien - BU'!R:S,2,FALSE),A1259)</f>
        <v>Labor</v>
      </c>
      <c r="W1259" s="16" t="str">
        <f t="shared" si="138"/>
        <v>Rückstellproben</v>
      </c>
      <c r="X1259" s="15">
        <f t="shared" si="139"/>
        <v>70</v>
      </c>
      <c r="Y1259"/>
      <c r="Z1259" s="3"/>
      <c r="AB1259" s="3"/>
      <c r="AC1259" s="51"/>
      <c r="AD1259" s="3"/>
      <c r="AE1259" s="3"/>
      <c r="AF1259" s="51"/>
      <c r="AG1259" s="51"/>
      <c r="AH1259" s="51"/>
      <c r="AI1259" s="3"/>
      <c r="AL1259" s="3"/>
      <c r="AM1259" s="3"/>
      <c r="AN1259" s="3"/>
    </row>
    <row r="1260" spans="1:40" ht="30" customHeight="1" x14ac:dyDescent="0.25">
      <c r="A1260" s="25" t="s">
        <v>59</v>
      </c>
      <c r="B1260" s="25" t="s">
        <v>57</v>
      </c>
      <c r="C1260" s="25">
        <v>84</v>
      </c>
      <c r="D1260" s="40">
        <v>73</v>
      </c>
      <c r="E1260" s="37">
        <v>44463</v>
      </c>
      <c r="F1260" t="s">
        <v>58</v>
      </c>
      <c r="G1260" s="25" t="s">
        <v>58</v>
      </c>
      <c r="H1260" s="25" t="str">
        <f>IFERROR(VLOOKUP(Tabelle111[[#This Row],[Artikelnr. (wenn vorhanden)]],Artikel!A:C,3,FALSE),Tabelle111[[#This Row],[Artikelnr. (wenn vorhanden)]])</f>
        <v>Laborproben</v>
      </c>
      <c r="I1260" s="11" t="str">
        <f>VLOOKUP(V1260,'Linien - BU'!A:B,2,FALSE)</f>
        <v>Rest</v>
      </c>
      <c r="J1260" s="12">
        <f t="shared" si="133"/>
        <v>84</v>
      </c>
      <c r="K1260" s="13">
        <f>Tabelle111[[#This Row],[Datum '[Tag']]]</f>
        <v>44463</v>
      </c>
      <c r="L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0" s="14" t="str">
        <f>IFERROR(VLOOKUP(Tabelle3[[#This Row],[Artikelnr.]],Artikel!A:C,3,FALSE),Tabelle3[[#This Row],[Artikelnr.]])</f>
        <v>Laborproben</v>
      </c>
      <c r="N1260" s="11" t="str">
        <f>VLOOKUP(D1260,'Liste Gründe'!A:D,2,FALSE)</f>
        <v>Qualitätssicherung</v>
      </c>
      <c r="O1260" s="13" t="str">
        <f>IF(ISBLANK(F1260),VLOOKUP(Tabelle3[[#This Row],[Grund Ziffer]],'Liste Gründe'!A:D,3,FALSE),F1260)</f>
        <v>Laborprobe</v>
      </c>
      <c r="P1260" s="11" t="str">
        <f>IF(ISBLANK(Tabelle111[[#This Row],[noch genauer]]),"-",Tabelle111[[#This Row],[noch genauer]])</f>
        <v>Laborprobe</v>
      </c>
      <c r="Q1260" s="14">
        <f t="shared" si="134"/>
        <v>38</v>
      </c>
      <c r="R1260" s="11" t="str">
        <f t="shared" si="135"/>
        <v>Produkte</v>
      </c>
      <c r="S1260" s="11" t="str">
        <f t="shared" si="136"/>
        <v>BUs</v>
      </c>
      <c r="T1260" s="11" t="str">
        <f t="shared" si="137"/>
        <v>Symptome</v>
      </c>
      <c r="U1260" s="11" t="str">
        <f>IFERROR(VLOOKUP(Tabelle3[[#This Row],[Artikelnr.]],Kennzahlen!S:U,3,FALSE)*Tabelle3[[#This Row],[Menge]],"0")</f>
        <v>0</v>
      </c>
      <c r="V1260" s="14" t="str">
        <f>IF(ISBLANK(A1260),VLOOKUP(Tabelle3[[#This Row],[Artikelnr.]],'Linien - BU'!R:S,2,FALSE),A1260)</f>
        <v>Labor</v>
      </c>
      <c r="W1260" s="16" t="str">
        <f t="shared" si="138"/>
        <v>Laborproben</v>
      </c>
      <c r="X1260" s="15">
        <f t="shared" si="139"/>
        <v>73</v>
      </c>
      <c r="Y1260"/>
      <c r="Z1260" s="3"/>
      <c r="AB1260" s="3"/>
      <c r="AC1260" s="51"/>
      <c r="AD1260" s="3"/>
      <c r="AE1260" s="3"/>
      <c r="AF1260" s="51"/>
      <c r="AG1260" s="51"/>
      <c r="AH1260" s="51"/>
      <c r="AI1260" s="3"/>
      <c r="AL1260" s="3"/>
      <c r="AM1260" s="3"/>
      <c r="AN1260" s="3"/>
    </row>
    <row r="1261" spans="1:40" ht="30" customHeight="1" x14ac:dyDescent="0.25">
      <c r="A1261" s="25" t="s">
        <v>59</v>
      </c>
      <c r="B1261" s="25" t="s">
        <v>57</v>
      </c>
      <c r="C1261" s="25">
        <v>2</v>
      </c>
      <c r="D1261" s="40">
        <v>74</v>
      </c>
      <c r="E1261" s="37">
        <v>44463</v>
      </c>
      <c r="F1261" t="s">
        <v>68</v>
      </c>
      <c r="G1261" s="25" t="s">
        <v>68</v>
      </c>
      <c r="H1261" s="25" t="str">
        <f>IFERROR(VLOOKUP(Tabelle111[[#This Row],[Artikelnr. (wenn vorhanden)]],Artikel!A:C,3,FALSE),Tabelle111[[#This Row],[Artikelnr. (wenn vorhanden)]])</f>
        <v>Laborproben</v>
      </c>
      <c r="I1261" s="11" t="str">
        <f>VLOOKUP(V1261,'Linien - BU'!A:B,2,FALSE)</f>
        <v>Rest</v>
      </c>
      <c r="J1261" s="12">
        <f t="shared" si="133"/>
        <v>2</v>
      </c>
      <c r="K1261" s="13">
        <f>Tabelle111[[#This Row],[Datum '[Tag']]]</f>
        <v>44463</v>
      </c>
      <c r="L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1" s="14" t="str">
        <f>IFERROR(VLOOKUP(Tabelle3[[#This Row],[Artikelnr.]],Artikel!A:C,3,FALSE),Tabelle3[[#This Row],[Artikelnr.]])</f>
        <v>Laborproben</v>
      </c>
      <c r="N1261" s="11" t="str">
        <f>VLOOKUP(D1261,'Liste Gründe'!A:D,2,FALSE)</f>
        <v>Qualitätssicherung</v>
      </c>
      <c r="O1261" s="13" t="str">
        <f>IF(ISBLANK(F1261),VLOOKUP(Tabelle3[[#This Row],[Grund Ziffer]],'Liste Gründe'!A:D,3,FALSE),F1261)</f>
        <v>Sensorik</v>
      </c>
      <c r="P1261" s="11" t="str">
        <f>IF(ISBLANK(Tabelle111[[#This Row],[noch genauer]]),"-",Tabelle111[[#This Row],[noch genauer]])</f>
        <v>Sensorik</v>
      </c>
      <c r="Q1261" s="14">
        <f t="shared" si="134"/>
        <v>38</v>
      </c>
      <c r="R1261" s="11" t="str">
        <f t="shared" si="135"/>
        <v>Produkte</v>
      </c>
      <c r="S1261" s="11" t="str">
        <f t="shared" si="136"/>
        <v>BUs</v>
      </c>
      <c r="T1261" s="11" t="str">
        <f t="shared" si="137"/>
        <v>Symptome</v>
      </c>
      <c r="U1261" s="11" t="str">
        <f>IFERROR(VLOOKUP(Tabelle3[[#This Row],[Artikelnr.]],Kennzahlen!S:U,3,FALSE)*Tabelle3[[#This Row],[Menge]],"0")</f>
        <v>0</v>
      </c>
      <c r="V1261" s="14" t="str">
        <f>IF(ISBLANK(A1261),VLOOKUP(Tabelle3[[#This Row],[Artikelnr.]],'Linien - BU'!R:S,2,FALSE),A1261)</f>
        <v>Labor</v>
      </c>
      <c r="W1261" s="16" t="str">
        <f t="shared" si="138"/>
        <v>Laborproben</v>
      </c>
      <c r="X1261" s="15">
        <f t="shared" si="139"/>
        <v>74</v>
      </c>
      <c r="Y1261"/>
      <c r="Z1261" s="3"/>
      <c r="AB1261" s="3"/>
      <c r="AC1261" s="51"/>
      <c r="AD1261" s="3"/>
      <c r="AE1261" s="3"/>
      <c r="AF1261" s="51"/>
      <c r="AG1261" s="51"/>
      <c r="AH1261" s="51"/>
      <c r="AI1261" s="3"/>
      <c r="AL1261" s="3"/>
      <c r="AM1261" s="3"/>
      <c r="AN1261" s="3"/>
    </row>
    <row r="1262" spans="1:40" ht="30" customHeight="1" x14ac:dyDescent="0.25">
      <c r="A1262" s="25" t="s">
        <v>59</v>
      </c>
      <c r="B1262" s="25" t="s">
        <v>57</v>
      </c>
      <c r="C1262" s="25">
        <v>2.5</v>
      </c>
      <c r="D1262" s="40">
        <v>74</v>
      </c>
      <c r="E1262" s="37">
        <v>44463</v>
      </c>
      <c r="F1262" t="s">
        <v>68</v>
      </c>
      <c r="G1262" s="25" t="s">
        <v>68</v>
      </c>
      <c r="H1262" s="25" t="str">
        <f>IFERROR(VLOOKUP(Tabelle111[[#This Row],[Artikelnr. (wenn vorhanden)]],Artikel!A:C,3,FALSE),Tabelle111[[#This Row],[Artikelnr. (wenn vorhanden)]])</f>
        <v>Laborproben</v>
      </c>
      <c r="I1262" s="11" t="str">
        <f>VLOOKUP(V1262,'Linien - BU'!A:B,2,FALSE)</f>
        <v>Rest</v>
      </c>
      <c r="J1262" s="12">
        <f t="shared" si="133"/>
        <v>2.5</v>
      </c>
      <c r="K1262" s="13">
        <f>Tabelle111[[#This Row],[Datum '[Tag']]]</f>
        <v>44463</v>
      </c>
      <c r="L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2" s="14" t="str">
        <f>IFERROR(VLOOKUP(Tabelle3[[#This Row],[Artikelnr.]],Artikel!A:C,3,FALSE),Tabelle3[[#This Row],[Artikelnr.]])</f>
        <v>Laborproben</v>
      </c>
      <c r="N1262" s="11" t="str">
        <f>VLOOKUP(D1262,'Liste Gründe'!A:D,2,FALSE)</f>
        <v>Qualitätssicherung</v>
      </c>
      <c r="O1262" s="13" t="str">
        <f>IF(ISBLANK(F1262),VLOOKUP(Tabelle3[[#This Row],[Grund Ziffer]],'Liste Gründe'!A:D,3,FALSE),F1262)</f>
        <v>Sensorik</v>
      </c>
      <c r="P1262" s="11" t="str">
        <f>IF(ISBLANK(Tabelle111[[#This Row],[noch genauer]]),"-",Tabelle111[[#This Row],[noch genauer]])</f>
        <v>Sensorik</v>
      </c>
      <c r="Q1262" s="14">
        <f t="shared" si="134"/>
        <v>38</v>
      </c>
      <c r="R1262" s="11" t="str">
        <f t="shared" si="135"/>
        <v>Produkte</v>
      </c>
      <c r="S1262" s="11" t="str">
        <f t="shared" si="136"/>
        <v>BUs</v>
      </c>
      <c r="T1262" s="11" t="str">
        <f t="shared" si="137"/>
        <v>Symptome</v>
      </c>
      <c r="U1262" s="11" t="str">
        <f>IFERROR(VLOOKUP(Tabelle3[[#This Row],[Artikelnr.]],Kennzahlen!S:U,3,FALSE)*Tabelle3[[#This Row],[Menge]],"0")</f>
        <v>0</v>
      </c>
      <c r="V1262" s="14" t="str">
        <f>IF(ISBLANK(A1262),VLOOKUP(Tabelle3[[#This Row],[Artikelnr.]],'Linien - BU'!R:S,2,FALSE),A1262)</f>
        <v>Labor</v>
      </c>
      <c r="W1262" s="16" t="str">
        <f t="shared" si="138"/>
        <v>Laborproben</v>
      </c>
      <c r="X1262" s="15">
        <f t="shared" si="139"/>
        <v>74</v>
      </c>
      <c r="Y1262"/>
      <c r="Z1262" s="3"/>
      <c r="AB1262" s="3"/>
      <c r="AC1262" s="51"/>
      <c r="AD1262" s="3"/>
      <c r="AE1262" s="3"/>
      <c r="AF1262" s="51"/>
      <c r="AG1262" s="51"/>
      <c r="AH1262" s="51"/>
      <c r="AI1262" s="3"/>
      <c r="AL1262" s="3"/>
      <c r="AM1262" s="3"/>
      <c r="AN1262" s="3"/>
    </row>
    <row r="1263" spans="1:40" ht="30" customHeight="1" x14ac:dyDescent="0.25">
      <c r="A1263" s="25" t="s">
        <v>59</v>
      </c>
      <c r="B1263" s="25" t="s">
        <v>57</v>
      </c>
      <c r="C1263" s="25">
        <v>3.8</v>
      </c>
      <c r="D1263" s="40">
        <v>74</v>
      </c>
      <c r="E1263" s="37">
        <v>44466</v>
      </c>
      <c r="F1263" t="s">
        <v>68</v>
      </c>
      <c r="G1263" s="25" t="s">
        <v>68</v>
      </c>
      <c r="H1263" s="25" t="str">
        <f>IFERROR(VLOOKUP(Tabelle111[[#This Row],[Artikelnr. (wenn vorhanden)]],Artikel!A:C,3,FALSE),Tabelle111[[#This Row],[Artikelnr. (wenn vorhanden)]])</f>
        <v>Laborproben</v>
      </c>
      <c r="I1263" s="11" t="str">
        <f>VLOOKUP(V1263,'Linien - BU'!A:B,2,FALSE)</f>
        <v>Rest</v>
      </c>
      <c r="J1263" s="12">
        <f t="shared" si="133"/>
        <v>3.8</v>
      </c>
      <c r="K1263" s="13">
        <f>Tabelle111[[#This Row],[Datum '[Tag']]]</f>
        <v>44466</v>
      </c>
      <c r="L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3" s="14" t="str">
        <f>IFERROR(VLOOKUP(Tabelle3[[#This Row],[Artikelnr.]],Artikel!A:C,3,FALSE),Tabelle3[[#This Row],[Artikelnr.]])</f>
        <v>Laborproben</v>
      </c>
      <c r="N1263" s="11" t="str">
        <f>VLOOKUP(D1263,'Liste Gründe'!A:D,2,FALSE)</f>
        <v>Qualitätssicherung</v>
      </c>
      <c r="O1263" s="13" t="str">
        <f>IF(ISBLANK(F1263),VLOOKUP(Tabelle3[[#This Row],[Grund Ziffer]],'Liste Gründe'!A:D,3,FALSE),F1263)</f>
        <v>Sensorik</v>
      </c>
      <c r="P1263" s="11" t="str">
        <f>IF(ISBLANK(Tabelle111[[#This Row],[noch genauer]]),"-",Tabelle111[[#This Row],[noch genauer]])</f>
        <v>Sensorik</v>
      </c>
      <c r="Q1263" s="14">
        <f t="shared" si="134"/>
        <v>39</v>
      </c>
      <c r="R1263" s="11" t="str">
        <f t="shared" si="135"/>
        <v>Produkte</v>
      </c>
      <c r="S1263" s="11" t="str">
        <f t="shared" si="136"/>
        <v>BUs</v>
      </c>
      <c r="T1263" s="11" t="str">
        <f t="shared" si="137"/>
        <v>Symptome</v>
      </c>
      <c r="U1263" s="11" t="str">
        <f>IFERROR(VLOOKUP(Tabelle3[[#This Row],[Artikelnr.]],Kennzahlen!S:U,3,FALSE)*Tabelle3[[#This Row],[Menge]],"0")</f>
        <v>0</v>
      </c>
      <c r="V1263" s="14" t="str">
        <f>IF(ISBLANK(A1263),VLOOKUP(Tabelle3[[#This Row],[Artikelnr.]],'Linien - BU'!R:S,2,FALSE),A1263)</f>
        <v>Labor</v>
      </c>
      <c r="W1263" s="16" t="str">
        <f t="shared" si="138"/>
        <v>Laborproben</v>
      </c>
      <c r="X1263" s="15">
        <f t="shared" si="139"/>
        <v>74</v>
      </c>
      <c r="Y1263"/>
      <c r="Z1263" s="3"/>
      <c r="AB1263" s="3"/>
      <c r="AC1263" s="51"/>
      <c r="AD1263" s="3"/>
      <c r="AE1263" s="3"/>
      <c r="AF1263" s="51"/>
      <c r="AG1263" s="51"/>
      <c r="AH1263" s="51"/>
      <c r="AI1263" s="3"/>
      <c r="AL1263" s="3"/>
      <c r="AM1263" s="3"/>
      <c r="AN1263" s="3"/>
    </row>
    <row r="1264" spans="1:40" ht="30" customHeight="1" x14ac:dyDescent="0.25">
      <c r="A1264" s="25" t="s">
        <v>59</v>
      </c>
      <c r="B1264" s="25" t="s">
        <v>57</v>
      </c>
      <c r="C1264" s="25">
        <v>2.6</v>
      </c>
      <c r="D1264" s="40">
        <v>74</v>
      </c>
      <c r="E1264" s="37">
        <v>44467</v>
      </c>
      <c r="F1264" t="s">
        <v>68</v>
      </c>
      <c r="G1264" s="25" t="s">
        <v>68</v>
      </c>
      <c r="H1264" s="25" t="str">
        <f>IFERROR(VLOOKUP(Tabelle111[[#This Row],[Artikelnr. (wenn vorhanden)]],Artikel!A:C,3,FALSE),Tabelle111[[#This Row],[Artikelnr. (wenn vorhanden)]])</f>
        <v>Laborproben</v>
      </c>
      <c r="I1264" s="11" t="str">
        <f>VLOOKUP(V1264,'Linien - BU'!A:B,2,FALSE)</f>
        <v>Rest</v>
      </c>
      <c r="J1264" s="12">
        <f t="shared" si="133"/>
        <v>2.6</v>
      </c>
      <c r="K1264" s="13">
        <f>Tabelle111[[#This Row],[Datum '[Tag']]]</f>
        <v>44467</v>
      </c>
      <c r="L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4" s="14" t="str">
        <f>IFERROR(VLOOKUP(Tabelle3[[#This Row],[Artikelnr.]],Artikel!A:C,3,FALSE),Tabelle3[[#This Row],[Artikelnr.]])</f>
        <v>Laborproben</v>
      </c>
      <c r="N1264" s="11" t="str">
        <f>VLOOKUP(D1264,'Liste Gründe'!A:D,2,FALSE)</f>
        <v>Qualitätssicherung</v>
      </c>
      <c r="O1264" s="13" t="str">
        <f>IF(ISBLANK(F1264),VLOOKUP(Tabelle3[[#This Row],[Grund Ziffer]],'Liste Gründe'!A:D,3,FALSE),F1264)</f>
        <v>Sensorik</v>
      </c>
      <c r="P1264" s="11" t="str">
        <f>IF(ISBLANK(Tabelle111[[#This Row],[noch genauer]]),"-",Tabelle111[[#This Row],[noch genauer]])</f>
        <v>Sensorik</v>
      </c>
      <c r="Q1264" s="14">
        <f t="shared" si="134"/>
        <v>39</v>
      </c>
      <c r="R1264" s="11" t="str">
        <f t="shared" si="135"/>
        <v>Produkte</v>
      </c>
      <c r="S1264" s="11" t="str">
        <f t="shared" si="136"/>
        <v>BUs</v>
      </c>
      <c r="T1264" s="11" t="str">
        <f t="shared" si="137"/>
        <v>Symptome</v>
      </c>
      <c r="U1264" s="11" t="str">
        <f>IFERROR(VLOOKUP(Tabelle3[[#This Row],[Artikelnr.]],Kennzahlen!S:U,3,FALSE)*Tabelle3[[#This Row],[Menge]],"0")</f>
        <v>0</v>
      </c>
      <c r="V1264" s="14" t="str">
        <f>IF(ISBLANK(A1264),VLOOKUP(Tabelle3[[#This Row],[Artikelnr.]],'Linien - BU'!R:S,2,FALSE),A1264)</f>
        <v>Labor</v>
      </c>
      <c r="W1264" s="16" t="str">
        <f t="shared" si="138"/>
        <v>Laborproben</v>
      </c>
      <c r="X1264" s="15">
        <f t="shared" si="139"/>
        <v>74</v>
      </c>
      <c r="Y1264"/>
      <c r="Z1264" s="3"/>
      <c r="AB1264" s="3"/>
      <c r="AC1264" s="51"/>
      <c r="AD1264" s="3"/>
      <c r="AE1264" s="3"/>
      <c r="AF1264" s="51"/>
      <c r="AG1264" s="51"/>
      <c r="AH1264" s="51"/>
      <c r="AI1264" s="3"/>
      <c r="AL1264" s="3"/>
      <c r="AM1264" s="3"/>
      <c r="AN1264" s="3"/>
    </row>
    <row r="1265" spans="1:40" ht="30" customHeight="1" x14ac:dyDescent="0.25">
      <c r="A1265" s="25" t="s">
        <v>59</v>
      </c>
      <c r="B1265" s="25" t="s">
        <v>57</v>
      </c>
      <c r="C1265" s="25">
        <v>28</v>
      </c>
      <c r="D1265" s="40">
        <v>73</v>
      </c>
      <c r="E1265" s="37">
        <v>44467</v>
      </c>
      <c r="F1265" t="s">
        <v>58</v>
      </c>
      <c r="G1265" s="25" t="s">
        <v>58</v>
      </c>
      <c r="H1265" s="25" t="str">
        <f>IFERROR(VLOOKUP(Tabelle111[[#This Row],[Artikelnr. (wenn vorhanden)]],Artikel!A:C,3,FALSE),Tabelle111[[#This Row],[Artikelnr. (wenn vorhanden)]])</f>
        <v>Laborproben</v>
      </c>
      <c r="I1265" s="11" t="str">
        <f>VLOOKUP(V1265,'Linien - BU'!A:B,2,FALSE)</f>
        <v>Rest</v>
      </c>
      <c r="J1265" s="12">
        <f t="shared" si="133"/>
        <v>28</v>
      </c>
      <c r="K1265" s="13">
        <f>Tabelle111[[#This Row],[Datum '[Tag']]]</f>
        <v>44467</v>
      </c>
      <c r="L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5" s="14" t="str">
        <f>IFERROR(VLOOKUP(Tabelle3[[#This Row],[Artikelnr.]],Artikel!A:C,3,FALSE),Tabelle3[[#This Row],[Artikelnr.]])</f>
        <v>Laborproben</v>
      </c>
      <c r="N1265" s="11" t="str">
        <f>VLOOKUP(D1265,'Liste Gründe'!A:D,2,FALSE)</f>
        <v>Qualitätssicherung</v>
      </c>
      <c r="O1265" s="13" t="str">
        <f>IF(ISBLANK(F1265),VLOOKUP(Tabelle3[[#This Row],[Grund Ziffer]],'Liste Gründe'!A:D,3,FALSE),F1265)</f>
        <v>Laborprobe</v>
      </c>
      <c r="P1265" s="11" t="str">
        <f>IF(ISBLANK(Tabelle111[[#This Row],[noch genauer]]),"-",Tabelle111[[#This Row],[noch genauer]])</f>
        <v>Laborprobe</v>
      </c>
      <c r="Q1265" s="14">
        <f t="shared" si="134"/>
        <v>39</v>
      </c>
      <c r="R1265" s="11" t="str">
        <f t="shared" si="135"/>
        <v>Produkte</v>
      </c>
      <c r="S1265" s="11" t="str">
        <f t="shared" si="136"/>
        <v>BUs</v>
      </c>
      <c r="T1265" s="11" t="str">
        <f t="shared" si="137"/>
        <v>Symptome</v>
      </c>
      <c r="U1265" s="11" t="str">
        <f>IFERROR(VLOOKUP(Tabelle3[[#This Row],[Artikelnr.]],Kennzahlen!S:U,3,FALSE)*Tabelle3[[#This Row],[Menge]],"0")</f>
        <v>0</v>
      </c>
      <c r="V1265" s="14" t="str">
        <f>IF(ISBLANK(A1265),VLOOKUP(Tabelle3[[#This Row],[Artikelnr.]],'Linien - BU'!R:S,2,FALSE),A1265)</f>
        <v>Labor</v>
      </c>
      <c r="W1265" s="16" t="str">
        <f t="shared" si="138"/>
        <v>Laborproben</v>
      </c>
      <c r="X1265" s="15">
        <f t="shared" si="139"/>
        <v>73</v>
      </c>
      <c r="Y1265"/>
      <c r="Z1265" s="3"/>
      <c r="AB1265" s="3"/>
      <c r="AC1265" s="51"/>
      <c r="AD1265" s="3"/>
      <c r="AE1265" s="3"/>
      <c r="AF1265" s="51"/>
      <c r="AG1265" s="51"/>
      <c r="AH1265" s="51"/>
      <c r="AI1265" s="3"/>
      <c r="AL1265" s="3"/>
      <c r="AM1265" s="3"/>
      <c r="AN1265" s="3"/>
    </row>
    <row r="1266" spans="1:40" ht="30" customHeight="1" x14ac:dyDescent="0.25">
      <c r="A1266" s="25" t="s">
        <v>59</v>
      </c>
      <c r="B1266" s="25" t="s">
        <v>57</v>
      </c>
      <c r="C1266" s="25">
        <v>188.8</v>
      </c>
      <c r="D1266" s="40">
        <v>73</v>
      </c>
      <c r="E1266" s="37">
        <v>44467</v>
      </c>
      <c r="F1266" t="s">
        <v>58</v>
      </c>
      <c r="G1266" s="25" t="s">
        <v>58</v>
      </c>
      <c r="H1266" s="25" t="str">
        <f>IFERROR(VLOOKUP(Tabelle111[[#This Row],[Artikelnr. (wenn vorhanden)]],Artikel!A:C,3,FALSE),Tabelle111[[#This Row],[Artikelnr. (wenn vorhanden)]])</f>
        <v>Laborproben</v>
      </c>
      <c r="I1266" s="11" t="str">
        <f>VLOOKUP(V1266,'Linien - BU'!A:B,2,FALSE)</f>
        <v>Rest</v>
      </c>
      <c r="J1266" s="12">
        <f t="shared" si="133"/>
        <v>188.8</v>
      </c>
      <c r="K1266" s="13">
        <f>Tabelle111[[#This Row],[Datum '[Tag']]]</f>
        <v>44467</v>
      </c>
      <c r="L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6" s="14" t="str">
        <f>IFERROR(VLOOKUP(Tabelle3[[#This Row],[Artikelnr.]],Artikel!A:C,3,FALSE),Tabelle3[[#This Row],[Artikelnr.]])</f>
        <v>Laborproben</v>
      </c>
      <c r="N1266" s="11" t="str">
        <f>VLOOKUP(D1266,'Liste Gründe'!A:D,2,FALSE)</f>
        <v>Qualitätssicherung</v>
      </c>
      <c r="O1266" s="13" t="str">
        <f>IF(ISBLANK(F1266),VLOOKUP(Tabelle3[[#This Row],[Grund Ziffer]],'Liste Gründe'!A:D,3,FALSE),F1266)</f>
        <v>Laborprobe</v>
      </c>
      <c r="P1266" s="11" t="str">
        <f>IF(ISBLANK(Tabelle111[[#This Row],[noch genauer]]),"-",Tabelle111[[#This Row],[noch genauer]])</f>
        <v>Laborprobe</v>
      </c>
      <c r="Q1266" s="14">
        <f t="shared" si="134"/>
        <v>39</v>
      </c>
      <c r="R1266" s="11" t="str">
        <f t="shared" si="135"/>
        <v>Produkte</v>
      </c>
      <c r="S1266" s="11" t="str">
        <f t="shared" si="136"/>
        <v>BUs</v>
      </c>
      <c r="T1266" s="11" t="str">
        <f t="shared" si="137"/>
        <v>Symptome</v>
      </c>
      <c r="U1266" s="11" t="str">
        <f>IFERROR(VLOOKUP(Tabelle3[[#This Row],[Artikelnr.]],Kennzahlen!S:U,3,FALSE)*Tabelle3[[#This Row],[Menge]],"0")</f>
        <v>0</v>
      </c>
      <c r="V1266" s="14" t="str">
        <f>IF(ISBLANK(A1266),VLOOKUP(Tabelle3[[#This Row],[Artikelnr.]],'Linien - BU'!R:S,2,FALSE),A1266)</f>
        <v>Labor</v>
      </c>
      <c r="W1266" s="16" t="str">
        <f t="shared" si="138"/>
        <v>Laborproben</v>
      </c>
      <c r="X1266" s="15">
        <f t="shared" si="139"/>
        <v>73</v>
      </c>
      <c r="Y1266"/>
      <c r="Z1266" s="3"/>
      <c r="AB1266" s="3"/>
      <c r="AC1266" s="51"/>
      <c r="AD1266" s="3"/>
      <c r="AE1266" s="3"/>
      <c r="AF1266" s="51"/>
      <c r="AG1266" s="51"/>
      <c r="AH1266" s="51"/>
      <c r="AI1266" s="3"/>
      <c r="AL1266" s="3"/>
      <c r="AM1266" s="3"/>
      <c r="AN1266" s="3"/>
    </row>
    <row r="1267" spans="1:40" ht="30" customHeight="1" x14ac:dyDescent="0.25">
      <c r="A1267" s="25" t="s">
        <v>59</v>
      </c>
      <c r="B1267" s="25" t="s">
        <v>57</v>
      </c>
      <c r="C1267" s="25">
        <v>2</v>
      </c>
      <c r="D1267" s="40">
        <v>74</v>
      </c>
      <c r="E1267" s="37">
        <v>44468</v>
      </c>
      <c r="F1267" t="s">
        <v>68</v>
      </c>
      <c r="G1267" s="25" t="s">
        <v>68</v>
      </c>
      <c r="H1267" s="25" t="str">
        <f>IFERROR(VLOOKUP(Tabelle111[[#This Row],[Artikelnr. (wenn vorhanden)]],Artikel!A:C,3,FALSE),Tabelle111[[#This Row],[Artikelnr. (wenn vorhanden)]])</f>
        <v>Laborproben</v>
      </c>
      <c r="I1267" s="11" t="str">
        <f>VLOOKUP(V1267,'Linien - BU'!A:B,2,FALSE)</f>
        <v>Rest</v>
      </c>
      <c r="J1267" s="12">
        <f t="shared" si="133"/>
        <v>2</v>
      </c>
      <c r="K1267" s="13">
        <f>Tabelle111[[#This Row],[Datum '[Tag']]]</f>
        <v>44468</v>
      </c>
      <c r="L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7" s="14" t="str">
        <f>IFERROR(VLOOKUP(Tabelle3[[#This Row],[Artikelnr.]],Artikel!A:C,3,FALSE),Tabelle3[[#This Row],[Artikelnr.]])</f>
        <v>Laborproben</v>
      </c>
      <c r="N1267" s="11" t="str">
        <f>VLOOKUP(D1267,'Liste Gründe'!A:D,2,FALSE)</f>
        <v>Qualitätssicherung</v>
      </c>
      <c r="O1267" s="13" t="str">
        <f>IF(ISBLANK(F1267),VLOOKUP(Tabelle3[[#This Row],[Grund Ziffer]],'Liste Gründe'!A:D,3,FALSE),F1267)</f>
        <v>Sensorik</v>
      </c>
      <c r="P1267" s="11" t="str">
        <f>IF(ISBLANK(Tabelle111[[#This Row],[noch genauer]]),"-",Tabelle111[[#This Row],[noch genauer]])</f>
        <v>Sensorik</v>
      </c>
      <c r="Q1267" s="14">
        <f t="shared" si="134"/>
        <v>39</v>
      </c>
      <c r="R1267" s="11" t="str">
        <f t="shared" si="135"/>
        <v>Produkte</v>
      </c>
      <c r="S1267" s="11" t="str">
        <f t="shared" si="136"/>
        <v>BUs</v>
      </c>
      <c r="T1267" s="11" t="str">
        <f t="shared" si="137"/>
        <v>Symptome</v>
      </c>
      <c r="U1267" s="11" t="str">
        <f>IFERROR(VLOOKUP(Tabelle3[[#This Row],[Artikelnr.]],Kennzahlen!S:U,3,FALSE)*Tabelle3[[#This Row],[Menge]],"0")</f>
        <v>0</v>
      </c>
      <c r="V1267" s="14" t="str">
        <f>IF(ISBLANK(A1267),VLOOKUP(Tabelle3[[#This Row],[Artikelnr.]],'Linien - BU'!R:S,2,FALSE),A1267)</f>
        <v>Labor</v>
      </c>
      <c r="W1267" s="16" t="str">
        <f t="shared" si="138"/>
        <v>Laborproben</v>
      </c>
      <c r="X1267" s="15">
        <f t="shared" si="139"/>
        <v>74</v>
      </c>
      <c r="Y1267"/>
      <c r="Z1267" s="3"/>
      <c r="AB1267" s="3"/>
      <c r="AC1267" s="51"/>
      <c r="AD1267" s="3"/>
      <c r="AE1267" s="3"/>
      <c r="AF1267" s="51"/>
      <c r="AG1267" s="51"/>
      <c r="AH1267" s="51"/>
      <c r="AI1267" s="3"/>
      <c r="AL1267" s="3"/>
      <c r="AM1267" s="3"/>
      <c r="AN1267" s="3"/>
    </row>
    <row r="1268" spans="1:40" ht="30" customHeight="1" x14ac:dyDescent="0.25">
      <c r="A1268" s="25" t="s">
        <v>59</v>
      </c>
      <c r="B1268" s="25" t="s">
        <v>57</v>
      </c>
      <c r="C1268" s="25">
        <v>56.6</v>
      </c>
      <c r="D1268" s="40">
        <v>73</v>
      </c>
      <c r="E1268" s="37">
        <v>44468</v>
      </c>
      <c r="F1268" t="s">
        <v>58</v>
      </c>
      <c r="G1268" s="25" t="s">
        <v>58</v>
      </c>
      <c r="H1268" s="25" t="str">
        <f>IFERROR(VLOOKUP(Tabelle111[[#This Row],[Artikelnr. (wenn vorhanden)]],Artikel!A:C,3,FALSE),Tabelle111[[#This Row],[Artikelnr. (wenn vorhanden)]])</f>
        <v>Laborproben</v>
      </c>
      <c r="I1268" s="11" t="str">
        <f>VLOOKUP(V1268,'Linien - BU'!A:B,2,FALSE)</f>
        <v>Rest</v>
      </c>
      <c r="J1268" s="12">
        <f t="shared" si="133"/>
        <v>56.6</v>
      </c>
      <c r="K1268" s="13">
        <f>Tabelle111[[#This Row],[Datum '[Tag']]]</f>
        <v>44468</v>
      </c>
      <c r="L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8" s="14" t="str">
        <f>IFERROR(VLOOKUP(Tabelle3[[#This Row],[Artikelnr.]],Artikel!A:C,3,FALSE),Tabelle3[[#This Row],[Artikelnr.]])</f>
        <v>Laborproben</v>
      </c>
      <c r="N1268" s="11" t="str">
        <f>VLOOKUP(D1268,'Liste Gründe'!A:D,2,FALSE)</f>
        <v>Qualitätssicherung</v>
      </c>
      <c r="O1268" s="13" t="str">
        <f>IF(ISBLANK(F1268),VLOOKUP(Tabelle3[[#This Row],[Grund Ziffer]],'Liste Gründe'!A:D,3,FALSE),F1268)</f>
        <v>Laborprobe</v>
      </c>
      <c r="P1268" s="11" t="str">
        <f>IF(ISBLANK(Tabelle111[[#This Row],[noch genauer]]),"-",Tabelle111[[#This Row],[noch genauer]])</f>
        <v>Laborprobe</v>
      </c>
      <c r="Q1268" s="14">
        <f t="shared" si="134"/>
        <v>39</v>
      </c>
      <c r="R1268" s="11" t="str">
        <f t="shared" si="135"/>
        <v>Produkte</v>
      </c>
      <c r="S1268" s="11" t="str">
        <f t="shared" si="136"/>
        <v>BUs</v>
      </c>
      <c r="T1268" s="11" t="str">
        <f t="shared" si="137"/>
        <v>Symptome</v>
      </c>
      <c r="U1268" s="11" t="str">
        <f>IFERROR(VLOOKUP(Tabelle3[[#This Row],[Artikelnr.]],Kennzahlen!S:U,3,FALSE)*Tabelle3[[#This Row],[Menge]],"0")</f>
        <v>0</v>
      </c>
      <c r="V1268" s="14" t="str">
        <f>IF(ISBLANK(A1268),VLOOKUP(Tabelle3[[#This Row],[Artikelnr.]],'Linien - BU'!R:S,2,FALSE),A1268)</f>
        <v>Labor</v>
      </c>
      <c r="W1268" s="16" t="str">
        <f t="shared" si="138"/>
        <v>Laborproben</v>
      </c>
      <c r="X1268" s="15">
        <f t="shared" si="139"/>
        <v>73</v>
      </c>
      <c r="Y1268"/>
      <c r="Z1268" s="3"/>
      <c r="AB1268" s="3"/>
      <c r="AC1268" s="51"/>
      <c r="AD1268" s="3"/>
      <c r="AE1268" s="3"/>
      <c r="AF1268" s="51"/>
      <c r="AG1268" s="51"/>
      <c r="AH1268" s="51"/>
      <c r="AI1268" s="3"/>
      <c r="AL1268" s="3"/>
      <c r="AM1268" s="3"/>
      <c r="AN1268" s="3"/>
    </row>
    <row r="1269" spans="1:40" ht="30" customHeight="1" x14ac:dyDescent="0.25">
      <c r="A1269" s="25" t="s">
        <v>59</v>
      </c>
      <c r="B1269" s="25" t="s">
        <v>57</v>
      </c>
      <c r="C1269" s="25">
        <v>2.1</v>
      </c>
      <c r="D1269" s="40">
        <v>74</v>
      </c>
      <c r="E1269" s="37">
        <v>44469</v>
      </c>
      <c r="F1269" t="s">
        <v>68</v>
      </c>
      <c r="G1269" s="25" t="s">
        <v>68</v>
      </c>
      <c r="H1269" s="25" t="str">
        <f>IFERROR(VLOOKUP(Tabelle111[[#This Row],[Artikelnr. (wenn vorhanden)]],Artikel!A:C,3,FALSE),Tabelle111[[#This Row],[Artikelnr. (wenn vorhanden)]])</f>
        <v>Laborproben</v>
      </c>
      <c r="I1269" s="11" t="str">
        <f>VLOOKUP(V1269,'Linien - BU'!A:B,2,FALSE)</f>
        <v>Rest</v>
      </c>
      <c r="J1269" s="12">
        <f t="shared" si="133"/>
        <v>2.1</v>
      </c>
      <c r="K1269" s="13">
        <f>Tabelle111[[#This Row],[Datum '[Tag']]]</f>
        <v>44469</v>
      </c>
      <c r="L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9" s="14" t="str">
        <f>IFERROR(VLOOKUP(Tabelle3[[#This Row],[Artikelnr.]],Artikel!A:C,3,FALSE),Tabelle3[[#This Row],[Artikelnr.]])</f>
        <v>Laborproben</v>
      </c>
      <c r="N1269" s="11" t="str">
        <f>VLOOKUP(D1269,'Liste Gründe'!A:D,2,FALSE)</f>
        <v>Qualitätssicherung</v>
      </c>
      <c r="O1269" s="13" t="str">
        <f>IF(ISBLANK(F1269),VLOOKUP(Tabelle3[[#This Row],[Grund Ziffer]],'Liste Gründe'!A:D,3,FALSE),F1269)</f>
        <v>Sensorik</v>
      </c>
      <c r="P1269" s="11" t="str">
        <f>IF(ISBLANK(Tabelle111[[#This Row],[noch genauer]]),"-",Tabelle111[[#This Row],[noch genauer]])</f>
        <v>Sensorik</v>
      </c>
      <c r="Q1269" s="14">
        <f t="shared" si="134"/>
        <v>39</v>
      </c>
      <c r="R1269" s="11" t="str">
        <f t="shared" si="135"/>
        <v>Produkte</v>
      </c>
      <c r="S1269" s="11" t="str">
        <f t="shared" si="136"/>
        <v>BUs</v>
      </c>
      <c r="T1269" s="11" t="str">
        <f t="shared" si="137"/>
        <v>Symptome</v>
      </c>
      <c r="U1269" s="11" t="str">
        <f>IFERROR(VLOOKUP(Tabelle3[[#This Row],[Artikelnr.]],Kennzahlen!S:U,3,FALSE)*Tabelle3[[#This Row],[Menge]],"0")</f>
        <v>0</v>
      </c>
      <c r="V1269" s="14" t="str">
        <f>IF(ISBLANK(A1269),VLOOKUP(Tabelle3[[#This Row],[Artikelnr.]],'Linien - BU'!R:S,2,FALSE),A1269)</f>
        <v>Labor</v>
      </c>
      <c r="W1269" s="16" t="str">
        <f t="shared" si="138"/>
        <v>Laborproben</v>
      </c>
      <c r="X1269" s="15">
        <f t="shared" si="139"/>
        <v>74</v>
      </c>
      <c r="Y1269"/>
      <c r="Z1269" s="3"/>
      <c r="AB1269" s="3"/>
      <c r="AC1269" s="51"/>
      <c r="AD1269" s="3"/>
      <c r="AE1269" s="3"/>
      <c r="AF1269" s="51"/>
      <c r="AG1269" s="51"/>
      <c r="AH1269" s="51"/>
      <c r="AI1269" s="3"/>
      <c r="AL1269" s="3"/>
      <c r="AM1269" s="3"/>
      <c r="AN1269" s="3"/>
    </row>
    <row r="1270" spans="1:40" ht="30" customHeight="1" x14ac:dyDescent="0.25">
      <c r="A1270" s="25" t="s">
        <v>59</v>
      </c>
      <c r="B1270" s="25" t="s">
        <v>57</v>
      </c>
      <c r="C1270" s="25">
        <v>70</v>
      </c>
      <c r="D1270" s="40">
        <v>73</v>
      </c>
      <c r="E1270" s="37">
        <v>44469</v>
      </c>
      <c r="F1270" t="s">
        <v>58</v>
      </c>
      <c r="G1270" s="25" t="s">
        <v>58</v>
      </c>
      <c r="H1270" s="25" t="str">
        <f>IFERROR(VLOOKUP(Tabelle111[[#This Row],[Artikelnr. (wenn vorhanden)]],Artikel!A:C,3,FALSE),Tabelle111[[#This Row],[Artikelnr. (wenn vorhanden)]])</f>
        <v>Laborproben</v>
      </c>
      <c r="I1270" s="11" t="str">
        <f>VLOOKUP(V1270,'Linien - BU'!A:B,2,FALSE)</f>
        <v>Rest</v>
      </c>
      <c r="J1270" s="12">
        <f t="shared" si="133"/>
        <v>70</v>
      </c>
      <c r="K1270" s="13">
        <f>Tabelle111[[#This Row],[Datum '[Tag']]]</f>
        <v>44469</v>
      </c>
      <c r="L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0" s="14" t="str">
        <f>IFERROR(VLOOKUP(Tabelle3[[#This Row],[Artikelnr.]],Artikel!A:C,3,FALSE),Tabelle3[[#This Row],[Artikelnr.]])</f>
        <v>Laborproben</v>
      </c>
      <c r="N1270" s="11" t="str">
        <f>VLOOKUP(D1270,'Liste Gründe'!A:D,2,FALSE)</f>
        <v>Qualitätssicherung</v>
      </c>
      <c r="O1270" s="13" t="str">
        <f>IF(ISBLANK(F1270),VLOOKUP(Tabelle3[[#This Row],[Grund Ziffer]],'Liste Gründe'!A:D,3,FALSE),F1270)</f>
        <v>Laborprobe</v>
      </c>
      <c r="P1270" s="11" t="str">
        <f>IF(ISBLANK(Tabelle111[[#This Row],[noch genauer]]),"-",Tabelle111[[#This Row],[noch genauer]])</f>
        <v>Laborprobe</v>
      </c>
      <c r="Q1270" s="14">
        <f t="shared" si="134"/>
        <v>39</v>
      </c>
      <c r="R1270" s="11" t="str">
        <f t="shared" si="135"/>
        <v>Produkte</v>
      </c>
      <c r="S1270" s="11" t="str">
        <f t="shared" si="136"/>
        <v>BUs</v>
      </c>
      <c r="T1270" s="11" t="str">
        <f t="shared" si="137"/>
        <v>Symptome</v>
      </c>
      <c r="U1270" s="11" t="str">
        <f>IFERROR(VLOOKUP(Tabelle3[[#This Row],[Artikelnr.]],Kennzahlen!S:U,3,FALSE)*Tabelle3[[#This Row],[Menge]],"0")</f>
        <v>0</v>
      </c>
      <c r="V1270" s="14" t="str">
        <f>IF(ISBLANK(A1270),VLOOKUP(Tabelle3[[#This Row],[Artikelnr.]],'Linien - BU'!R:S,2,FALSE),A1270)</f>
        <v>Labor</v>
      </c>
      <c r="W1270" s="16" t="str">
        <f t="shared" si="138"/>
        <v>Laborproben</v>
      </c>
      <c r="X1270" s="15">
        <f t="shared" si="139"/>
        <v>73</v>
      </c>
      <c r="Y1270"/>
      <c r="Z1270" s="3"/>
      <c r="AB1270" s="3"/>
      <c r="AC1270" s="51"/>
      <c r="AD1270" s="3"/>
      <c r="AE1270" s="3"/>
      <c r="AF1270" s="51"/>
      <c r="AG1270" s="51"/>
      <c r="AH1270" s="51"/>
      <c r="AI1270" s="3"/>
      <c r="AL1270" s="3"/>
      <c r="AM1270" s="3"/>
      <c r="AN1270" s="3"/>
    </row>
    <row r="1271" spans="1:40" ht="30" customHeight="1" x14ac:dyDescent="0.25">
      <c r="A1271" s="25" t="s">
        <v>59</v>
      </c>
      <c r="B1271" s="25" t="s">
        <v>57</v>
      </c>
      <c r="C1271" s="25">
        <v>10</v>
      </c>
      <c r="D1271" s="40">
        <v>73</v>
      </c>
      <c r="E1271" s="37">
        <v>44470</v>
      </c>
      <c r="F1271" t="s">
        <v>58</v>
      </c>
      <c r="G1271" s="25" t="s">
        <v>58</v>
      </c>
      <c r="H1271" s="25" t="str">
        <f>IFERROR(VLOOKUP(Tabelle111[[#This Row],[Artikelnr. (wenn vorhanden)]],Artikel!A:C,3,FALSE),Tabelle111[[#This Row],[Artikelnr. (wenn vorhanden)]])</f>
        <v>Laborproben</v>
      </c>
      <c r="I1271" s="11" t="str">
        <f>VLOOKUP(V1271,'Linien - BU'!A:B,2,FALSE)</f>
        <v>Rest</v>
      </c>
      <c r="J1271" s="12">
        <f t="shared" si="133"/>
        <v>10</v>
      </c>
      <c r="K1271" s="13">
        <f>Tabelle111[[#This Row],[Datum '[Tag']]]</f>
        <v>44470</v>
      </c>
      <c r="L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1" s="14" t="str">
        <f>IFERROR(VLOOKUP(Tabelle3[[#This Row],[Artikelnr.]],Artikel!A:C,3,FALSE),Tabelle3[[#This Row],[Artikelnr.]])</f>
        <v>Laborproben</v>
      </c>
      <c r="N1271" s="11" t="str">
        <f>VLOOKUP(D1271,'Liste Gründe'!A:D,2,FALSE)</f>
        <v>Qualitätssicherung</v>
      </c>
      <c r="O1271" s="13" t="str">
        <f>IF(ISBLANK(F1271),VLOOKUP(Tabelle3[[#This Row],[Grund Ziffer]],'Liste Gründe'!A:D,3,FALSE),F1271)</f>
        <v>Laborprobe</v>
      </c>
      <c r="P1271" s="11" t="str">
        <f>IF(ISBLANK(Tabelle111[[#This Row],[noch genauer]]),"-",Tabelle111[[#This Row],[noch genauer]])</f>
        <v>Laborprobe</v>
      </c>
      <c r="Q1271" s="14">
        <f t="shared" si="134"/>
        <v>39</v>
      </c>
      <c r="R1271" s="11" t="str">
        <f t="shared" si="135"/>
        <v>Produkte</v>
      </c>
      <c r="S1271" s="11" t="str">
        <f t="shared" si="136"/>
        <v>BUs</v>
      </c>
      <c r="T1271" s="11" t="str">
        <f t="shared" si="137"/>
        <v>Symptome</v>
      </c>
      <c r="U1271" s="11" t="str">
        <f>IFERROR(VLOOKUP(Tabelle3[[#This Row],[Artikelnr.]],Kennzahlen!S:U,3,FALSE)*Tabelle3[[#This Row],[Menge]],"0")</f>
        <v>0</v>
      </c>
      <c r="V1271" s="14" t="str">
        <f>IF(ISBLANK(A1271),VLOOKUP(Tabelle3[[#This Row],[Artikelnr.]],'Linien - BU'!R:S,2,FALSE),A1271)</f>
        <v>Labor</v>
      </c>
      <c r="W1271" s="16" t="str">
        <f t="shared" si="138"/>
        <v>Laborproben</v>
      </c>
      <c r="X1271" s="15">
        <f t="shared" si="139"/>
        <v>73</v>
      </c>
      <c r="Y1271"/>
      <c r="Z1271" s="3"/>
      <c r="AB1271" s="3"/>
      <c r="AC1271" s="51"/>
      <c r="AD1271" s="3"/>
      <c r="AE1271" s="3"/>
      <c r="AF1271" s="51"/>
      <c r="AG1271" s="51"/>
      <c r="AH1271" s="51"/>
      <c r="AI1271" s="3"/>
      <c r="AL1271" s="3"/>
      <c r="AM1271" s="3"/>
      <c r="AN1271" s="3"/>
    </row>
    <row r="1272" spans="1:40" ht="30" customHeight="1" x14ac:dyDescent="0.25">
      <c r="A1272" s="25" t="s">
        <v>59</v>
      </c>
      <c r="B1272" t="s">
        <v>90</v>
      </c>
      <c r="C1272" s="25">
        <v>49.7</v>
      </c>
      <c r="D1272" s="25">
        <v>70</v>
      </c>
      <c r="E1272" s="37">
        <v>44473</v>
      </c>
      <c r="F1272" t="s">
        <v>90</v>
      </c>
      <c r="G1272" s="25" t="s">
        <v>36</v>
      </c>
      <c r="H1272" s="25" t="str">
        <f>IFERROR(VLOOKUP(Tabelle111[[#This Row],[Artikelnr. (wenn vorhanden)]],Artikel!A:C,3,FALSE),Tabelle111[[#This Row],[Artikelnr. (wenn vorhanden)]])</f>
        <v>Rückstellproben</v>
      </c>
      <c r="I1272" s="11" t="str">
        <f>VLOOKUP(V1272,'Linien - BU'!A:B,2,FALSE)</f>
        <v>Rest</v>
      </c>
      <c r="J1272" s="12">
        <f t="shared" si="133"/>
        <v>49.7</v>
      </c>
      <c r="K1272" s="13">
        <f>Tabelle111[[#This Row],[Datum '[Tag']]]</f>
        <v>44473</v>
      </c>
      <c r="L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2" s="14" t="str">
        <f>IFERROR(VLOOKUP(Tabelle3[[#This Row],[Artikelnr.]],Artikel!A:C,3,FALSE),Tabelle3[[#This Row],[Artikelnr.]])</f>
        <v>Rückstellproben</v>
      </c>
      <c r="N1272" s="11" t="str">
        <f>VLOOKUP(D1272,'Liste Gründe'!A:D,2,FALSE)</f>
        <v>Qualitätssicherung</v>
      </c>
      <c r="O1272" s="13" t="str">
        <f>IF(ISBLANK(F1272),VLOOKUP(Tabelle3[[#This Row],[Grund Ziffer]],'Liste Gründe'!A:D,3,FALSE),F1272)</f>
        <v>Rückstellproben</v>
      </c>
      <c r="P1272" s="11" t="str">
        <f>IF(ISBLANK(Tabelle111[[#This Row],[noch genauer]]),"-",Tabelle111[[#This Row],[noch genauer]])</f>
        <v>-</v>
      </c>
      <c r="Q1272" s="14">
        <f t="shared" si="134"/>
        <v>40</v>
      </c>
      <c r="R1272" s="11" t="str">
        <f t="shared" si="135"/>
        <v>Produkte</v>
      </c>
      <c r="S1272" s="11" t="str">
        <f t="shared" si="136"/>
        <v>BUs</v>
      </c>
      <c r="T1272" s="11" t="str">
        <f t="shared" si="137"/>
        <v>Symptome</v>
      </c>
      <c r="U1272" s="11" t="str">
        <f>IFERROR(VLOOKUP(Tabelle3[[#This Row],[Artikelnr.]],Kennzahlen!S:U,3,FALSE)*Tabelle3[[#This Row],[Menge]],"0")</f>
        <v>0</v>
      </c>
      <c r="V1272" s="14" t="str">
        <f>IF(ISBLANK(A1272),VLOOKUP(Tabelle3[[#This Row],[Artikelnr.]],'Linien - BU'!R:S,2,FALSE),A1272)</f>
        <v>Labor</v>
      </c>
      <c r="W1272" s="16" t="str">
        <f t="shared" si="138"/>
        <v>Rückstellproben</v>
      </c>
      <c r="X1272" s="15">
        <f t="shared" si="139"/>
        <v>70</v>
      </c>
      <c r="Y1272"/>
      <c r="Z1272" s="3"/>
      <c r="AB1272" s="3"/>
      <c r="AC1272" s="51"/>
      <c r="AD1272" s="3"/>
      <c r="AE1272" s="3"/>
      <c r="AF1272" s="51"/>
      <c r="AG1272" s="51"/>
      <c r="AH1272" s="51"/>
      <c r="AI1272" s="3"/>
      <c r="AL1272" s="3"/>
      <c r="AM1272" s="3"/>
      <c r="AN1272" s="3"/>
    </row>
    <row r="1273" spans="1:40" ht="30" customHeight="1" x14ac:dyDescent="0.25">
      <c r="A1273" s="25" t="s">
        <v>59</v>
      </c>
      <c r="B1273" s="25" t="s">
        <v>344</v>
      </c>
      <c r="C1273" s="25">
        <v>20</v>
      </c>
      <c r="D1273" s="40">
        <v>73</v>
      </c>
      <c r="E1273" s="37">
        <v>44470</v>
      </c>
      <c r="F1273" t="s">
        <v>58</v>
      </c>
      <c r="G1273" s="25" t="s">
        <v>58</v>
      </c>
      <c r="H1273" s="25" t="str">
        <f>IFERROR(VLOOKUP(Tabelle111[[#This Row],[Artikelnr. (wenn vorhanden)]],Artikel!A:C,3,FALSE),Tabelle111[[#This Row],[Artikelnr. (wenn vorhanden)]])</f>
        <v>SKZ Ammerland Block</v>
      </c>
      <c r="I1273" s="11" t="str">
        <f>VLOOKUP(V1273,'Linien - BU'!A:B,2,FALSE)</f>
        <v>Rest</v>
      </c>
      <c r="J1273" s="12">
        <f t="shared" si="133"/>
        <v>20</v>
      </c>
      <c r="K1273" s="13">
        <f>Tabelle111[[#This Row],[Datum '[Tag']]]</f>
        <v>44470</v>
      </c>
      <c r="L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73" s="14" t="str">
        <f>IFERROR(VLOOKUP(Tabelle3[[#This Row],[Artikelnr.]],Artikel!A:C,3,FALSE),Tabelle3[[#This Row],[Artikelnr.]])</f>
        <v>SKZ Ammerland Block</v>
      </c>
      <c r="N1273" s="11" t="str">
        <f>VLOOKUP(D1273,'Liste Gründe'!A:D,2,FALSE)</f>
        <v>Qualitätssicherung</v>
      </c>
      <c r="O1273" s="13" t="str">
        <f>IF(ISBLANK(F1273),VLOOKUP(Tabelle3[[#This Row],[Grund Ziffer]],'Liste Gründe'!A:D,3,FALSE),F1273)</f>
        <v>Laborprobe</v>
      </c>
      <c r="P1273" s="11" t="str">
        <f>IF(ISBLANK(Tabelle111[[#This Row],[noch genauer]]),"-",Tabelle111[[#This Row],[noch genauer]])</f>
        <v>Laborprobe</v>
      </c>
      <c r="Q1273" s="14">
        <f t="shared" si="134"/>
        <v>39</v>
      </c>
      <c r="R1273" s="11" t="str">
        <f t="shared" si="135"/>
        <v>Produkte</v>
      </c>
      <c r="S1273" s="11" t="str">
        <f t="shared" si="136"/>
        <v>BUs</v>
      </c>
      <c r="T1273" s="11" t="str">
        <f t="shared" si="137"/>
        <v>Symptome</v>
      </c>
      <c r="U1273" s="11" t="str">
        <f>IFERROR(VLOOKUP(Tabelle3[[#This Row],[Artikelnr.]],Kennzahlen!S:U,3,FALSE)*Tabelle3[[#This Row],[Menge]],"0")</f>
        <v>0</v>
      </c>
      <c r="V1273" s="14" t="str">
        <f>IF(ISBLANK(A1273),VLOOKUP(Tabelle3[[#This Row],[Artikelnr.]],'Linien - BU'!R:S,2,FALSE),A1273)</f>
        <v>Labor</v>
      </c>
      <c r="W1273" s="16" t="str">
        <f t="shared" si="138"/>
        <v>SKZ Ammerland Block</v>
      </c>
      <c r="X1273" s="15">
        <f t="shared" si="139"/>
        <v>73</v>
      </c>
      <c r="Y1273"/>
      <c r="Z1273" s="3"/>
      <c r="AB1273" s="3"/>
      <c r="AC1273" s="51"/>
      <c r="AD1273" s="3"/>
      <c r="AE1273" s="3"/>
      <c r="AF1273" s="51"/>
      <c r="AG1273" s="51"/>
      <c r="AH1273" s="51"/>
      <c r="AI1273" s="3"/>
      <c r="AL1273" s="3"/>
      <c r="AM1273" s="3"/>
      <c r="AN1273" s="3"/>
    </row>
    <row r="1274" spans="1:40" ht="30" customHeight="1" x14ac:dyDescent="0.25">
      <c r="A1274" s="25" t="s">
        <v>59</v>
      </c>
      <c r="B1274" t="s">
        <v>90</v>
      </c>
      <c r="C1274" s="25">
        <v>53</v>
      </c>
      <c r="D1274" s="25">
        <v>70</v>
      </c>
      <c r="E1274" s="37">
        <v>44483</v>
      </c>
      <c r="F1274"/>
      <c r="G1274" s="25"/>
      <c r="H1274" s="25" t="str">
        <f>IFERROR(VLOOKUP(Tabelle111[[#This Row],[Artikelnr. (wenn vorhanden)]],Artikel!A:C,3,FALSE),Tabelle111[[#This Row],[Artikelnr. (wenn vorhanden)]])</f>
        <v>Rückstellproben</v>
      </c>
      <c r="I1274" s="11" t="str">
        <f>VLOOKUP(V1274,'Linien - BU'!A:B,2,FALSE)</f>
        <v>Rest</v>
      </c>
      <c r="J1274" s="12">
        <f t="shared" si="133"/>
        <v>53</v>
      </c>
      <c r="K1274" s="13">
        <f>Tabelle111[[#This Row],[Datum '[Tag']]]</f>
        <v>44483</v>
      </c>
      <c r="L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4" s="14" t="str">
        <f>IFERROR(VLOOKUP(Tabelle3[[#This Row],[Artikelnr.]],Artikel!A:C,3,FALSE),Tabelle3[[#This Row],[Artikelnr.]])</f>
        <v>Rückstellproben</v>
      </c>
      <c r="N1274" s="11" t="str">
        <f>VLOOKUP(D1274,'Liste Gründe'!A:D,2,FALSE)</f>
        <v>Qualitätssicherung</v>
      </c>
      <c r="O1274" s="13" t="str">
        <f>IF(ISBLANK(F1274),VLOOKUP(Tabelle3[[#This Row],[Grund Ziffer]],'Liste Gründe'!A:D,3,FALSE),F1274)</f>
        <v>Rückstellproben</v>
      </c>
      <c r="P1274" s="11" t="str">
        <f>IF(ISBLANK(Tabelle111[[#This Row],[noch genauer]]),"-",Tabelle111[[#This Row],[noch genauer]])</f>
        <v>-</v>
      </c>
      <c r="Q1274" s="14">
        <f t="shared" si="134"/>
        <v>41</v>
      </c>
      <c r="R1274" s="11" t="str">
        <f t="shared" si="135"/>
        <v>Produkte</v>
      </c>
      <c r="S1274" s="11" t="str">
        <f t="shared" si="136"/>
        <v>BUs</v>
      </c>
      <c r="T1274" s="11" t="str">
        <f t="shared" si="137"/>
        <v>Symptome</v>
      </c>
      <c r="U1274" s="11" t="str">
        <f>IFERROR(VLOOKUP(Tabelle3[[#This Row],[Artikelnr.]],Kennzahlen!S:U,3,FALSE)*Tabelle3[[#This Row],[Menge]],"0")</f>
        <v>0</v>
      </c>
      <c r="V1274" s="14" t="str">
        <f>IF(ISBLANK(A1274),VLOOKUP(Tabelle3[[#This Row],[Artikelnr.]],'Linien - BU'!R:S,2,FALSE),A1274)</f>
        <v>Labor</v>
      </c>
      <c r="W1274" s="16" t="str">
        <f t="shared" si="138"/>
        <v>Rückstellproben</v>
      </c>
      <c r="X1274" s="15">
        <f t="shared" si="139"/>
        <v>70</v>
      </c>
      <c r="Y1274"/>
      <c r="Z1274" s="3"/>
      <c r="AB1274" s="3"/>
      <c r="AC1274" s="51"/>
      <c r="AD1274" s="3"/>
      <c r="AE1274" s="3"/>
      <c r="AF1274" s="51"/>
      <c r="AG1274" s="51"/>
      <c r="AH1274" s="51"/>
      <c r="AI1274" s="3"/>
      <c r="AL1274" s="3"/>
      <c r="AM1274" s="3"/>
      <c r="AN1274" s="3"/>
    </row>
    <row r="1275" spans="1:40" ht="30" customHeight="1" x14ac:dyDescent="0.25">
      <c r="A1275" s="25" t="s">
        <v>59</v>
      </c>
      <c r="B1275" t="s">
        <v>90</v>
      </c>
      <c r="C1275" s="25">
        <v>53</v>
      </c>
      <c r="D1275" s="25">
        <v>70</v>
      </c>
      <c r="E1275" s="37">
        <v>44491</v>
      </c>
      <c r="F1275"/>
      <c r="G1275" s="25"/>
      <c r="H1275" s="56" t="str">
        <f>IFERROR(VLOOKUP(Tabelle111[[#This Row],[Artikelnr. (wenn vorhanden)]],Artikel!A:C,3,FALSE),Tabelle111[[#This Row],[Artikelnr. (wenn vorhanden)]])</f>
        <v>Rückstellproben</v>
      </c>
      <c r="I1275" s="11" t="str">
        <f>VLOOKUP(V1275,'Linien - BU'!A:B,2,FALSE)</f>
        <v>Rest</v>
      </c>
      <c r="J1275" s="12">
        <f t="shared" si="133"/>
        <v>53</v>
      </c>
      <c r="K1275" s="13">
        <f>Tabelle111[[#This Row],[Datum '[Tag']]]</f>
        <v>44491</v>
      </c>
      <c r="L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5" s="14" t="str">
        <f>IFERROR(VLOOKUP(Tabelle3[[#This Row],[Artikelnr.]],Artikel!A:C,3,FALSE),Tabelle3[[#This Row],[Artikelnr.]])</f>
        <v>Rückstellproben</v>
      </c>
      <c r="N1275" s="11" t="str">
        <f>VLOOKUP(D1275,'Liste Gründe'!A:D,2,FALSE)</f>
        <v>Qualitätssicherung</v>
      </c>
      <c r="O1275" s="13" t="str">
        <f>IF(ISBLANK(F1275),VLOOKUP(Tabelle3[[#This Row],[Grund Ziffer]],'Liste Gründe'!A:D,3,FALSE),F1275)</f>
        <v>Rückstellproben</v>
      </c>
      <c r="P1275" s="11" t="str">
        <f>IF(ISBLANK(Tabelle111[[#This Row],[noch genauer]]),"-",Tabelle111[[#This Row],[noch genauer]])</f>
        <v>-</v>
      </c>
      <c r="Q1275" s="14">
        <f t="shared" si="134"/>
        <v>42</v>
      </c>
      <c r="R1275" s="11" t="str">
        <f t="shared" si="135"/>
        <v>Produkte</v>
      </c>
      <c r="S1275" s="11" t="str">
        <f t="shared" si="136"/>
        <v>BUs</v>
      </c>
      <c r="T1275" s="11" t="str">
        <f t="shared" si="137"/>
        <v>Symptome</v>
      </c>
      <c r="U1275" s="11" t="str">
        <f>IFERROR(VLOOKUP(Tabelle3[[#This Row],[Artikelnr.]],Kennzahlen!S:U,3,FALSE)*Tabelle3[[#This Row],[Menge]],"0")</f>
        <v>0</v>
      </c>
      <c r="V1275" s="14" t="str">
        <f>IF(ISBLANK(A1275),VLOOKUP(Tabelle3[[#This Row],[Artikelnr.]],'Linien - BU'!R:S,2,FALSE),A1275)</f>
        <v>Labor</v>
      </c>
      <c r="W1275" s="16" t="str">
        <f t="shared" si="138"/>
        <v>Rückstellproben</v>
      </c>
      <c r="X1275" s="15">
        <f t="shared" si="139"/>
        <v>70</v>
      </c>
      <c r="Y1275"/>
      <c r="Z1275" s="3"/>
      <c r="AB1275" s="3"/>
      <c r="AC1275" s="51"/>
      <c r="AD1275" s="3"/>
      <c r="AE1275" s="3"/>
      <c r="AF1275" s="51"/>
      <c r="AG1275" s="51"/>
      <c r="AH1275" s="51"/>
      <c r="AI1275" s="3"/>
      <c r="AL1275" s="3"/>
      <c r="AM1275" s="3"/>
      <c r="AN1275" s="3"/>
    </row>
    <row r="1276" spans="1:40" ht="30" customHeight="1" x14ac:dyDescent="0.25">
      <c r="A1276" s="25" t="s">
        <v>59</v>
      </c>
      <c r="B1276" s="25" t="s">
        <v>75</v>
      </c>
      <c r="C1276" s="25">
        <v>26</v>
      </c>
      <c r="D1276" s="40">
        <v>71</v>
      </c>
      <c r="E1276" s="37">
        <v>44473</v>
      </c>
      <c r="F1276" t="s">
        <v>116</v>
      </c>
      <c r="G1276" s="25" t="s">
        <v>116</v>
      </c>
      <c r="H1276" s="25" t="str">
        <f>IFERROR(VLOOKUP(Tabelle111[[#This Row],[Artikelnr. (wenn vorhanden)]],Artikel!A:C,3,FALSE),Tabelle111[[#This Row],[Artikelnr. (wenn vorhanden)]])</f>
        <v>Diverses</v>
      </c>
      <c r="I1276" s="11" t="str">
        <f>VLOOKUP(V1276,'Linien - BU'!A:B,2,FALSE)</f>
        <v>Rest</v>
      </c>
      <c r="J1276" s="12">
        <f t="shared" si="133"/>
        <v>26</v>
      </c>
      <c r="K1276" s="13">
        <f>Tabelle111[[#This Row],[Datum '[Tag']]]</f>
        <v>44473</v>
      </c>
      <c r="L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76" s="14" t="str">
        <f>IFERROR(VLOOKUP(Tabelle3[[#This Row],[Artikelnr.]],Artikel!A:C,3,FALSE),Tabelle3[[#This Row],[Artikelnr.]])</f>
        <v>Diverses</v>
      </c>
      <c r="N1276" s="11" t="str">
        <f>VLOOKUP(D1276,'Liste Gründe'!A:D,2,FALSE)</f>
        <v>Qualitätssicherung</v>
      </c>
      <c r="O1276" s="13" t="str">
        <f>IF(ISBLANK(F1276),VLOOKUP(Tabelle3[[#This Row],[Grund Ziffer]],'Liste Gründe'!A:D,3,FALSE),F1276)</f>
        <v>Einwaage Labor</v>
      </c>
      <c r="P1276" s="11" t="str">
        <f>IF(ISBLANK(Tabelle111[[#This Row],[noch genauer]]),"-",Tabelle111[[#This Row],[noch genauer]])</f>
        <v>Einwaage Labor</v>
      </c>
      <c r="Q1276" s="14">
        <f t="shared" si="134"/>
        <v>40</v>
      </c>
      <c r="R1276" s="11" t="str">
        <f t="shared" si="135"/>
        <v>Produkte</v>
      </c>
      <c r="S1276" s="11" t="str">
        <f t="shared" si="136"/>
        <v>BUs</v>
      </c>
      <c r="T1276" s="11" t="str">
        <f t="shared" si="137"/>
        <v>Symptome</v>
      </c>
      <c r="U1276" s="11" t="str">
        <f>IFERROR(VLOOKUP(Tabelle3[[#This Row],[Artikelnr.]],Kennzahlen!S:U,3,FALSE)*Tabelle3[[#This Row],[Menge]],"0")</f>
        <v>0</v>
      </c>
      <c r="V1276" s="14" t="str">
        <f>IF(ISBLANK(A1276),VLOOKUP(Tabelle3[[#This Row],[Artikelnr.]],'Linien - BU'!R:S,2,FALSE),A1276)</f>
        <v>Labor</v>
      </c>
      <c r="W1276" s="16" t="str">
        <f t="shared" si="138"/>
        <v>Diverses</v>
      </c>
      <c r="X1276" s="15">
        <f t="shared" si="139"/>
        <v>71</v>
      </c>
      <c r="Y1276"/>
      <c r="Z1276" s="3"/>
      <c r="AB1276" s="3"/>
      <c r="AC1276" s="51"/>
      <c r="AD1276" s="3"/>
      <c r="AE1276" s="3"/>
      <c r="AF1276" s="51"/>
      <c r="AG1276" s="51"/>
      <c r="AH1276" s="51"/>
      <c r="AI1276" s="3"/>
      <c r="AL1276" s="3"/>
      <c r="AM1276" s="3"/>
      <c r="AN1276" s="3"/>
    </row>
    <row r="1277" spans="1:40" ht="30" customHeight="1" x14ac:dyDescent="0.25">
      <c r="A1277" s="25" t="s">
        <v>59</v>
      </c>
      <c r="B1277" t="s">
        <v>90</v>
      </c>
      <c r="C1277" s="25">
        <v>53.6</v>
      </c>
      <c r="D1277" s="25">
        <v>70</v>
      </c>
      <c r="E1277" s="37">
        <v>44477</v>
      </c>
      <c r="F1277" t="s">
        <v>90</v>
      </c>
      <c r="G1277" s="25" t="s">
        <v>36</v>
      </c>
      <c r="H1277" s="25" t="str">
        <f>IFERROR(VLOOKUP(Tabelle111[[#This Row],[Artikelnr. (wenn vorhanden)]],Artikel!A:C,3,FALSE),Tabelle111[[#This Row],[Artikelnr. (wenn vorhanden)]])</f>
        <v>Rückstellproben</v>
      </c>
      <c r="I1277" s="11" t="str">
        <f>VLOOKUP(V1277,'Linien - BU'!A:B,2,FALSE)</f>
        <v>Rest</v>
      </c>
      <c r="J1277" s="12">
        <f t="shared" si="133"/>
        <v>53.6</v>
      </c>
      <c r="K1277" s="13">
        <f>Tabelle111[[#This Row],[Datum '[Tag']]]</f>
        <v>44477</v>
      </c>
      <c r="L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7" s="14" t="str">
        <f>IFERROR(VLOOKUP(Tabelle3[[#This Row],[Artikelnr.]],Artikel!A:C,3,FALSE),Tabelle3[[#This Row],[Artikelnr.]])</f>
        <v>Rückstellproben</v>
      </c>
      <c r="N1277" s="11" t="str">
        <f>VLOOKUP(D1277,'Liste Gründe'!A:D,2,FALSE)</f>
        <v>Qualitätssicherung</v>
      </c>
      <c r="O1277" s="13" t="str">
        <f>IF(ISBLANK(F1277),VLOOKUP(Tabelle3[[#This Row],[Grund Ziffer]],'Liste Gründe'!A:D,3,FALSE),F1277)</f>
        <v>Rückstellproben</v>
      </c>
      <c r="P1277" s="11" t="str">
        <f>IF(ISBLANK(Tabelle111[[#This Row],[noch genauer]]),"-",Tabelle111[[#This Row],[noch genauer]])</f>
        <v>-</v>
      </c>
      <c r="Q1277" s="14">
        <f t="shared" si="134"/>
        <v>40</v>
      </c>
      <c r="R1277" s="11" t="str">
        <f t="shared" si="135"/>
        <v>Produkte</v>
      </c>
      <c r="S1277" s="11" t="str">
        <f t="shared" si="136"/>
        <v>BUs</v>
      </c>
      <c r="T1277" s="11" t="str">
        <f t="shared" si="137"/>
        <v>Symptome</v>
      </c>
      <c r="U1277" s="11" t="str">
        <f>IFERROR(VLOOKUP(Tabelle3[[#This Row],[Artikelnr.]],Kennzahlen!S:U,3,FALSE)*Tabelle3[[#This Row],[Menge]],"0")</f>
        <v>0</v>
      </c>
      <c r="V1277" s="14" t="str">
        <f>IF(ISBLANK(A1277),VLOOKUP(Tabelle3[[#This Row],[Artikelnr.]],'Linien - BU'!R:S,2,FALSE),A1277)</f>
        <v>Labor</v>
      </c>
      <c r="W1277" s="16" t="str">
        <f t="shared" si="138"/>
        <v>Rückstellproben</v>
      </c>
      <c r="X1277" s="15">
        <f t="shared" si="139"/>
        <v>70</v>
      </c>
      <c r="Y1277"/>
      <c r="Z1277" s="3"/>
      <c r="AB1277" s="3"/>
      <c r="AC1277" s="51"/>
      <c r="AD1277" s="3"/>
      <c r="AE1277" s="3"/>
      <c r="AF1277" s="51"/>
      <c r="AG1277" s="51"/>
      <c r="AH1277" s="51"/>
      <c r="AI1277" s="3"/>
      <c r="AL1277" s="3"/>
      <c r="AM1277" s="3"/>
      <c r="AN1277" s="3"/>
    </row>
    <row r="1278" spans="1:40" ht="30" customHeight="1" x14ac:dyDescent="0.25">
      <c r="A1278" s="25" t="s">
        <v>59</v>
      </c>
      <c r="B1278" s="25" t="s">
        <v>57</v>
      </c>
      <c r="C1278" s="25">
        <v>4</v>
      </c>
      <c r="D1278" s="40">
        <v>73</v>
      </c>
      <c r="E1278" s="37">
        <v>44473</v>
      </c>
      <c r="F1278" t="s">
        <v>58</v>
      </c>
      <c r="G1278" s="25" t="s">
        <v>36</v>
      </c>
      <c r="H1278" s="25" t="str">
        <f>IFERROR(VLOOKUP(Tabelle111[[#This Row],[Artikelnr. (wenn vorhanden)]],Artikel!A:C,3,FALSE),Tabelle111[[#This Row],[Artikelnr. (wenn vorhanden)]])</f>
        <v>Laborproben</v>
      </c>
      <c r="I1278" s="11" t="str">
        <f>VLOOKUP(V1278,'Linien - BU'!A:B,2,FALSE)</f>
        <v>Rest</v>
      </c>
      <c r="J1278" s="12">
        <f t="shared" si="133"/>
        <v>4</v>
      </c>
      <c r="K1278" s="13">
        <f>Tabelle111[[#This Row],[Datum '[Tag']]]</f>
        <v>44473</v>
      </c>
      <c r="L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8" s="14" t="str">
        <f>IFERROR(VLOOKUP(Tabelle3[[#This Row],[Artikelnr.]],Artikel!A:C,3,FALSE),Tabelle3[[#This Row],[Artikelnr.]])</f>
        <v>Laborproben</v>
      </c>
      <c r="N1278" s="11" t="str">
        <f>VLOOKUP(D1278,'Liste Gründe'!A:D,2,FALSE)</f>
        <v>Qualitätssicherung</v>
      </c>
      <c r="O1278" s="13" t="str">
        <f>IF(ISBLANK(F1278),VLOOKUP(Tabelle3[[#This Row],[Grund Ziffer]],'Liste Gründe'!A:D,3,FALSE),F1278)</f>
        <v>Laborprobe</v>
      </c>
      <c r="P1278" s="11" t="str">
        <f>IF(ISBLANK(Tabelle111[[#This Row],[noch genauer]]),"-",Tabelle111[[#This Row],[noch genauer]])</f>
        <v>-</v>
      </c>
      <c r="Q1278" s="14">
        <f t="shared" si="134"/>
        <v>40</v>
      </c>
      <c r="R1278" s="11" t="str">
        <f t="shared" si="135"/>
        <v>Produkte</v>
      </c>
      <c r="S1278" s="11" t="str">
        <f t="shared" si="136"/>
        <v>BUs</v>
      </c>
      <c r="T1278" s="11" t="str">
        <f t="shared" si="137"/>
        <v>Symptome</v>
      </c>
      <c r="U1278" s="11" t="str">
        <f>IFERROR(VLOOKUP(Tabelle3[[#This Row],[Artikelnr.]],Kennzahlen!S:U,3,FALSE)*Tabelle3[[#This Row],[Menge]],"0")</f>
        <v>0</v>
      </c>
      <c r="V1278" s="14" t="str">
        <f>IF(ISBLANK(A1278),VLOOKUP(Tabelle3[[#This Row],[Artikelnr.]],'Linien - BU'!R:S,2,FALSE),A1278)</f>
        <v>Labor</v>
      </c>
      <c r="W1278" s="16" t="str">
        <f t="shared" si="138"/>
        <v>Laborproben</v>
      </c>
      <c r="X1278" s="15">
        <f t="shared" si="139"/>
        <v>73</v>
      </c>
      <c r="Y1278"/>
      <c r="Z1278" s="3"/>
      <c r="AB1278" s="3"/>
      <c r="AC1278" s="51"/>
      <c r="AD1278" s="3"/>
      <c r="AE1278" s="3"/>
      <c r="AF1278" s="51"/>
      <c r="AG1278" s="51"/>
      <c r="AH1278" s="51"/>
      <c r="AI1278" s="3"/>
      <c r="AL1278" s="3"/>
      <c r="AM1278" s="3"/>
      <c r="AN1278" s="3"/>
    </row>
    <row r="1279" spans="1:40" ht="30" customHeight="1" x14ac:dyDescent="0.25">
      <c r="A1279" s="25" t="s">
        <v>59</v>
      </c>
      <c r="B1279" s="25" t="s">
        <v>75</v>
      </c>
      <c r="C1279" s="25">
        <v>15</v>
      </c>
      <c r="D1279" s="40">
        <v>73</v>
      </c>
      <c r="E1279" s="37">
        <v>44474</v>
      </c>
      <c r="F1279" t="s">
        <v>58</v>
      </c>
      <c r="G1279" s="25" t="s">
        <v>36</v>
      </c>
      <c r="H1279" s="25" t="str">
        <f>IFERROR(VLOOKUP(Tabelle111[[#This Row],[Artikelnr. (wenn vorhanden)]],Artikel!A:C,3,FALSE),Tabelle111[[#This Row],[Artikelnr. (wenn vorhanden)]])</f>
        <v>Diverses</v>
      </c>
      <c r="I1279" s="11" t="str">
        <f>VLOOKUP(V1279,'Linien - BU'!A:B,2,FALSE)</f>
        <v>Rest</v>
      </c>
      <c r="J1279" s="12">
        <f t="shared" si="133"/>
        <v>15</v>
      </c>
      <c r="K1279" s="13">
        <f>Tabelle111[[#This Row],[Datum '[Tag']]]</f>
        <v>44474</v>
      </c>
      <c r="L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79" s="14" t="str">
        <f>IFERROR(VLOOKUP(Tabelle3[[#This Row],[Artikelnr.]],Artikel!A:C,3,FALSE),Tabelle3[[#This Row],[Artikelnr.]])</f>
        <v>Diverses</v>
      </c>
      <c r="N1279" s="11" t="str">
        <f>VLOOKUP(D1279,'Liste Gründe'!A:D,2,FALSE)</f>
        <v>Qualitätssicherung</v>
      </c>
      <c r="O1279" s="13" t="str">
        <f>IF(ISBLANK(F1279),VLOOKUP(Tabelle3[[#This Row],[Grund Ziffer]],'Liste Gründe'!A:D,3,FALSE),F1279)</f>
        <v>Laborprobe</v>
      </c>
      <c r="P1279" s="11" t="str">
        <f>IF(ISBLANK(Tabelle111[[#This Row],[noch genauer]]),"-",Tabelle111[[#This Row],[noch genauer]])</f>
        <v>-</v>
      </c>
      <c r="Q1279" s="14">
        <f t="shared" si="134"/>
        <v>40</v>
      </c>
      <c r="R1279" s="11" t="str">
        <f t="shared" si="135"/>
        <v>Produkte</v>
      </c>
      <c r="S1279" s="11" t="str">
        <f t="shared" si="136"/>
        <v>BUs</v>
      </c>
      <c r="T1279" s="11" t="str">
        <f t="shared" si="137"/>
        <v>Symptome</v>
      </c>
      <c r="U1279" s="11" t="str">
        <f>IFERROR(VLOOKUP(Tabelle3[[#This Row],[Artikelnr.]],Kennzahlen!S:U,3,FALSE)*Tabelle3[[#This Row],[Menge]],"0")</f>
        <v>0</v>
      </c>
      <c r="V1279" s="14" t="str">
        <f>IF(ISBLANK(A1279),VLOOKUP(Tabelle3[[#This Row],[Artikelnr.]],'Linien - BU'!R:S,2,FALSE),A1279)</f>
        <v>Labor</v>
      </c>
      <c r="W1279" s="16" t="str">
        <f t="shared" si="138"/>
        <v>Diverses</v>
      </c>
      <c r="X1279" s="15">
        <f t="shared" si="139"/>
        <v>73</v>
      </c>
      <c r="Y1279"/>
      <c r="Z1279" s="3"/>
      <c r="AB1279" s="3"/>
      <c r="AC1279" s="51"/>
      <c r="AD1279" s="3"/>
      <c r="AE1279" s="3"/>
      <c r="AF1279" s="51"/>
      <c r="AG1279" s="51"/>
      <c r="AH1279" s="51"/>
      <c r="AI1279" s="3"/>
      <c r="AL1279" s="3"/>
      <c r="AM1279" s="3"/>
      <c r="AN1279" s="3"/>
    </row>
    <row r="1280" spans="1:40" ht="30" customHeight="1" x14ac:dyDescent="0.25">
      <c r="A1280" s="25" t="s">
        <v>59</v>
      </c>
      <c r="B1280" s="25" t="s">
        <v>75</v>
      </c>
      <c r="C1280" s="25">
        <v>80</v>
      </c>
      <c r="D1280" s="40">
        <v>73</v>
      </c>
      <c r="E1280" s="37">
        <v>44474</v>
      </c>
      <c r="F1280" t="s">
        <v>58</v>
      </c>
      <c r="G1280" s="25" t="s">
        <v>36</v>
      </c>
      <c r="H1280" s="25" t="str">
        <f>IFERROR(VLOOKUP(Tabelle111[[#This Row],[Artikelnr. (wenn vorhanden)]],Artikel!A:C,3,FALSE),Tabelle111[[#This Row],[Artikelnr. (wenn vorhanden)]])</f>
        <v>Diverses</v>
      </c>
      <c r="I1280" s="11" t="str">
        <f>VLOOKUP(V1280,'Linien - BU'!A:B,2,FALSE)</f>
        <v>Rest</v>
      </c>
      <c r="J1280" s="12">
        <f t="shared" si="133"/>
        <v>80</v>
      </c>
      <c r="K1280" s="13">
        <f>Tabelle111[[#This Row],[Datum '[Tag']]]</f>
        <v>44474</v>
      </c>
      <c r="L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0" s="14" t="str">
        <f>IFERROR(VLOOKUP(Tabelle3[[#This Row],[Artikelnr.]],Artikel!A:C,3,FALSE),Tabelle3[[#This Row],[Artikelnr.]])</f>
        <v>Diverses</v>
      </c>
      <c r="N1280" s="11" t="str">
        <f>VLOOKUP(D1280,'Liste Gründe'!A:D,2,FALSE)</f>
        <v>Qualitätssicherung</v>
      </c>
      <c r="O1280" s="13" t="str">
        <f>IF(ISBLANK(F1280),VLOOKUP(Tabelle3[[#This Row],[Grund Ziffer]],'Liste Gründe'!A:D,3,FALSE),F1280)</f>
        <v>Laborprobe</v>
      </c>
      <c r="P1280" s="11" t="str">
        <f>IF(ISBLANK(Tabelle111[[#This Row],[noch genauer]]),"-",Tabelle111[[#This Row],[noch genauer]])</f>
        <v>-</v>
      </c>
      <c r="Q1280" s="14">
        <f t="shared" si="134"/>
        <v>40</v>
      </c>
      <c r="R1280" s="11" t="str">
        <f t="shared" si="135"/>
        <v>Produkte</v>
      </c>
      <c r="S1280" s="11" t="str">
        <f t="shared" si="136"/>
        <v>BUs</v>
      </c>
      <c r="T1280" s="11" t="str">
        <f t="shared" si="137"/>
        <v>Symptome</v>
      </c>
      <c r="U1280" s="11" t="str">
        <f>IFERROR(VLOOKUP(Tabelle3[[#This Row],[Artikelnr.]],Kennzahlen!S:U,3,FALSE)*Tabelle3[[#This Row],[Menge]],"0")</f>
        <v>0</v>
      </c>
      <c r="V1280" s="14" t="str">
        <f>IF(ISBLANK(A1280),VLOOKUP(Tabelle3[[#This Row],[Artikelnr.]],'Linien - BU'!R:S,2,FALSE),A1280)</f>
        <v>Labor</v>
      </c>
      <c r="W1280" s="16" t="str">
        <f t="shared" si="138"/>
        <v>Diverses</v>
      </c>
      <c r="X1280" s="15">
        <f t="shared" si="139"/>
        <v>73</v>
      </c>
      <c r="Y1280"/>
      <c r="Z1280" s="3"/>
      <c r="AB1280" s="3"/>
      <c r="AC1280" s="51"/>
      <c r="AD1280" s="3"/>
      <c r="AE1280" s="3"/>
      <c r="AF1280" s="51"/>
      <c r="AG1280" s="51"/>
      <c r="AH1280" s="51"/>
      <c r="AI1280" s="3"/>
      <c r="AL1280" s="3"/>
      <c r="AM1280" s="3"/>
      <c r="AN1280" s="3"/>
    </row>
    <row r="1281" spans="1:40" ht="30" customHeight="1" x14ac:dyDescent="0.25">
      <c r="A1281" s="25" t="s">
        <v>59</v>
      </c>
      <c r="B1281" s="25" t="s">
        <v>75</v>
      </c>
      <c r="C1281" s="25">
        <v>6.8</v>
      </c>
      <c r="D1281" s="40">
        <v>73</v>
      </c>
      <c r="E1281" s="37">
        <v>44474</v>
      </c>
      <c r="F1281" t="s">
        <v>58</v>
      </c>
      <c r="G1281" s="25" t="s">
        <v>36</v>
      </c>
      <c r="H1281" s="25" t="str">
        <f>IFERROR(VLOOKUP(Tabelle111[[#This Row],[Artikelnr. (wenn vorhanden)]],Artikel!A:C,3,FALSE),Tabelle111[[#This Row],[Artikelnr. (wenn vorhanden)]])</f>
        <v>Diverses</v>
      </c>
      <c r="I1281" s="11" t="str">
        <f>VLOOKUP(V1281,'Linien - BU'!A:B,2,FALSE)</f>
        <v>Rest</v>
      </c>
      <c r="J1281" s="12">
        <f t="shared" si="133"/>
        <v>6.8</v>
      </c>
      <c r="K1281" s="13">
        <f>Tabelle111[[#This Row],[Datum '[Tag']]]</f>
        <v>44474</v>
      </c>
      <c r="L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1" s="14" t="str">
        <f>IFERROR(VLOOKUP(Tabelle3[[#This Row],[Artikelnr.]],Artikel!A:C,3,FALSE),Tabelle3[[#This Row],[Artikelnr.]])</f>
        <v>Diverses</v>
      </c>
      <c r="N1281" s="11" t="str">
        <f>VLOOKUP(D1281,'Liste Gründe'!A:D,2,FALSE)</f>
        <v>Qualitätssicherung</v>
      </c>
      <c r="O1281" s="13" t="str">
        <f>IF(ISBLANK(F1281),VLOOKUP(Tabelle3[[#This Row],[Grund Ziffer]],'Liste Gründe'!A:D,3,FALSE),F1281)</f>
        <v>Laborprobe</v>
      </c>
      <c r="P1281" s="11" t="str">
        <f>IF(ISBLANK(Tabelle111[[#This Row],[noch genauer]]),"-",Tabelle111[[#This Row],[noch genauer]])</f>
        <v>-</v>
      </c>
      <c r="Q1281" s="14">
        <f t="shared" si="134"/>
        <v>40</v>
      </c>
      <c r="R1281" s="11" t="str">
        <f t="shared" si="135"/>
        <v>Produkte</v>
      </c>
      <c r="S1281" s="11" t="str">
        <f t="shared" si="136"/>
        <v>BUs</v>
      </c>
      <c r="T1281" s="11" t="str">
        <f t="shared" si="137"/>
        <v>Symptome</v>
      </c>
      <c r="U1281" s="11" t="str">
        <f>IFERROR(VLOOKUP(Tabelle3[[#This Row],[Artikelnr.]],Kennzahlen!S:U,3,FALSE)*Tabelle3[[#This Row],[Menge]],"0")</f>
        <v>0</v>
      </c>
      <c r="V1281" s="14" t="str">
        <f>IF(ISBLANK(A1281),VLOOKUP(Tabelle3[[#This Row],[Artikelnr.]],'Linien - BU'!R:S,2,FALSE),A1281)</f>
        <v>Labor</v>
      </c>
      <c r="W1281" s="16" t="str">
        <f t="shared" si="138"/>
        <v>Diverses</v>
      </c>
      <c r="X1281" s="15">
        <f t="shared" si="139"/>
        <v>73</v>
      </c>
      <c r="Y1281"/>
      <c r="Z1281" s="3"/>
      <c r="AB1281" s="3"/>
      <c r="AC1281" s="51"/>
      <c r="AD1281" s="3"/>
      <c r="AE1281" s="3"/>
      <c r="AF1281" s="51"/>
      <c r="AG1281" s="51"/>
      <c r="AH1281" s="51"/>
      <c r="AI1281" s="3"/>
      <c r="AL1281" s="3"/>
      <c r="AM1281" s="3"/>
      <c r="AN1281" s="3"/>
    </row>
    <row r="1282" spans="1:40" ht="30" customHeight="1" x14ac:dyDescent="0.25">
      <c r="A1282" s="25" t="s">
        <v>59</v>
      </c>
      <c r="B1282" t="s">
        <v>90</v>
      </c>
      <c r="C1282" s="25">
        <v>56</v>
      </c>
      <c r="D1282" s="25">
        <v>70</v>
      </c>
      <c r="E1282" s="37">
        <v>44459</v>
      </c>
      <c r="F1282" t="s">
        <v>90</v>
      </c>
      <c r="G1282" s="55" t="s">
        <v>90</v>
      </c>
      <c r="H1282" s="25" t="str">
        <f>IFERROR(VLOOKUP(Tabelle111[[#This Row],[Artikelnr. (wenn vorhanden)]],Artikel!A:C,3,FALSE),Tabelle111[[#This Row],[Artikelnr. (wenn vorhanden)]])</f>
        <v>Rückstellproben</v>
      </c>
      <c r="I1282" s="11" t="str">
        <f>VLOOKUP(V1282,'Linien - BU'!A:B,2,FALSE)</f>
        <v>Rest</v>
      </c>
      <c r="J1282" s="12">
        <f t="shared" ref="J1282:J1345" si="140">C1282</f>
        <v>56</v>
      </c>
      <c r="K1282" s="13">
        <f>Tabelle111[[#This Row],[Datum '[Tag']]]</f>
        <v>44459</v>
      </c>
      <c r="L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2" s="14" t="str">
        <f>IFERROR(VLOOKUP(Tabelle3[[#This Row],[Artikelnr.]],Artikel!A:C,3,FALSE),Tabelle3[[#This Row],[Artikelnr.]])</f>
        <v>Rückstellproben</v>
      </c>
      <c r="N1282" s="11" t="str">
        <f>VLOOKUP(D1282,'Liste Gründe'!A:D,2,FALSE)</f>
        <v>Qualitätssicherung</v>
      </c>
      <c r="O1282" s="13" t="str">
        <f>IF(ISBLANK(F1282),VLOOKUP(Tabelle3[[#This Row],[Grund Ziffer]],'Liste Gründe'!A:D,3,FALSE),F1282)</f>
        <v>Rückstellproben</v>
      </c>
      <c r="P1282" s="11" t="str">
        <f>IF(ISBLANK(Tabelle111[[#This Row],[noch genauer]]),"-",Tabelle111[[#This Row],[noch genauer]])</f>
        <v>Rückstellproben</v>
      </c>
      <c r="Q1282" s="14">
        <f t="shared" ref="Q1282:Q1345" si="141">_xlfn.ISOWEEKNUM(K1282)</f>
        <v>38</v>
      </c>
      <c r="R1282" s="11" t="str">
        <f t="shared" ref="R1282:R1345" si="142">"Produkte"</f>
        <v>Produkte</v>
      </c>
      <c r="S1282" s="11" t="str">
        <f t="shared" ref="S1282:S1345" si="143">"BUs"</f>
        <v>BUs</v>
      </c>
      <c r="T1282" s="11" t="str">
        <f t="shared" ref="T1282:T1345" si="144">"Symptome"</f>
        <v>Symptome</v>
      </c>
      <c r="U1282" s="11" t="str">
        <f>IFERROR(VLOOKUP(Tabelle3[[#This Row],[Artikelnr.]],Kennzahlen!S:U,3,FALSE)*Tabelle3[[#This Row],[Menge]],"0")</f>
        <v>0</v>
      </c>
      <c r="V1282" s="14" t="str">
        <f>IF(ISBLANK(A1282),VLOOKUP(Tabelle3[[#This Row],[Artikelnr.]],'Linien - BU'!R:S,2,FALSE),A1282)</f>
        <v>Labor</v>
      </c>
      <c r="W1282" s="16" t="str">
        <f t="shared" ref="V1282:W1345" si="145">B1282</f>
        <v>Rückstellproben</v>
      </c>
      <c r="X1282" s="15">
        <f t="shared" ref="X1282:X1345" si="146">D1282</f>
        <v>70</v>
      </c>
      <c r="Y1282"/>
      <c r="Z1282" s="3"/>
      <c r="AB1282" s="3"/>
      <c r="AC1282" s="51"/>
      <c r="AD1282" s="3"/>
      <c r="AE1282" s="3"/>
      <c r="AF1282" s="51"/>
      <c r="AG1282" s="51"/>
      <c r="AH1282" s="51"/>
      <c r="AI1282" s="3"/>
      <c r="AL1282" s="3"/>
      <c r="AM1282" s="3"/>
      <c r="AN1282" s="3"/>
    </row>
    <row r="1283" spans="1:40" ht="30" customHeight="1" x14ac:dyDescent="0.25">
      <c r="A1283" s="25" t="s">
        <v>59</v>
      </c>
      <c r="B1283" t="s">
        <v>90</v>
      </c>
      <c r="C1283" s="25">
        <v>60</v>
      </c>
      <c r="D1283" s="25">
        <v>70</v>
      </c>
      <c r="E1283" s="37">
        <v>44496</v>
      </c>
      <c r="F1283"/>
      <c r="G1283" s="25"/>
      <c r="H1283" s="56" t="str">
        <f>IFERROR(VLOOKUP(Tabelle111[[#This Row],[Artikelnr. (wenn vorhanden)]],Artikel!A:C,3,FALSE),Tabelle111[[#This Row],[Artikelnr. (wenn vorhanden)]])</f>
        <v>Rückstellproben</v>
      </c>
      <c r="I1283" s="11" t="str">
        <f>VLOOKUP(V1283,'Linien - BU'!A:B,2,FALSE)</f>
        <v>Rest</v>
      </c>
      <c r="J1283" s="12">
        <f t="shared" si="140"/>
        <v>60</v>
      </c>
      <c r="K1283" s="13">
        <f>Tabelle111[[#This Row],[Datum '[Tag']]]</f>
        <v>44496</v>
      </c>
      <c r="L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3" s="14" t="str">
        <f>IFERROR(VLOOKUP(Tabelle3[[#This Row],[Artikelnr.]],Artikel!A:C,3,FALSE),Tabelle3[[#This Row],[Artikelnr.]])</f>
        <v>Rückstellproben</v>
      </c>
      <c r="N1283" s="11" t="str">
        <f>VLOOKUP(D1283,'Liste Gründe'!A:D,2,FALSE)</f>
        <v>Qualitätssicherung</v>
      </c>
      <c r="O1283" s="13" t="str">
        <f>IF(ISBLANK(F1283),VLOOKUP(Tabelle3[[#This Row],[Grund Ziffer]],'Liste Gründe'!A:D,3,FALSE),F1283)</f>
        <v>Rückstellproben</v>
      </c>
      <c r="P1283" s="11" t="str">
        <f>IF(ISBLANK(Tabelle111[[#This Row],[noch genauer]]),"-",Tabelle111[[#This Row],[noch genauer]])</f>
        <v>-</v>
      </c>
      <c r="Q1283" s="14">
        <f t="shared" si="141"/>
        <v>43</v>
      </c>
      <c r="R1283" s="11" t="str">
        <f t="shared" si="142"/>
        <v>Produkte</v>
      </c>
      <c r="S1283" s="11" t="str">
        <f t="shared" si="143"/>
        <v>BUs</v>
      </c>
      <c r="T1283" s="11" t="str">
        <f t="shared" si="144"/>
        <v>Symptome</v>
      </c>
      <c r="U1283" s="11" t="str">
        <f>IFERROR(VLOOKUP(Tabelle3[[#This Row],[Artikelnr.]],Kennzahlen!S:U,3,FALSE)*Tabelle3[[#This Row],[Menge]],"0")</f>
        <v>0</v>
      </c>
      <c r="V1283" s="14" t="str">
        <f>IF(ISBLANK(A1283),VLOOKUP(Tabelle3[[#This Row],[Artikelnr.]],'Linien - BU'!R:S,2,FALSE),A1283)</f>
        <v>Labor</v>
      </c>
      <c r="W1283" s="16" t="str">
        <f t="shared" si="145"/>
        <v>Rückstellproben</v>
      </c>
      <c r="X1283" s="15">
        <f t="shared" si="146"/>
        <v>70</v>
      </c>
      <c r="Y1283"/>
      <c r="Z1283" s="3"/>
      <c r="AB1283" s="3"/>
      <c r="AC1283" s="51"/>
      <c r="AD1283" s="3"/>
      <c r="AE1283" s="3"/>
      <c r="AF1283" s="51"/>
      <c r="AG1283" s="51"/>
      <c r="AH1283" s="51"/>
      <c r="AI1283" s="3"/>
      <c r="AL1283" s="3"/>
      <c r="AM1283" s="3"/>
      <c r="AN1283" s="3"/>
    </row>
    <row r="1284" spans="1:40" ht="30" customHeight="1" x14ac:dyDescent="0.25">
      <c r="A1284" s="25" t="s">
        <v>59</v>
      </c>
      <c r="B1284" s="25" t="s">
        <v>57</v>
      </c>
      <c r="C1284" s="25">
        <v>5.6</v>
      </c>
      <c r="D1284" s="40">
        <v>73</v>
      </c>
      <c r="E1284" s="37">
        <v>44475</v>
      </c>
      <c r="F1284" t="s">
        <v>58</v>
      </c>
      <c r="G1284" s="25" t="s">
        <v>36</v>
      </c>
      <c r="H1284" s="25" t="str">
        <f>IFERROR(VLOOKUP(Tabelle111[[#This Row],[Artikelnr. (wenn vorhanden)]],Artikel!A:C,3,FALSE),Tabelle111[[#This Row],[Artikelnr. (wenn vorhanden)]])</f>
        <v>Laborproben</v>
      </c>
      <c r="I1284" s="11" t="str">
        <f>VLOOKUP(V1284,'Linien - BU'!A:B,2,FALSE)</f>
        <v>Rest</v>
      </c>
      <c r="J1284" s="12">
        <f t="shared" si="140"/>
        <v>5.6</v>
      </c>
      <c r="K1284" s="13">
        <f>Tabelle111[[#This Row],[Datum '[Tag']]]</f>
        <v>44475</v>
      </c>
      <c r="L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4" s="14" t="str">
        <f>IFERROR(VLOOKUP(Tabelle3[[#This Row],[Artikelnr.]],Artikel!A:C,3,FALSE),Tabelle3[[#This Row],[Artikelnr.]])</f>
        <v>Laborproben</v>
      </c>
      <c r="N1284" s="11" t="str">
        <f>VLOOKUP(D1284,'Liste Gründe'!A:D,2,FALSE)</f>
        <v>Qualitätssicherung</v>
      </c>
      <c r="O1284" s="13" t="str">
        <f>IF(ISBLANK(F1284),VLOOKUP(Tabelle3[[#This Row],[Grund Ziffer]],'Liste Gründe'!A:D,3,FALSE),F1284)</f>
        <v>Laborprobe</v>
      </c>
      <c r="P1284" s="11" t="str">
        <f>IF(ISBLANK(Tabelle111[[#This Row],[noch genauer]]),"-",Tabelle111[[#This Row],[noch genauer]])</f>
        <v>-</v>
      </c>
      <c r="Q1284" s="14">
        <f t="shared" si="141"/>
        <v>40</v>
      </c>
      <c r="R1284" s="11" t="str">
        <f t="shared" si="142"/>
        <v>Produkte</v>
      </c>
      <c r="S1284" s="11" t="str">
        <f t="shared" si="143"/>
        <v>BUs</v>
      </c>
      <c r="T1284" s="11" t="str">
        <f t="shared" si="144"/>
        <v>Symptome</v>
      </c>
      <c r="U1284" s="11" t="str">
        <f>IFERROR(VLOOKUP(Tabelle3[[#This Row],[Artikelnr.]],Kennzahlen!S:U,3,FALSE)*Tabelle3[[#This Row],[Menge]],"0")</f>
        <v>0</v>
      </c>
      <c r="V1284" s="14" t="str">
        <f>IF(ISBLANK(A1284),VLOOKUP(Tabelle3[[#This Row],[Artikelnr.]],'Linien - BU'!R:S,2,FALSE),A1284)</f>
        <v>Labor</v>
      </c>
      <c r="W1284" s="16" t="str">
        <f t="shared" si="145"/>
        <v>Laborproben</v>
      </c>
      <c r="X1284" s="15">
        <f t="shared" si="146"/>
        <v>73</v>
      </c>
      <c r="Y1284"/>
      <c r="Z1284" s="3"/>
      <c r="AB1284" s="3"/>
      <c r="AC1284" s="51"/>
      <c r="AD1284" s="3"/>
      <c r="AE1284" s="3"/>
      <c r="AF1284" s="51"/>
      <c r="AG1284" s="51"/>
      <c r="AH1284" s="51"/>
      <c r="AI1284" s="3"/>
      <c r="AL1284" s="3"/>
      <c r="AM1284" s="3"/>
      <c r="AN1284" s="3"/>
    </row>
    <row r="1285" spans="1:40" ht="30" customHeight="1" x14ac:dyDescent="0.25">
      <c r="A1285" s="25" t="s">
        <v>59</v>
      </c>
      <c r="B1285" s="25" t="s">
        <v>75</v>
      </c>
      <c r="C1285" s="25">
        <v>150</v>
      </c>
      <c r="D1285" s="40">
        <v>73</v>
      </c>
      <c r="E1285" s="37">
        <v>44476</v>
      </c>
      <c r="F1285" t="s">
        <v>58</v>
      </c>
      <c r="G1285" s="25" t="s">
        <v>36</v>
      </c>
      <c r="H1285" s="25" t="str">
        <f>IFERROR(VLOOKUP(Tabelle111[[#This Row],[Artikelnr. (wenn vorhanden)]],Artikel!A:C,3,FALSE),Tabelle111[[#This Row],[Artikelnr. (wenn vorhanden)]])</f>
        <v>Diverses</v>
      </c>
      <c r="I1285" s="11" t="str">
        <f>VLOOKUP(V1285,'Linien - BU'!A:B,2,FALSE)</f>
        <v>Rest</v>
      </c>
      <c r="J1285" s="12">
        <f t="shared" si="140"/>
        <v>150</v>
      </c>
      <c r="K1285" s="13">
        <f>Tabelle111[[#This Row],[Datum '[Tag']]]</f>
        <v>44476</v>
      </c>
      <c r="L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5" s="14" t="str">
        <f>IFERROR(VLOOKUP(Tabelle3[[#This Row],[Artikelnr.]],Artikel!A:C,3,FALSE),Tabelle3[[#This Row],[Artikelnr.]])</f>
        <v>Diverses</v>
      </c>
      <c r="N1285" s="11" t="str">
        <f>VLOOKUP(D1285,'Liste Gründe'!A:D,2,FALSE)</f>
        <v>Qualitätssicherung</v>
      </c>
      <c r="O1285" s="13" t="str">
        <f>IF(ISBLANK(F1285),VLOOKUP(Tabelle3[[#This Row],[Grund Ziffer]],'Liste Gründe'!A:D,3,FALSE),F1285)</f>
        <v>Laborprobe</v>
      </c>
      <c r="P1285" s="11" t="str">
        <f>IF(ISBLANK(Tabelle111[[#This Row],[noch genauer]]),"-",Tabelle111[[#This Row],[noch genauer]])</f>
        <v>-</v>
      </c>
      <c r="Q1285" s="14">
        <f t="shared" si="141"/>
        <v>40</v>
      </c>
      <c r="R1285" s="11" t="str">
        <f t="shared" si="142"/>
        <v>Produkte</v>
      </c>
      <c r="S1285" s="11" t="str">
        <f t="shared" si="143"/>
        <v>BUs</v>
      </c>
      <c r="T1285" s="11" t="str">
        <f t="shared" si="144"/>
        <v>Symptome</v>
      </c>
      <c r="U1285" s="11" t="str">
        <f>IFERROR(VLOOKUP(Tabelle3[[#This Row],[Artikelnr.]],Kennzahlen!S:U,3,FALSE)*Tabelle3[[#This Row],[Menge]],"0")</f>
        <v>0</v>
      </c>
      <c r="V1285" s="14" t="str">
        <f>IF(ISBLANK(A1285),VLOOKUP(Tabelle3[[#This Row],[Artikelnr.]],'Linien - BU'!R:S,2,FALSE),A1285)</f>
        <v>Labor</v>
      </c>
      <c r="W1285" s="16" t="str">
        <f t="shared" si="145"/>
        <v>Diverses</v>
      </c>
      <c r="X1285" s="15">
        <f t="shared" si="146"/>
        <v>73</v>
      </c>
      <c r="Y1285"/>
      <c r="Z1285" s="3"/>
      <c r="AB1285" s="3"/>
      <c r="AC1285" s="51"/>
      <c r="AD1285" s="3"/>
      <c r="AE1285" s="3"/>
      <c r="AF1285" s="51"/>
      <c r="AG1285" s="51"/>
      <c r="AH1285" s="51"/>
      <c r="AI1285" s="3"/>
      <c r="AL1285" s="3"/>
      <c r="AM1285" s="3"/>
      <c r="AN1285" s="3"/>
    </row>
    <row r="1286" spans="1:40" ht="30" customHeight="1" x14ac:dyDescent="0.25">
      <c r="A1286" s="25" t="s">
        <v>59</v>
      </c>
      <c r="B1286" s="25" t="s">
        <v>75</v>
      </c>
      <c r="C1286" s="25">
        <v>3</v>
      </c>
      <c r="D1286" s="25">
        <v>73</v>
      </c>
      <c r="E1286" s="37">
        <v>44477</v>
      </c>
      <c r="F1286" t="s">
        <v>57</v>
      </c>
      <c r="G1286" s="25" t="s">
        <v>36</v>
      </c>
      <c r="H1286" s="25" t="str">
        <f>IFERROR(VLOOKUP(Tabelle111[[#This Row],[Artikelnr. (wenn vorhanden)]],Artikel!A:C,3,FALSE),Tabelle111[[#This Row],[Artikelnr. (wenn vorhanden)]])</f>
        <v>Diverses</v>
      </c>
      <c r="I1286" s="11" t="str">
        <f>VLOOKUP(V1286,'Linien - BU'!A:B,2,FALSE)</f>
        <v>Rest</v>
      </c>
      <c r="J1286" s="12">
        <f t="shared" si="140"/>
        <v>3</v>
      </c>
      <c r="K1286" s="13">
        <f>Tabelle111[[#This Row],[Datum '[Tag']]]</f>
        <v>44477</v>
      </c>
      <c r="L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6" s="14" t="str">
        <f>IFERROR(VLOOKUP(Tabelle3[[#This Row],[Artikelnr.]],Artikel!A:C,3,FALSE),Tabelle3[[#This Row],[Artikelnr.]])</f>
        <v>Diverses</v>
      </c>
      <c r="N1286" s="11" t="str">
        <f>VLOOKUP(D1286,'Liste Gründe'!A:D,2,FALSE)</f>
        <v>Qualitätssicherung</v>
      </c>
      <c r="O1286" s="13" t="str">
        <f>IF(ISBLANK(F1286),VLOOKUP(Tabelle3[[#This Row],[Grund Ziffer]],'Liste Gründe'!A:D,3,FALSE),F1286)</f>
        <v>Laborproben</v>
      </c>
      <c r="P1286" s="11" t="str">
        <f>IF(ISBLANK(Tabelle111[[#This Row],[noch genauer]]),"-",Tabelle111[[#This Row],[noch genauer]])</f>
        <v>-</v>
      </c>
      <c r="Q1286" s="14">
        <f t="shared" si="141"/>
        <v>40</v>
      </c>
      <c r="R1286" s="11" t="str">
        <f t="shared" si="142"/>
        <v>Produkte</v>
      </c>
      <c r="S1286" s="11" t="str">
        <f t="shared" si="143"/>
        <v>BUs</v>
      </c>
      <c r="T1286" s="11" t="str">
        <f t="shared" si="144"/>
        <v>Symptome</v>
      </c>
      <c r="U1286" s="11" t="str">
        <f>IFERROR(VLOOKUP(Tabelle3[[#This Row],[Artikelnr.]],Kennzahlen!S:U,3,FALSE)*Tabelle3[[#This Row],[Menge]],"0")</f>
        <v>0</v>
      </c>
      <c r="V1286" s="14" t="str">
        <f>IF(ISBLANK(A1286),VLOOKUP(Tabelle3[[#This Row],[Artikelnr.]],'Linien - BU'!R:S,2,FALSE),A1286)</f>
        <v>Labor</v>
      </c>
      <c r="W1286" s="16" t="str">
        <f t="shared" si="145"/>
        <v>Diverses</v>
      </c>
      <c r="X1286" s="15">
        <f t="shared" si="146"/>
        <v>73</v>
      </c>
      <c r="Y1286"/>
      <c r="Z1286" s="3"/>
      <c r="AB1286" s="3"/>
      <c r="AC1286" s="51"/>
      <c r="AD1286" s="3"/>
      <c r="AE1286" s="3"/>
      <c r="AF1286" s="51"/>
      <c r="AG1286" s="51"/>
      <c r="AH1286" s="51"/>
      <c r="AI1286" s="3"/>
      <c r="AL1286" s="3"/>
      <c r="AM1286" s="3"/>
      <c r="AN1286" s="3"/>
    </row>
    <row r="1287" spans="1:40" ht="30" customHeight="1" x14ac:dyDescent="0.25">
      <c r="A1287" s="25" t="s">
        <v>59</v>
      </c>
      <c r="B1287" t="s">
        <v>90</v>
      </c>
      <c r="C1287" s="25">
        <v>62.6</v>
      </c>
      <c r="D1287" s="25">
        <v>70</v>
      </c>
      <c r="E1287" s="37">
        <v>44477</v>
      </c>
      <c r="F1287" t="s">
        <v>90</v>
      </c>
      <c r="G1287" s="25" t="s">
        <v>36</v>
      </c>
      <c r="H1287" s="25" t="str">
        <f>IFERROR(VLOOKUP(Tabelle111[[#This Row],[Artikelnr. (wenn vorhanden)]],Artikel!A:C,3,FALSE),Tabelle111[[#This Row],[Artikelnr. (wenn vorhanden)]])</f>
        <v>Rückstellproben</v>
      </c>
      <c r="I1287" s="11" t="str">
        <f>VLOOKUP(V1287,'Linien - BU'!A:B,2,FALSE)</f>
        <v>Rest</v>
      </c>
      <c r="J1287" s="12">
        <f t="shared" si="140"/>
        <v>62.6</v>
      </c>
      <c r="K1287" s="13">
        <f>Tabelle111[[#This Row],[Datum '[Tag']]]</f>
        <v>44477</v>
      </c>
      <c r="L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7" s="14" t="str">
        <f>IFERROR(VLOOKUP(Tabelle3[[#This Row],[Artikelnr.]],Artikel!A:C,3,FALSE),Tabelle3[[#This Row],[Artikelnr.]])</f>
        <v>Rückstellproben</v>
      </c>
      <c r="N1287" s="11" t="str">
        <f>VLOOKUP(D1287,'Liste Gründe'!A:D,2,FALSE)</f>
        <v>Qualitätssicherung</v>
      </c>
      <c r="O1287" s="13" t="str">
        <f>IF(ISBLANK(F1287),VLOOKUP(Tabelle3[[#This Row],[Grund Ziffer]],'Liste Gründe'!A:D,3,FALSE),F1287)</f>
        <v>Rückstellproben</v>
      </c>
      <c r="P1287" s="11" t="str">
        <f>IF(ISBLANK(Tabelle111[[#This Row],[noch genauer]]),"-",Tabelle111[[#This Row],[noch genauer]])</f>
        <v>-</v>
      </c>
      <c r="Q1287" s="14">
        <f t="shared" si="141"/>
        <v>40</v>
      </c>
      <c r="R1287" s="11" t="str">
        <f t="shared" si="142"/>
        <v>Produkte</v>
      </c>
      <c r="S1287" s="11" t="str">
        <f t="shared" si="143"/>
        <v>BUs</v>
      </c>
      <c r="T1287" s="11" t="str">
        <f t="shared" si="144"/>
        <v>Symptome</v>
      </c>
      <c r="U1287" s="11" t="str">
        <f>IFERROR(VLOOKUP(Tabelle3[[#This Row],[Artikelnr.]],Kennzahlen!S:U,3,FALSE)*Tabelle3[[#This Row],[Menge]],"0")</f>
        <v>0</v>
      </c>
      <c r="V1287" s="14" t="str">
        <f>IF(ISBLANK(A1287),VLOOKUP(Tabelle3[[#This Row],[Artikelnr.]],'Linien - BU'!R:S,2,FALSE),A1287)</f>
        <v>Labor</v>
      </c>
      <c r="W1287" s="16" t="str">
        <f t="shared" si="145"/>
        <v>Rückstellproben</v>
      </c>
      <c r="X1287" s="15">
        <f t="shared" si="146"/>
        <v>70</v>
      </c>
      <c r="Y1287"/>
      <c r="Z1287" s="3"/>
      <c r="AB1287" s="3"/>
      <c r="AC1287" s="51"/>
      <c r="AD1287" s="3"/>
      <c r="AE1287" s="3"/>
      <c r="AF1287" s="51"/>
      <c r="AG1287" s="51"/>
      <c r="AH1287" s="51"/>
      <c r="AI1287" s="3"/>
      <c r="AL1287" s="3"/>
      <c r="AM1287" s="3"/>
      <c r="AN1287" s="3"/>
    </row>
    <row r="1288" spans="1:40" ht="30" customHeight="1" x14ac:dyDescent="0.25">
      <c r="A1288" s="25" t="s">
        <v>59</v>
      </c>
      <c r="B1288" s="25" t="s">
        <v>75</v>
      </c>
      <c r="C1288" s="25">
        <v>56</v>
      </c>
      <c r="D1288" s="25">
        <v>71</v>
      </c>
      <c r="E1288" s="37">
        <v>44477</v>
      </c>
      <c r="F1288" t="s">
        <v>15128</v>
      </c>
      <c r="G1288" s="25" t="s">
        <v>36</v>
      </c>
      <c r="H1288" s="25" t="str">
        <f>IFERROR(VLOOKUP(Tabelle111[[#This Row],[Artikelnr. (wenn vorhanden)]],Artikel!A:C,3,FALSE),Tabelle111[[#This Row],[Artikelnr. (wenn vorhanden)]])</f>
        <v>Diverses</v>
      </c>
      <c r="I1288" s="11" t="str">
        <f>VLOOKUP(V1288,'Linien - BU'!A:B,2,FALSE)</f>
        <v>Rest</v>
      </c>
      <c r="J1288" s="12">
        <f t="shared" si="140"/>
        <v>56</v>
      </c>
      <c r="K1288" s="13">
        <f>Tabelle111[[#This Row],[Datum '[Tag']]]</f>
        <v>44477</v>
      </c>
      <c r="L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8" s="14" t="str">
        <f>IFERROR(VLOOKUP(Tabelle3[[#This Row],[Artikelnr.]],Artikel!A:C,3,FALSE),Tabelle3[[#This Row],[Artikelnr.]])</f>
        <v>Diverses</v>
      </c>
      <c r="N1288" s="11" t="str">
        <f>VLOOKUP(D1288,'Liste Gründe'!A:D,2,FALSE)</f>
        <v>Qualitätssicherung</v>
      </c>
      <c r="O1288" s="13" t="str">
        <f>IF(ISBLANK(F1288),VLOOKUP(Tabelle3[[#This Row],[Grund Ziffer]],'Liste Gründe'!A:D,3,FALSE),F1288)</f>
        <v>Einwaage</v>
      </c>
      <c r="P1288" s="11" t="str">
        <f>IF(ISBLANK(Tabelle111[[#This Row],[noch genauer]]),"-",Tabelle111[[#This Row],[noch genauer]])</f>
        <v>-</v>
      </c>
      <c r="Q1288" s="14">
        <f t="shared" si="141"/>
        <v>40</v>
      </c>
      <c r="R1288" s="11" t="str">
        <f t="shared" si="142"/>
        <v>Produkte</v>
      </c>
      <c r="S1288" s="11" t="str">
        <f t="shared" si="143"/>
        <v>BUs</v>
      </c>
      <c r="T1288" s="11" t="str">
        <f t="shared" si="144"/>
        <v>Symptome</v>
      </c>
      <c r="U1288" s="11" t="str">
        <f>IFERROR(VLOOKUP(Tabelle3[[#This Row],[Artikelnr.]],Kennzahlen!S:U,3,FALSE)*Tabelle3[[#This Row],[Menge]],"0")</f>
        <v>0</v>
      </c>
      <c r="V1288" s="14" t="str">
        <f>IF(ISBLANK(A1288),VLOOKUP(Tabelle3[[#This Row],[Artikelnr.]],'Linien - BU'!R:S,2,FALSE),A1288)</f>
        <v>Labor</v>
      </c>
      <c r="W1288" s="16" t="str">
        <f t="shared" si="145"/>
        <v>Diverses</v>
      </c>
      <c r="X1288" s="15">
        <f t="shared" si="146"/>
        <v>71</v>
      </c>
      <c r="Y1288"/>
      <c r="Z1288" s="3"/>
      <c r="AB1288" s="3"/>
      <c r="AC1288" s="51"/>
      <c r="AD1288" s="3"/>
      <c r="AE1288" s="3"/>
      <c r="AF1288" s="51"/>
      <c r="AG1288" s="51"/>
      <c r="AH1288" s="51"/>
      <c r="AI1288" s="3"/>
      <c r="AL1288" s="3"/>
      <c r="AM1288" s="3"/>
      <c r="AN1288" s="3"/>
    </row>
    <row r="1289" spans="1:40" ht="30" customHeight="1" x14ac:dyDescent="0.25">
      <c r="A1289" s="25" t="s">
        <v>59</v>
      </c>
      <c r="B1289" s="25" t="s">
        <v>75</v>
      </c>
      <c r="C1289" s="25">
        <v>6.5</v>
      </c>
      <c r="D1289" s="25">
        <v>74</v>
      </c>
      <c r="E1289" s="37">
        <v>44477</v>
      </c>
      <c r="F1289" t="s">
        <v>68</v>
      </c>
      <c r="G1289" s="25" t="s">
        <v>36</v>
      </c>
      <c r="H1289" s="25" t="str">
        <f>IFERROR(VLOOKUP(Tabelle111[[#This Row],[Artikelnr. (wenn vorhanden)]],Artikel!A:C,3,FALSE),Tabelle111[[#This Row],[Artikelnr. (wenn vorhanden)]])</f>
        <v>Diverses</v>
      </c>
      <c r="I1289" s="11" t="str">
        <f>VLOOKUP(V1289,'Linien - BU'!A:B,2,FALSE)</f>
        <v>Rest</v>
      </c>
      <c r="J1289" s="12">
        <f t="shared" si="140"/>
        <v>6.5</v>
      </c>
      <c r="K1289" s="13">
        <f>Tabelle111[[#This Row],[Datum '[Tag']]]</f>
        <v>44477</v>
      </c>
      <c r="L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9" s="14" t="str">
        <f>IFERROR(VLOOKUP(Tabelle3[[#This Row],[Artikelnr.]],Artikel!A:C,3,FALSE),Tabelle3[[#This Row],[Artikelnr.]])</f>
        <v>Diverses</v>
      </c>
      <c r="N1289" s="11" t="str">
        <f>VLOOKUP(D1289,'Liste Gründe'!A:D,2,FALSE)</f>
        <v>Qualitätssicherung</v>
      </c>
      <c r="O1289" s="13" t="str">
        <f>IF(ISBLANK(F1289),VLOOKUP(Tabelle3[[#This Row],[Grund Ziffer]],'Liste Gründe'!A:D,3,FALSE),F1289)</f>
        <v>Sensorik</v>
      </c>
      <c r="P1289" s="11" t="str">
        <f>IF(ISBLANK(Tabelle111[[#This Row],[noch genauer]]),"-",Tabelle111[[#This Row],[noch genauer]])</f>
        <v>-</v>
      </c>
      <c r="Q1289" s="14">
        <f t="shared" si="141"/>
        <v>40</v>
      </c>
      <c r="R1289" s="11" t="str">
        <f t="shared" si="142"/>
        <v>Produkte</v>
      </c>
      <c r="S1289" s="11" t="str">
        <f t="shared" si="143"/>
        <v>BUs</v>
      </c>
      <c r="T1289" s="11" t="str">
        <f t="shared" si="144"/>
        <v>Symptome</v>
      </c>
      <c r="U1289" s="11" t="str">
        <f>IFERROR(VLOOKUP(Tabelle3[[#This Row],[Artikelnr.]],Kennzahlen!S:U,3,FALSE)*Tabelle3[[#This Row],[Menge]],"0")</f>
        <v>0</v>
      </c>
      <c r="V1289" s="14" t="str">
        <f>IF(ISBLANK(A1289),VLOOKUP(Tabelle3[[#This Row],[Artikelnr.]],'Linien - BU'!R:S,2,FALSE),A1289)</f>
        <v>Labor</v>
      </c>
      <c r="W1289" s="16" t="str">
        <f t="shared" si="145"/>
        <v>Diverses</v>
      </c>
      <c r="X1289" s="15">
        <f t="shared" si="146"/>
        <v>74</v>
      </c>
      <c r="Y1289"/>
      <c r="Z1289" s="3"/>
      <c r="AB1289" s="3"/>
      <c r="AC1289" s="51"/>
      <c r="AD1289" s="3"/>
      <c r="AE1289" s="3"/>
      <c r="AF1289" s="51"/>
      <c r="AG1289" s="51"/>
      <c r="AH1289" s="51"/>
      <c r="AI1289" s="3"/>
      <c r="AL1289" s="3"/>
      <c r="AM1289" s="3"/>
      <c r="AN1289" s="3"/>
    </row>
    <row r="1290" spans="1:40" ht="30" customHeight="1" x14ac:dyDescent="0.25">
      <c r="A1290" s="25" t="s">
        <v>59</v>
      </c>
      <c r="B1290" t="s">
        <v>90</v>
      </c>
      <c r="C1290" s="25">
        <v>65.400000000000006</v>
      </c>
      <c r="D1290" s="25">
        <v>70</v>
      </c>
      <c r="E1290" s="37">
        <v>44494</v>
      </c>
      <c r="F1290"/>
      <c r="G1290" s="25"/>
      <c r="H1290" s="56" t="str">
        <f>IFERROR(VLOOKUP(Tabelle111[[#This Row],[Artikelnr. (wenn vorhanden)]],Artikel!A:C,3,FALSE),Tabelle111[[#This Row],[Artikelnr. (wenn vorhanden)]])</f>
        <v>Rückstellproben</v>
      </c>
      <c r="I1290" s="11" t="str">
        <f>VLOOKUP(V1290,'Linien - BU'!A:B,2,FALSE)</f>
        <v>Rest</v>
      </c>
      <c r="J1290" s="12">
        <f t="shared" si="140"/>
        <v>65.400000000000006</v>
      </c>
      <c r="K1290" s="13">
        <f>Tabelle111[[#This Row],[Datum '[Tag']]]</f>
        <v>44494</v>
      </c>
      <c r="L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0" s="14" t="str">
        <f>IFERROR(VLOOKUP(Tabelle3[[#This Row],[Artikelnr.]],Artikel!A:C,3,FALSE),Tabelle3[[#This Row],[Artikelnr.]])</f>
        <v>Rückstellproben</v>
      </c>
      <c r="N1290" s="11" t="str">
        <f>VLOOKUP(D1290,'Liste Gründe'!A:D,2,FALSE)</f>
        <v>Qualitätssicherung</v>
      </c>
      <c r="O1290" s="13" t="str">
        <f>IF(ISBLANK(F1290),VLOOKUP(Tabelle3[[#This Row],[Grund Ziffer]],'Liste Gründe'!A:D,3,FALSE),F1290)</f>
        <v>Rückstellproben</v>
      </c>
      <c r="P1290" s="11" t="str">
        <f>IF(ISBLANK(Tabelle111[[#This Row],[noch genauer]]),"-",Tabelle111[[#This Row],[noch genauer]])</f>
        <v>-</v>
      </c>
      <c r="Q1290" s="14">
        <f t="shared" si="141"/>
        <v>43</v>
      </c>
      <c r="R1290" s="11" t="str">
        <f t="shared" si="142"/>
        <v>Produkte</v>
      </c>
      <c r="S1290" s="11" t="str">
        <f t="shared" si="143"/>
        <v>BUs</v>
      </c>
      <c r="T1290" s="11" t="str">
        <f t="shared" si="144"/>
        <v>Symptome</v>
      </c>
      <c r="U1290" s="11" t="str">
        <f>IFERROR(VLOOKUP(Tabelle3[[#This Row],[Artikelnr.]],Kennzahlen!S:U,3,FALSE)*Tabelle3[[#This Row],[Menge]],"0")</f>
        <v>0</v>
      </c>
      <c r="V1290" s="14" t="str">
        <f>IF(ISBLANK(A1290),VLOOKUP(Tabelle3[[#This Row],[Artikelnr.]],'Linien - BU'!R:S,2,FALSE),A1290)</f>
        <v>Labor</v>
      </c>
      <c r="W1290" s="16" t="str">
        <f t="shared" si="145"/>
        <v>Rückstellproben</v>
      </c>
      <c r="X1290" s="15">
        <f t="shared" si="146"/>
        <v>70</v>
      </c>
      <c r="Y1290"/>
      <c r="Z1290" s="3"/>
      <c r="AB1290" s="3"/>
      <c r="AC1290" s="51"/>
      <c r="AD1290" s="3"/>
      <c r="AE1290" s="3"/>
      <c r="AF1290" s="51"/>
      <c r="AG1290" s="51"/>
      <c r="AH1290" s="51"/>
      <c r="AI1290" s="3"/>
      <c r="AL1290" s="3"/>
      <c r="AM1290" s="3"/>
      <c r="AN1290" s="3"/>
    </row>
    <row r="1291" spans="1:40" ht="30" customHeight="1" x14ac:dyDescent="0.25">
      <c r="A1291" s="25" t="s">
        <v>59</v>
      </c>
      <c r="B1291" s="25" t="s">
        <v>15235</v>
      </c>
      <c r="C1291" s="25">
        <v>86</v>
      </c>
      <c r="D1291" s="25">
        <v>71</v>
      </c>
      <c r="E1291" s="37">
        <v>44477</v>
      </c>
      <c r="F1291"/>
      <c r="G1291" s="25"/>
      <c r="H1291" s="25" t="str">
        <f>IFERROR(VLOOKUP(Tabelle111[[#This Row],[Artikelnr. (wenn vorhanden)]],Artikel!A:C,3,FALSE),Tabelle111[[#This Row],[Artikelnr. (wenn vorhanden)]])</f>
        <v>diverses</v>
      </c>
      <c r="I1291" s="11" t="str">
        <f>VLOOKUP(V1291,'Linien - BU'!A:B,2,FALSE)</f>
        <v>Rest</v>
      </c>
      <c r="J1291" s="12">
        <f t="shared" si="140"/>
        <v>86</v>
      </c>
      <c r="K1291" s="13">
        <f>Tabelle111[[#This Row],[Datum '[Tag']]]</f>
        <v>44477</v>
      </c>
      <c r="L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1" s="14" t="str">
        <f>IFERROR(VLOOKUP(Tabelle3[[#This Row],[Artikelnr.]],Artikel!A:C,3,FALSE),Tabelle3[[#This Row],[Artikelnr.]])</f>
        <v>diverses</v>
      </c>
      <c r="N1291" s="11" t="str">
        <f>VLOOKUP(D1291,'Liste Gründe'!A:D,2,FALSE)</f>
        <v>Qualitätssicherung</v>
      </c>
      <c r="O1291" s="13" t="str">
        <f>IF(ISBLANK(F1291),VLOOKUP(Tabelle3[[#This Row],[Grund Ziffer]],'Liste Gründe'!A:D,3,FALSE),F1291)</f>
        <v>Einwaage</v>
      </c>
      <c r="P1291" s="11" t="str">
        <f>IF(ISBLANK(Tabelle111[[#This Row],[noch genauer]]),"-",Tabelle111[[#This Row],[noch genauer]])</f>
        <v>-</v>
      </c>
      <c r="Q1291" s="14">
        <f t="shared" si="141"/>
        <v>40</v>
      </c>
      <c r="R1291" s="11" t="str">
        <f t="shared" si="142"/>
        <v>Produkte</v>
      </c>
      <c r="S1291" s="11" t="str">
        <f t="shared" si="143"/>
        <v>BUs</v>
      </c>
      <c r="T1291" s="11" t="str">
        <f t="shared" si="144"/>
        <v>Symptome</v>
      </c>
      <c r="U1291" s="11" t="str">
        <f>IFERROR(VLOOKUP(Tabelle3[[#This Row],[Artikelnr.]],Kennzahlen!S:U,3,FALSE)*Tabelle3[[#This Row],[Menge]],"0")</f>
        <v>0</v>
      </c>
      <c r="V1291" s="14" t="str">
        <f>IF(ISBLANK(A1291),VLOOKUP(Tabelle3[[#This Row],[Artikelnr.]],'Linien - BU'!R:S,2,FALSE),A1291)</f>
        <v>Labor</v>
      </c>
      <c r="W1291" s="16" t="str">
        <f t="shared" si="145"/>
        <v>diverses</v>
      </c>
      <c r="X1291" s="15">
        <f t="shared" si="146"/>
        <v>71</v>
      </c>
      <c r="Y1291"/>
      <c r="Z1291" s="3"/>
      <c r="AB1291" s="3"/>
      <c r="AC1291" s="51"/>
      <c r="AD1291" s="3"/>
      <c r="AE1291" s="3"/>
      <c r="AF1291" s="51"/>
      <c r="AG1291" s="51"/>
      <c r="AH1291" s="51"/>
      <c r="AI1291" s="3"/>
      <c r="AL1291" s="3"/>
      <c r="AM1291" s="3"/>
      <c r="AN1291" s="3"/>
    </row>
    <row r="1292" spans="1:40" ht="30" customHeight="1" x14ac:dyDescent="0.25">
      <c r="A1292" s="25" t="s">
        <v>59</v>
      </c>
      <c r="B1292" t="s">
        <v>90</v>
      </c>
      <c r="C1292" s="25">
        <v>70</v>
      </c>
      <c r="D1292" s="25">
        <v>70</v>
      </c>
      <c r="E1292" s="37">
        <v>44470</v>
      </c>
      <c r="F1292" t="s">
        <v>90</v>
      </c>
      <c r="G1292" s="25" t="s">
        <v>90</v>
      </c>
      <c r="H1292" s="25" t="str">
        <f>IFERROR(VLOOKUP(Tabelle111[[#This Row],[Artikelnr. (wenn vorhanden)]],Artikel!A:C,3,FALSE),Tabelle111[[#This Row],[Artikelnr. (wenn vorhanden)]])</f>
        <v>Rückstellproben</v>
      </c>
      <c r="I1292" s="11" t="str">
        <f>VLOOKUP(V1292,'Linien - BU'!A:B,2,FALSE)</f>
        <v>Rest</v>
      </c>
      <c r="J1292" s="12">
        <f t="shared" si="140"/>
        <v>70</v>
      </c>
      <c r="K1292" s="13">
        <f>Tabelle111[[#This Row],[Datum '[Tag']]]</f>
        <v>44470</v>
      </c>
      <c r="L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2" s="14" t="str">
        <f>IFERROR(VLOOKUP(Tabelle3[[#This Row],[Artikelnr.]],Artikel!A:C,3,FALSE),Tabelle3[[#This Row],[Artikelnr.]])</f>
        <v>Rückstellproben</v>
      </c>
      <c r="N1292" s="11" t="str">
        <f>VLOOKUP(D1292,'Liste Gründe'!A:D,2,FALSE)</f>
        <v>Qualitätssicherung</v>
      </c>
      <c r="O1292" s="13" t="str">
        <f>IF(ISBLANK(F1292),VLOOKUP(Tabelle3[[#This Row],[Grund Ziffer]],'Liste Gründe'!A:D,3,FALSE),F1292)</f>
        <v>Rückstellproben</v>
      </c>
      <c r="P1292" s="11" t="str">
        <f>IF(ISBLANK(Tabelle111[[#This Row],[noch genauer]]),"-",Tabelle111[[#This Row],[noch genauer]])</f>
        <v>Rückstellproben</v>
      </c>
      <c r="Q1292" s="14">
        <f t="shared" si="141"/>
        <v>39</v>
      </c>
      <c r="R1292" s="11" t="str">
        <f t="shared" si="142"/>
        <v>Produkte</v>
      </c>
      <c r="S1292" s="11" t="str">
        <f t="shared" si="143"/>
        <v>BUs</v>
      </c>
      <c r="T1292" s="11" t="str">
        <f t="shared" si="144"/>
        <v>Symptome</v>
      </c>
      <c r="U1292" s="11" t="str">
        <f>IFERROR(VLOOKUP(Tabelle3[[#This Row],[Artikelnr.]],Kennzahlen!S:U,3,FALSE)*Tabelle3[[#This Row],[Menge]],"0")</f>
        <v>0</v>
      </c>
      <c r="V1292" s="14" t="str">
        <f>IF(ISBLANK(A1292),VLOOKUP(Tabelle3[[#This Row],[Artikelnr.]],'Linien - BU'!R:S,2,FALSE),A1292)</f>
        <v>Labor</v>
      </c>
      <c r="W1292" s="16" t="str">
        <f t="shared" si="145"/>
        <v>Rückstellproben</v>
      </c>
      <c r="X1292" s="15">
        <f t="shared" si="146"/>
        <v>70</v>
      </c>
      <c r="Y1292"/>
      <c r="Z1292" s="3"/>
      <c r="AB1292" s="3"/>
      <c r="AC1292" s="51"/>
      <c r="AD1292" s="3"/>
      <c r="AE1292" s="3"/>
      <c r="AF1292" s="51"/>
      <c r="AG1292" s="51"/>
      <c r="AH1292" s="51"/>
      <c r="AI1292" s="3"/>
      <c r="AL1292" s="3"/>
      <c r="AM1292" s="3"/>
      <c r="AN1292" s="3"/>
    </row>
    <row r="1293" spans="1:40" ht="30" customHeight="1" x14ac:dyDescent="0.25">
      <c r="A1293" s="25" t="s">
        <v>59</v>
      </c>
      <c r="B1293" s="25" t="s">
        <v>57</v>
      </c>
      <c r="C1293" s="25">
        <v>1</v>
      </c>
      <c r="D1293" s="25">
        <v>71</v>
      </c>
      <c r="E1293" s="37">
        <v>44477</v>
      </c>
      <c r="F1293"/>
      <c r="G1293" s="25"/>
      <c r="H1293" s="25" t="str">
        <f>IFERROR(VLOOKUP(Tabelle111[[#This Row],[Artikelnr. (wenn vorhanden)]],Artikel!A:C,3,FALSE),Tabelle111[[#This Row],[Artikelnr. (wenn vorhanden)]])</f>
        <v>Laborproben</v>
      </c>
      <c r="I1293" s="11" t="str">
        <f>VLOOKUP(V1293,'Linien - BU'!A:B,2,FALSE)</f>
        <v>Rest</v>
      </c>
      <c r="J1293" s="12">
        <f t="shared" si="140"/>
        <v>1</v>
      </c>
      <c r="K1293" s="13">
        <f>Tabelle111[[#This Row],[Datum '[Tag']]]</f>
        <v>44477</v>
      </c>
      <c r="L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3" s="14" t="str">
        <f>IFERROR(VLOOKUP(Tabelle3[[#This Row],[Artikelnr.]],Artikel!A:C,3,FALSE),Tabelle3[[#This Row],[Artikelnr.]])</f>
        <v>Laborproben</v>
      </c>
      <c r="N1293" s="11" t="str">
        <f>VLOOKUP(D1293,'Liste Gründe'!A:D,2,FALSE)</f>
        <v>Qualitätssicherung</v>
      </c>
      <c r="O1293" s="13" t="str">
        <f>IF(ISBLANK(F1293),VLOOKUP(Tabelle3[[#This Row],[Grund Ziffer]],'Liste Gründe'!A:D,3,FALSE),F1293)</f>
        <v>Einwaage</v>
      </c>
      <c r="P1293" s="11" t="str">
        <f>IF(ISBLANK(Tabelle111[[#This Row],[noch genauer]]),"-",Tabelle111[[#This Row],[noch genauer]])</f>
        <v>-</v>
      </c>
      <c r="Q1293" s="14">
        <f t="shared" si="141"/>
        <v>40</v>
      </c>
      <c r="R1293" s="11" t="str">
        <f t="shared" si="142"/>
        <v>Produkte</v>
      </c>
      <c r="S1293" s="11" t="str">
        <f t="shared" si="143"/>
        <v>BUs</v>
      </c>
      <c r="T1293" s="11" t="str">
        <f t="shared" si="144"/>
        <v>Symptome</v>
      </c>
      <c r="U1293" s="11" t="str">
        <f>IFERROR(VLOOKUP(Tabelle3[[#This Row],[Artikelnr.]],Kennzahlen!S:U,3,FALSE)*Tabelle3[[#This Row],[Menge]],"0")</f>
        <v>0</v>
      </c>
      <c r="V1293" s="14" t="str">
        <f>IF(ISBLANK(A1293),VLOOKUP(Tabelle3[[#This Row],[Artikelnr.]],'Linien - BU'!R:S,2,FALSE),A1293)</f>
        <v>Labor</v>
      </c>
      <c r="W1293" s="16" t="str">
        <f t="shared" si="145"/>
        <v>Laborproben</v>
      </c>
      <c r="X1293" s="15">
        <f t="shared" si="146"/>
        <v>71</v>
      </c>
      <c r="Y1293"/>
      <c r="Z1293" s="3"/>
      <c r="AB1293" s="3"/>
      <c r="AC1293" s="51"/>
      <c r="AD1293" s="3"/>
      <c r="AE1293" s="3"/>
      <c r="AF1293" s="51"/>
      <c r="AG1293" s="51"/>
      <c r="AH1293" s="51"/>
      <c r="AI1293" s="3"/>
      <c r="AL1293" s="3"/>
      <c r="AM1293" s="3"/>
      <c r="AN1293" s="3"/>
    </row>
    <row r="1294" spans="1:40" ht="30" customHeight="1" x14ac:dyDescent="0.25">
      <c r="A1294" s="25" t="s">
        <v>59</v>
      </c>
      <c r="B1294" s="25" t="s">
        <v>57</v>
      </c>
      <c r="C1294" s="25">
        <v>3.2</v>
      </c>
      <c r="D1294" s="25">
        <v>74</v>
      </c>
      <c r="E1294" s="37">
        <v>44477</v>
      </c>
      <c r="F1294"/>
      <c r="G1294" s="25"/>
      <c r="H1294" s="25" t="str">
        <f>IFERROR(VLOOKUP(Tabelle111[[#This Row],[Artikelnr. (wenn vorhanden)]],Artikel!A:C,3,FALSE),Tabelle111[[#This Row],[Artikelnr. (wenn vorhanden)]])</f>
        <v>Laborproben</v>
      </c>
      <c r="I1294" s="11" t="str">
        <f>VLOOKUP(V1294,'Linien - BU'!A:B,2,FALSE)</f>
        <v>Rest</v>
      </c>
      <c r="J1294" s="12">
        <f t="shared" si="140"/>
        <v>3.2</v>
      </c>
      <c r="K1294" s="13">
        <f>Tabelle111[[#This Row],[Datum '[Tag']]]</f>
        <v>44477</v>
      </c>
      <c r="L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4" s="14" t="str">
        <f>IFERROR(VLOOKUP(Tabelle3[[#This Row],[Artikelnr.]],Artikel!A:C,3,FALSE),Tabelle3[[#This Row],[Artikelnr.]])</f>
        <v>Laborproben</v>
      </c>
      <c r="N1294" s="11" t="str">
        <f>VLOOKUP(D1294,'Liste Gründe'!A:D,2,FALSE)</f>
        <v>Qualitätssicherung</v>
      </c>
      <c r="O1294" s="13" t="str">
        <f>IF(ISBLANK(F1294),VLOOKUP(Tabelle3[[#This Row],[Grund Ziffer]],'Liste Gründe'!A:D,3,FALSE),F1294)</f>
        <v>Sensorik</v>
      </c>
      <c r="P1294" s="11" t="str">
        <f>IF(ISBLANK(Tabelle111[[#This Row],[noch genauer]]),"-",Tabelle111[[#This Row],[noch genauer]])</f>
        <v>-</v>
      </c>
      <c r="Q1294" s="14">
        <f t="shared" si="141"/>
        <v>40</v>
      </c>
      <c r="R1294" s="11" t="str">
        <f t="shared" si="142"/>
        <v>Produkte</v>
      </c>
      <c r="S1294" s="11" t="str">
        <f t="shared" si="143"/>
        <v>BUs</v>
      </c>
      <c r="T1294" s="11" t="str">
        <f t="shared" si="144"/>
        <v>Symptome</v>
      </c>
      <c r="U1294" s="11" t="str">
        <f>IFERROR(VLOOKUP(Tabelle3[[#This Row],[Artikelnr.]],Kennzahlen!S:U,3,FALSE)*Tabelle3[[#This Row],[Menge]],"0")</f>
        <v>0</v>
      </c>
      <c r="V1294" s="14" t="str">
        <f>IF(ISBLANK(A1294),VLOOKUP(Tabelle3[[#This Row],[Artikelnr.]],'Linien - BU'!R:S,2,FALSE),A1294)</f>
        <v>Labor</v>
      </c>
      <c r="W1294" s="16" t="str">
        <f t="shared" si="145"/>
        <v>Laborproben</v>
      </c>
      <c r="X1294" s="15">
        <f t="shared" si="146"/>
        <v>74</v>
      </c>
      <c r="Y1294"/>
      <c r="Z1294" s="3"/>
      <c r="AB1294" s="3"/>
      <c r="AC1294" s="51"/>
      <c r="AD1294" s="3"/>
      <c r="AE1294" s="3"/>
      <c r="AF1294" s="51"/>
      <c r="AG1294" s="51"/>
      <c r="AH1294" s="51"/>
      <c r="AI1294" s="3"/>
      <c r="AL1294" s="3"/>
      <c r="AM1294" s="3"/>
      <c r="AN1294" s="3"/>
    </row>
    <row r="1295" spans="1:40" ht="30" customHeight="1" x14ac:dyDescent="0.25">
      <c r="A1295" s="25" t="s">
        <v>59</v>
      </c>
      <c r="B1295" s="25" t="s">
        <v>75</v>
      </c>
      <c r="C1295" s="25">
        <v>80</v>
      </c>
      <c r="D1295" s="25">
        <v>73</v>
      </c>
      <c r="E1295" s="37">
        <v>44480</v>
      </c>
      <c r="F1295"/>
      <c r="G1295" s="25"/>
      <c r="H1295" s="25" t="str">
        <f>IFERROR(VLOOKUP(Tabelle111[[#This Row],[Artikelnr. (wenn vorhanden)]],Artikel!A:C,3,FALSE),Tabelle111[[#This Row],[Artikelnr. (wenn vorhanden)]])</f>
        <v>Diverses</v>
      </c>
      <c r="I1295" s="11" t="str">
        <f>VLOOKUP(V1295,'Linien - BU'!A:B,2,FALSE)</f>
        <v>Rest</v>
      </c>
      <c r="J1295" s="12">
        <f t="shared" si="140"/>
        <v>80</v>
      </c>
      <c r="K1295" s="13">
        <f>Tabelle111[[#This Row],[Datum '[Tag']]]</f>
        <v>44480</v>
      </c>
      <c r="L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5" s="14" t="str">
        <f>IFERROR(VLOOKUP(Tabelle3[[#This Row],[Artikelnr.]],Artikel!A:C,3,FALSE),Tabelle3[[#This Row],[Artikelnr.]])</f>
        <v>Diverses</v>
      </c>
      <c r="N1295" s="11" t="str">
        <f>VLOOKUP(D1295,'Liste Gründe'!A:D,2,FALSE)</f>
        <v>Qualitätssicherung</v>
      </c>
      <c r="O1295" s="13" t="str">
        <f>IF(ISBLANK(F1295),VLOOKUP(Tabelle3[[#This Row],[Grund Ziffer]],'Liste Gründe'!A:D,3,FALSE),F1295)</f>
        <v>Laborproben</v>
      </c>
      <c r="P1295" s="11" t="str">
        <f>IF(ISBLANK(Tabelle111[[#This Row],[noch genauer]]),"-",Tabelle111[[#This Row],[noch genauer]])</f>
        <v>-</v>
      </c>
      <c r="Q1295" s="14">
        <f t="shared" si="141"/>
        <v>41</v>
      </c>
      <c r="R1295" s="11" t="str">
        <f t="shared" si="142"/>
        <v>Produkte</v>
      </c>
      <c r="S1295" s="11" t="str">
        <f t="shared" si="143"/>
        <v>BUs</v>
      </c>
      <c r="T1295" s="11" t="str">
        <f t="shared" si="144"/>
        <v>Symptome</v>
      </c>
      <c r="U1295" s="11" t="str">
        <f>IFERROR(VLOOKUP(Tabelle3[[#This Row],[Artikelnr.]],Kennzahlen!S:U,3,FALSE)*Tabelle3[[#This Row],[Menge]],"0")</f>
        <v>0</v>
      </c>
      <c r="V1295" s="14" t="str">
        <f>IF(ISBLANK(A1295),VLOOKUP(Tabelle3[[#This Row],[Artikelnr.]],'Linien - BU'!R:S,2,FALSE),A1295)</f>
        <v>Labor</v>
      </c>
      <c r="W1295" s="16" t="str">
        <f t="shared" si="145"/>
        <v>Diverses</v>
      </c>
      <c r="X1295" s="15">
        <f t="shared" si="146"/>
        <v>73</v>
      </c>
      <c r="Y1295"/>
      <c r="Z1295" s="3"/>
      <c r="AB1295" s="3"/>
      <c r="AC1295" s="51"/>
      <c r="AD1295" s="3"/>
      <c r="AE1295" s="3"/>
      <c r="AF1295" s="51"/>
      <c r="AG1295" s="51"/>
      <c r="AH1295" s="51"/>
      <c r="AI1295" s="3"/>
      <c r="AL1295" s="3"/>
      <c r="AM1295" s="3"/>
      <c r="AN1295" s="3"/>
    </row>
    <row r="1296" spans="1:40" ht="30" customHeight="1" x14ac:dyDescent="0.25">
      <c r="A1296" s="25" t="s">
        <v>15242</v>
      </c>
      <c r="B1296" s="25" t="s">
        <v>75</v>
      </c>
      <c r="C1296" s="25">
        <v>18</v>
      </c>
      <c r="D1296" s="25">
        <v>71</v>
      </c>
      <c r="E1296" s="37">
        <v>44480</v>
      </c>
      <c r="F1296"/>
      <c r="G1296" s="25"/>
      <c r="H1296" s="25" t="str">
        <f>IFERROR(VLOOKUP(Tabelle111[[#This Row],[Artikelnr. (wenn vorhanden)]],Artikel!A:C,3,FALSE),Tabelle111[[#This Row],[Artikelnr. (wenn vorhanden)]])</f>
        <v>Diverses</v>
      </c>
      <c r="I1296" s="11" t="str">
        <f>VLOOKUP(V1296,'Linien - BU'!A:B,2,FALSE)</f>
        <v>Rest</v>
      </c>
      <c r="J1296" s="12">
        <f t="shared" si="140"/>
        <v>18</v>
      </c>
      <c r="K1296" s="13">
        <f>Tabelle111[[#This Row],[Datum '[Tag']]]</f>
        <v>44480</v>
      </c>
      <c r="L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6" s="14" t="str">
        <f>IFERROR(VLOOKUP(Tabelle3[[#This Row],[Artikelnr.]],Artikel!A:C,3,FALSE),Tabelle3[[#This Row],[Artikelnr.]])</f>
        <v>Diverses</v>
      </c>
      <c r="N1296" s="11" t="str">
        <f>VLOOKUP(D1296,'Liste Gründe'!A:D,2,FALSE)</f>
        <v>Qualitätssicherung</v>
      </c>
      <c r="O1296" s="13" t="str">
        <f>IF(ISBLANK(F1296),VLOOKUP(Tabelle3[[#This Row],[Grund Ziffer]],'Liste Gründe'!A:D,3,FALSE),F1296)</f>
        <v>Einwaage</v>
      </c>
      <c r="P1296" s="11" t="str">
        <f>IF(ISBLANK(Tabelle111[[#This Row],[noch genauer]]),"-",Tabelle111[[#This Row],[noch genauer]])</f>
        <v>-</v>
      </c>
      <c r="Q1296" s="14">
        <f t="shared" si="141"/>
        <v>41</v>
      </c>
      <c r="R1296" s="11" t="str">
        <f t="shared" si="142"/>
        <v>Produkte</v>
      </c>
      <c r="S1296" s="11" t="str">
        <f t="shared" si="143"/>
        <v>BUs</v>
      </c>
      <c r="T1296" s="11" t="str">
        <f t="shared" si="144"/>
        <v>Symptome</v>
      </c>
      <c r="U1296" s="11" t="str">
        <f>IFERROR(VLOOKUP(Tabelle3[[#This Row],[Artikelnr.]],Kennzahlen!S:U,3,FALSE)*Tabelle3[[#This Row],[Menge]],"0")</f>
        <v>0</v>
      </c>
      <c r="V1296" s="14" t="str">
        <f>IF(ISBLANK(A1296),VLOOKUP(Tabelle3[[#This Row],[Artikelnr.]],'Linien - BU'!R:S,2,FALSE),A1296)</f>
        <v>LAbor</v>
      </c>
      <c r="W1296" s="16" t="str">
        <f t="shared" si="145"/>
        <v>Diverses</v>
      </c>
      <c r="X1296" s="15">
        <f t="shared" si="146"/>
        <v>71</v>
      </c>
      <c r="Y1296"/>
      <c r="Z1296" s="3"/>
      <c r="AB1296" s="3"/>
      <c r="AC1296" s="51"/>
      <c r="AD1296" s="3"/>
      <c r="AE1296" s="3"/>
      <c r="AF1296" s="51"/>
      <c r="AG1296" s="51"/>
      <c r="AH1296" s="51"/>
      <c r="AI1296" s="3"/>
      <c r="AL1296" s="3"/>
      <c r="AM1296" s="3"/>
      <c r="AN1296" s="3"/>
    </row>
    <row r="1297" spans="1:40" ht="30" customHeight="1" x14ac:dyDescent="0.25">
      <c r="A1297" s="25" t="s">
        <v>59</v>
      </c>
      <c r="B1297" s="25" t="s">
        <v>75</v>
      </c>
      <c r="C1297" s="25">
        <v>1.5</v>
      </c>
      <c r="D1297" s="25">
        <v>74</v>
      </c>
      <c r="E1297" s="37">
        <v>44480</v>
      </c>
      <c r="F1297"/>
      <c r="G1297" s="25" t="s">
        <v>19</v>
      </c>
      <c r="H1297" s="25" t="str">
        <f>IFERROR(VLOOKUP(Tabelle111[[#This Row],[Artikelnr. (wenn vorhanden)]],Artikel!A:C,3,FALSE),Tabelle111[[#This Row],[Artikelnr. (wenn vorhanden)]])</f>
        <v>Diverses</v>
      </c>
      <c r="I1297" s="11" t="str">
        <f>VLOOKUP(V1297,'Linien - BU'!A:B,2,FALSE)</f>
        <v>Rest</v>
      </c>
      <c r="J1297" s="12">
        <f t="shared" si="140"/>
        <v>1.5</v>
      </c>
      <c r="K1297" s="13">
        <f>Tabelle111[[#This Row],[Datum '[Tag']]]</f>
        <v>44480</v>
      </c>
      <c r="L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7" s="14" t="str">
        <f>IFERROR(VLOOKUP(Tabelle3[[#This Row],[Artikelnr.]],Artikel!A:C,3,FALSE),Tabelle3[[#This Row],[Artikelnr.]])</f>
        <v>Diverses</v>
      </c>
      <c r="N1297" s="11" t="str">
        <f>VLOOKUP(D1297,'Liste Gründe'!A:D,2,FALSE)</f>
        <v>Qualitätssicherung</v>
      </c>
      <c r="O1297" s="13" t="str">
        <f>IF(ISBLANK(F1297),VLOOKUP(Tabelle3[[#This Row],[Grund Ziffer]],'Liste Gründe'!A:D,3,FALSE),F1297)</f>
        <v>Sensorik</v>
      </c>
      <c r="P1297" s="11" t="str">
        <f>IF(ISBLANK(Tabelle111[[#This Row],[noch genauer]]),"-",Tabelle111[[#This Row],[noch genauer]])</f>
        <v>mehr VOS als Rework</v>
      </c>
      <c r="Q1297" s="14">
        <f t="shared" si="141"/>
        <v>41</v>
      </c>
      <c r="R1297" s="11" t="str">
        <f t="shared" si="142"/>
        <v>Produkte</v>
      </c>
      <c r="S1297" s="11" t="str">
        <f t="shared" si="143"/>
        <v>BUs</v>
      </c>
      <c r="T1297" s="11" t="str">
        <f t="shared" si="144"/>
        <v>Symptome</v>
      </c>
      <c r="U1297" s="11" t="str">
        <f>IFERROR(VLOOKUP(Tabelle3[[#This Row],[Artikelnr.]],Kennzahlen!S:U,3,FALSE)*Tabelle3[[#This Row],[Menge]],"0")</f>
        <v>0</v>
      </c>
      <c r="V1297" s="14" t="str">
        <f>IF(ISBLANK(A1297),VLOOKUP(Tabelle3[[#This Row],[Artikelnr.]],'Linien - BU'!R:S,2,FALSE),A1297)</f>
        <v>Labor</v>
      </c>
      <c r="W1297" s="16" t="str">
        <f t="shared" si="145"/>
        <v>Diverses</v>
      </c>
      <c r="X1297" s="15">
        <f t="shared" si="146"/>
        <v>74</v>
      </c>
      <c r="Y1297"/>
      <c r="Z1297" s="3"/>
      <c r="AB1297" s="3"/>
      <c r="AC1297" s="51"/>
      <c r="AD1297" s="3"/>
      <c r="AE1297" s="3"/>
      <c r="AF1297" s="51"/>
      <c r="AG1297" s="51"/>
      <c r="AH1297" s="51"/>
      <c r="AI1297" s="3"/>
      <c r="AL1297" s="3"/>
      <c r="AM1297" s="3"/>
      <c r="AN1297" s="3"/>
    </row>
    <row r="1298" spans="1:40" ht="30" customHeight="1" x14ac:dyDescent="0.25">
      <c r="A1298" s="25" t="s">
        <v>59</v>
      </c>
      <c r="B1298" s="25" t="s">
        <v>57</v>
      </c>
      <c r="C1298" s="25">
        <v>2</v>
      </c>
      <c r="D1298" s="25">
        <v>74</v>
      </c>
      <c r="E1298" s="37">
        <v>44481</v>
      </c>
      <c r="F1298"/>
      <c r="G1298" s="25"/>
      <c r="H1298" s="25" t="str">
        <f>IFERROR(VLOOKUP(Tabelle111[[#This Row],[Artikelnr. (wenn vorhanden)]],Artikel!A:C,3,FALSE),Tabelle111[[#This Row],[Artikelnr. (wenn vorhanden)]])</f>
        <v>Laborproben</v>
      </c>
      <c r="I1298" s="11" t="str">
        <f>VLOOKUP(V1298,'Linien - BU'!A:B,2,FALSE)</f>
        <v>Rest</v>
      </c>
      <c r="J1298" s="12">
        <f t="shared" si="140"/>
        <v>2</v>
      </c>
      <c r="K1298" s="13">
        <f>Tabelle111[[#This Row],[Datum '[Tag']]]</f>
        <v>44481</v>
      </c>
      <c r="L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8" s="14" t="str">
        <f>IFERROR(VLOOKUP(Tabelle3[[#This Row],[Artikelnr.]],Artikel!A:C,3,FALSE),Tabelle3[[#This Row],[Artikelnr.]])</f>
        <v>Laborproben</v>
      </c>
      <c r="N1298" s="11" t="str">
        <f>VLOOKUP(D1298,'Liste Gründe'!A:D,2,FALSE)</f>
        <v>Qualitätssicherung</v>
      </c>
      <c r="O1298" s="13" t="str">
        <f>IF(ISBLANK(F1298),VLOOKUP(Tabelle3[[#This Row],[Grund Ziffer]],'Liste Gründe'!A:D,3,FALSE),F1298)</f>
        <v>Sensorik</v>
      </c>
      <c r="P1298" s="11" t="str">
        <f>IF(ISBLANK(Tabelle111[[#This Row],[noch genauer]]),"-",Tabelle111[[#This Row],[noch genauer]])</f>
        <v>-</v>
      </c>
      <c r="Q1298" s="14">
        <f t="shared" si="141"/>
        <v>41</v>
      </c>
      <c r="R1298" s="11" t="str">
        <f t="shared" si="142"/>
        <v>Produkte</v>
      </c>
      <c r="S1298" s="11" t="str">
        <f t="shared" si="143"/>
        <v>BUs</v>
      </c>
      <c r="T1298" s="11" t="str">
        <f t="shared" si="144"/>
        <v>Symptome</v>
      </c>
      <c r="U1298" s="11" t="str">
        <f>IFERROR(VLOOKUP(Tabelle3[[#This Row],[Artikelnr.]],Kennzahlen!S:U,3,FALSE)*Tabelle3[[#This Row],[Menge]],"0")</f>
        <v>0</v>
      </c>
      <c r="V1298" s="14" t="str">
        <f>IF(ISBLANK(A1298),VLOOKUP(Tabelle3[[#This Row],[Artikelnr.]],'Linien - BU'!R:S,2,FALSE),A1298)</f>
        <v>Labor</v>
      </c>
      <c r="W1298" s="16" t="str">
        <f t="shared" si="145"/>
        <v>Laborproben</v>
      </c>
      <c r="X1298" s="15">
        <f t="shared" si="146"/>
        <v>74</v>
      </c>
      <c r="Y1298"/>
      <c r="Z1298" s="3"/>
      <c r="AB1298" s="3"/>
      <c r="AC1298" s="51"/>
      <c r="AD1298" s="3"/>
      <c r="AE1298" s="3"/>
      <c r="AF1298" s="51"/>
      <c r="AG1298" s="51"/>
      <c r="AH1298" s="51"/>
      <c r="AI1298" s="3"/>
      <c r="AL1298" s="3"/>
      <c r="AM1298" s="3"/>
      <c r="AN1298" s="3"/>
    </row>
    <row r="1299" spans="1:40" ht="30" customHeight="1" x14ac:dyDescent="0.25">
      <c r="A1299" s="25" t="s">
        <v>59</v>
      </c>
      <c r="B1299" s="25" t="s">
        <v>57</v>
      </c>
      <c r="C1299" s="25">
        <v>147</v>
      </c>
      <c r="D1299" s="25">
        <v>73</v>
      </c>
      <c r="E1299" s="37">
        <v>44481</v>
      </c>
      <c r="F1299"/>
      <c r="G1299" s="25"/>
      <c r="H1299" s="25" t="str">
        <f>IFERROR(VLOOKUP(Tabelle111[[#This Row],[Artikelnr. (wenn vorhanden)]],Artikel!A:C,3,FALSE),Tabelle111[[#This Row],[Artikelnr. (wenn vorhanden)]])</f>
        <v>Laborproben</v>
      </c>
      <c r="I1299" s="11" t="str">
        <f>VLOOKUP(V1299,'Linien - BU'!A:B,2,FALSE)</f>
        <v>Rest</v>
      </c>
      <c r="J1299" s="12">
        <f t="shared" si="140"/>
        <v>147</v>
      </c>
      <c r="K1299" s="13">
        <f>Tabelle111[[#This Row],[Datum '[Tag']]]</f>
        <v>44481</v>
      </c>
      <c r="L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9" s="14" t="str">
        <f>IFERROR(VLOOKUP(Tabelle3[[#This Row],[Artikelnr.]],Artikel!A:C,3,FALSE),Tabelle3[[#This Row],[Artikelnr.]])</f>
        <v>Laborproben</v>
      </c>
      <c r="N1299" s="11" t="str">
        <f>VLOOKUP(D1299,'Liste Gründe'!A:D,2,FALSE)</f>
        <v>Qualitätssicherung</v>
      </c>
      <c r="O1299" s="13" t="str">
        <f>IF(ISBLANK(F1299),VLOOKUP(Tabelle3[[#This Row],[Grund Ziffer]],'Liste Gründe'!A:D,3,FALSE),F1299)</f>
        <v>Laborproben</v>
      </c>
      <c r="P1299" s="11" t="str">
        <f>IF(ISBLANK(Tabelle111[[#This Row],[noch genauer]]),"-",Tabelle111[[#This Row],[noch genauer]])</f>
        <v>-</v>
      </c>
      <c r="Q1299" s="14">
        <f t="shared" si="141"/>
        <v>41</v>
      </c>
      <c r="R1299" s="11" t="str">
        <f t="shared" si="142"/>
        <v>Produkte</v>
      </c>
      <c r="S1299" s="11" t="str">
        <f t="shared" si="143"/>
        <v>BUs</v>
      </c>
      <c r="T1299" s="11" t="str">
        <f t="shared" si="144"/>
        <v>Symptome</v>
      </c>
      <c r="U1299" s="11" t="str">
        <f>IFERROR(VLOOKUP(Tabelle3[[#This Row],[Artikelnr.]],Kennzahlen!S:U,3,FALSE)*Tabelle3[[#This Row],[Menge]],"0")</f>
        <v>0</v>
      </c>
      <c r="V1299" s="14" t="str">
        <f>IF(ISBLANK(A1299),VLOOKUP(Tabelle3[[#This Row],[Artikelnr.]],'Linien - BU'!R:S,2,FALSE),A1299)</f>
        <v>Labor</v>
      </c>
      <c r="W1299" s="16" t="str">
        <f t="shared" si="145"/>
        <v>Laborproben</v>
      </c>
      <c r="X1299" s="15">
        <f t="shared" si="146"/>
        <v>73</v>
      </c>
      <c r="Y1299"/>
      <c r="Z1299" s="3"/>
      <c r="AB1299" s="3"/>
      <c r="AC1299" s="51"/>
      <c r="AD1299" s="3"/>
      <c r="AE1299" s="3"/>
      <c r="AF1299" s="51"/>
      <c r="AG1299" s="51"/>
      <c r="AH1299" s="51"/>
      <c r="AI1299" s="3"/>
      <c r="AL1299" s="3"/>
      <c r="AM1299" s="3"/>
      <c r="AN1299" s="3"/>
    </row>
    <row r="1300" spans="1:40" ht="30" customHeight="1" x14ac:dyDescent="0.25">
      <c r="A1300" s="25" t="s">
        <v>59</v>
      </c>
      <c r="B1300" s="25" t="s">
        <v>75</v>
      </c>
      <c r="C1300" s="25">
        <v>2</v>
      </c>
      <c r="D1300" s="25">
        <v>11</v>
      </c>
      <c r="E1300" s="37">
        <v>44482</v>
      </c>
      <c r="F1300"/>
      <c r="G1300" s="25"/>
      <c r="H1300" s="25" t="str">
        <f>IFERROR(VLOOKUP(Tabelle111[[#This Row],[Artikelnr. (wenn vorhanden)]],Artikel!A:C,3,FALSE),Tabelle111[[#This Row],[Artikelnr. (wenn vorhanden)]])</f>
        <v>Diverses</v>
      </c>
      <c r="I1300" s="11" t="str">
        <f>VLOOKUP(V1300,'Linien - BU'!A:B,2,FALSE)</f>
        <v>Rest</v>
      </c>
      <c r="J1300" s="12">
        <f t="shared" si="140"/>
        <v>2</v>
      </c>
      <c r="K1300" s="13">
        <f>Tabelle111[[#This Row],[Datum '[Tag']]]</f>
        <v>44482</v>
      </c>
      <c r="L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300" s="14" t="str">
        <f>IFERROR(VLOOKUP(Tabelle3[[#This Row],[Artikelnr.]],Artikel!A:C,3,FALSE),Tabelle3[[#This Row],[Artikelnr.]])</f>
        <v>Diverses</v>
      </c>
      <c r="N1300" s="11" t="str">
        <f>VLOOKUP(D1300,'Liste Gründe'!A:D,2,FALSE)</f>
        <v>Schimmel</v>
      </c>
      <c r="O1300" s="13" t="str">
        <f>IF(ISBLANK(F1300),VLOOKUP(Tabelle3[[#This Row],[Grund Ziffer]],'Liste Gründe'!A:D,3,FALSE),F1300)</f>
        <v>MHD abgelaufen</v>
      </c>
      <c r="P1300" s="11" t="str">
        <f>IF(ISBLANK(Tabelle111[[#This Row],[noch genauer]]),"-",Tabelle111[[#This Row],[noch genauer]])</f>
        <v>-</v>
      </c>
      <c r="Q1300" s="14">
        <f t="shared" si="141"/>
        <v>41</v>
      </c>
      <c r="R1300" s="11" t="str">
        <f t="shared" si="142"/>
        <v>Produkte</v>
      </c>
      <c r="S1300" s="11" t="str">
        <f t="shared" si="143"/>
        <v>BUs</v>
      </c>
      <c r="T1300" s="11" t="str">
        <f t="shared" si="144"/>
        <v>Symptome</v>
      </c>
      <c r="U1300" s="11" t="str">
        <f>IFERROR(VLOOKUP(Tabelle3[[#This Row],[Artikelnr.]],Kennzahlen!S:U,3,FALSE)*Tabelle3[[#This Row],[Menge]],"0")</f>
        <v>0</v>
      </c>
      <c r="V1300" s="14" t="str">
        <f>IF(ISBLANK(A1300),VLOOKUP(Tabelle3[[#This Row],[Artikelnr.]],'Linien - BU'!R:S,2,FALSE),A1300)</f>
        <v>Labor</v>
      </c>
      <c r="W1300" s="16" t="str">
        <f t="shared" si="145"/>
        <v>Diverses</v>
      </c>
      <c r="X1300" s="15">
        <f t="shared" si="146"/>
        <v>11</v>
      </c>
      <c r="Y1300"/>
      <c r="Z1300" s="3"/>
      <c r="AB1300" s="3"/>
      <c r="AC1300" s="51"/>
      <c r="AD1300" s="3"/>
      <c r="AE1300" s="3"/>
      <c r="AF1300" s="51"/>
      <c r="AG1300" s="51"/>
      <c r="AH1300" s="51"/>
      <c r="AI1300" s="3"/>
      <c r="AL1300" s="3"/>
      <c r="AM1300" s="3"/>
      <c r="AN1300" s="3"/>
    </row>
    <row r="1301" spans="1:40" ht="30" customHeight="1" x14ac:dyDescent="0.25">
      <c r="A1301" s="25" t="s">
        <v>15242</v>
      </c>
      <c r="B1301" s="25" t="s">
        <v>75</v>
      </c>
      <c r="C1301" s="25">
        <v>1.5</v>
      </c>
      <c r="D1301" s="25">
        <v>74</v>
      </c>
      <c r="E1301" s="37">
        <v>44482</v>
      </c>
      <c r="F1301"/>
      <c r="G1301" s="25"/>
      <c r="H1301" s="25" t="str">
        <f>IFERROR(VLOOKUP(Tabelle111[[#This Row],[Artikelnr. (wenn vorhanden)]],Artikel!A:C,3,FALSE),Tabelle111[[#This Row],[Artikelnr. (wenn vorhanden)]])</f>
        <v>Diverses</v>
      </c>
      <c r="I1301" s="11" t="str">
        <f>VLOOKUP(V1301,'Linien - BU'!A:B,2,FALSE)</f>
        <v>Rest</v>
      </c>
      <c r="J1301" s="12">
        <f t="shared" si="140"/>
        <v>1.5</v>
      </c>
      <c r="K1301" s="13">
        <f>Tabelle111[[#This Row],[Datum '[Tag']]]</f>
        <v>44482</v>
      </c>
      <c r="L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301" s="14" t="str">
        <f>IFERROR(VLOOKUP(Tabelle3[[#This Row],[Artikelnr.]],Artikel!A:C,3,FALSE),Tabelle3[[#This Row],[Artikelnr.]])</f>
        <v>Diverses</v>
      </c>
      <c r="N1301" s="11" t="str">
        <f>VLOOKUP(D1301,'Liste Gründe'!A:D,2,FALSE)</f>
        <v>Qualitätssicherung</v>
      </c>
      <c r="O1301" s="13" t="str">
        <f>IF(ISBLANK(F1301),VLOOKUP(Tabelle3[[#This Row],[Grund Ziffer]],'Liste Gründe'!A:D,3,FALSE),F1301)</f>
        <v>Sensorik</v>
      </c>
      <c r="P1301" s="11" t="str">
        <f>IF(ISBLANK(Tabelle111[[#This Row],[noch genauer]]),"-",Tabelle111[[#This Row],[noch genauer]])</f>
        <v>-</v>
      </c>
      <c r="Q1301" s="14">
        <f t="shared" si="141"/>
        <v>41</v>
      </c>
      <c r="R1301" s="11" t="str">
        <f t="shared" si="142"/>
        <v>Produkte</v>
      </c>
      <c r="S1301" s="11" t="str">
        <f t="shared" si="143"/>
        <v>BUs</v>
      </c>
      <c r="T1301" s="11" t="str">
        <f t="shared" si="144"/>
        <v>Symptome</v>
      </c>
      <c r="U1301" s="11" t="str">
        <f>IFERROR(VLOOKUP(Tabelle3[[#This Row],[Artikelnr.]],Kennzahlen!S:U,3,FALSE)*Tabelle3[[#This Row],[Menge]],"0")</f>
        <v>0</v>
      </c>
      <c r="V1301" s="14" t="str">
        <f>IF(ISBLANK(A1301),VLOOKUP(Tabelle3[[#This Row],[Artikelnr.]],'Linien - BU'!R:S,2,FALSE),A1301)</f>
        <v>LAbor</v>
      </c>
      <c r="W1301" s="16" t="str">
        <f t="shared" si="145"/>
        <v>Diverses</v>
      </c>
      <c r="X1301" s="15">
        <f t="shared" si="146"/>
        <v>74</v>
      </c>
      <c r="Y1301"/>
      <c r="Z1301" s="3"/>
      <c r="AB1301" s="3"/>
      <c r="AC1301" s="51"/>
      <c r="AD1301" s="3"/>
      <c r="AE1301" s="3"/>
      <c r="AF1301" s="51"/>
      <c r="AG1301" s="51"/>
      <c r="AH1301" s="51"/>
      <c r="AI1301" s="3"/>
      <c r="AL1301" s="3"/>
      <c r="AM1301" s="3"/>
      <c r="AN1301" s="3"/>
    </row>
    <row r="1302" spans="1:40" ht="30" customHeight="1" x14ac:dyDescent="0.25">
      <c r="A1302" s="25" t="s">
        <v>59</v>
      </c>
      <c r="B1302" s="25" t="s">
        <v>36</v>
      </c>
      <c r="C1302" s="25">
        <v>57</v>
      </c>
      <c r="D1302" s="25">
        <v>71</v>
      </c>
      <c r="E1302" s="37">
        <v>44483</v>
      </c>
      <c r="F1302"/>
      <c r="G1302" s="25"/>
      <c r="H1302" s="25" t="str">
        <f>IFERROR(VLOOKUP(Tabelle111[[#This Row],[Artikelnr. (wenn vorhanden)]],Artikel!A:C,3,FALSE),Tabelle111[[#This Row],[Artikelnr. (wenn vorhanden)]])</f>
        <v>-</v>
      </c>
      <c r="I1302" s="11" t="str">
        <f>VLOOKUP(V1302,'Linien - BU'!A:B,2,FALSE)</f>
        <v>Rest</v>
      </c>
      <c r="J1302" s="12">
        <f t="shared" si="140"/>
        <v>57</v>
      </c>
      <c r="K1302" s="13">
        <f>Tabelle111[[#This Row],[Datum '[Tag']]]</f>
        <v>44483</v>
      </c>
      <c r="L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2" s="14" t="str">
        <f>IFERROR(VLOOKUP(Tabelle3[[#This Row],[Artikelnr.]],Artikel!A:C,3,FALSE),Tabelle3[[#This Row],[Artikelnr.]])</f>
        <v>-</v>
      </c>
      <c r="N1302" s="11" t="str">
        <f>VLOOKUP(D1302,'Liste Gründe'!A:D,2,FALSE)</f>
        <v>Qualitätssicherung</v>
      </c>
      <c r="O1302" s="13" t="str">
        <f>IF(ISBLANK(F1302),VLOOKUP(Tabelle3[[#This Row],[Grund Ziffer]],'Liste Gründe'!A:D,3,FALSE),F1302)</f>
        <v>Einwaage</v>
      </c>
      <c r="P1302" s="11" t="str">
        <f>IF(ISBLANK(Tabelle111[[#This Row],[noch genauer]]),"-",Tabelle111[[#This Row],[noch genauer]])</f>
        <v>-</v>
      </c>
      <c r="Q1302" s="14">
        <f t="shared" si="141"/>
        <v>41</v>
      </c>
      <c r="R1302" s="11" t="str">
        <f t="shared" si="142"/>
        <v>Produkte</v>
      </c>
      <c r="S1302" s="11" t="str">
        <f t="shared" si="143"/>
        <v>BUs</v>
      </c>
      <c r="T1302" s="11" t="str">
        <f t="shared" si="144"/>
        <v>Symptome</v>
      </c>
      <c r="U1302" s="11" t="str">
        <f>IFERROR(VLOOKUP(Tabelle3[[#This Row],[Artikelnr.]],Kennzahlen!S:U,3,FALSE)*Tabelle3[[#This Row],[Menge]],"0")</f>
        <v>0</v>
      </c>
      <c r="V1302" s="14" t="str">
        <f>IF(ISBLANK(A1302),VLOOKUP(Tabelle3[[#This Row],[Artikelnr.]],'Linien - BU'!R:S,2,FALSE),A1302)</f>
        <v>Labor</v>
      </c>
      <c r="W1302" s="16" t="str">
        <f t="shared" si="145"/>
        <v>-</v>
      </c>
      <c r="X1302" s="15">
        <f t="shared" si="146"/>
        <v>71</v>
      </c>
      <c r="Y1302"/>
      <c r="Z1302" s="3"/>
      <c r="AB1302" s="3"/>
      <c r="AC1302" s="51"/>
      <c r="AD1302" s="3"/>
      <c r="AE1302" s="3"/>
      <c r="AF1302" s="51"/>
      <c r="AG1302" s="51"/>
      <c r="AH1302" s="51"/>
      <c r="AI1302" s="3"/>
      <c r="AL1302" s="3"/>
      <c r="AM1302" s="3"/>
      <c r="AN1302" s="3"/>
    </row>
    <row r="1303" spans="1:40" ht="30" customHeight="1" x14ac:dyDescent="0.25">
      <c r="A1303" s="25" t="s">
        <v>59</v>
      </c>
      <c r="B1303" s="25" t="s">
        <v>36</v>
      </c>
      <c r="C1303" s="25">
        <v>2.2000000000000002</v>
      </c>
      <c r="D1303" s="25">
        <v>74</v>
      </c>
      <c r="E1303" s="37">
        <v>44483</v>
      </c>
      <c r="F1303"/>
      <c r="G1303" s="25"/>
      <c r="H1303" s="25" t="str">
        <f>IFERROR(VLOOKUP(Tabelle111[[#This Row],[Artikelnr. (wenn vorhanden)]],Artikel!A:C,3,FALSE),Tabelle111[[#This Row],[Artikelnr. (wenn vorhanden)]])</f>
        <v>-</v>
      </c>
      <c r="I1303" s="11" t="str">
        <f>VLOOKUP(V1303,'Linien - BU'!A:B,2,FALSE)</f>
        <v>Rest</v>
      </c>
      <c r="J1303" s="12">
        <f t="shared" si="140"/>
        <v>2.2000000000000002</v>
      </c>
      <c r="K1303" s="13">
        <f>Tabelle111[[#This Row],[Datum '[Tag']]]</f>
        <v>44483</v>
      </c>
      <c r="L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3" s="14" t="str">
        <f>IFERROR(VLOOKUP(Tabelle3[[#This Row],[Artikelnr.]],Artikel!A:C,3,FALSE),Tabelle3[[#This Row],[Artikelnr.]])</f>
        <v>-</v>
      </c>
      <c r="N1303" s="11" t="str">
        <f>VLOOKUP(D1303,'Liste Gründe'!A:D,2,FALSE)</f>
        <v>Qualitätssicherung</v>
      </c>
      <c r="O1303" s="13" t="str">
        <f>IF(ISBLANK(F1303),VLOOKUP(Tabelle3[[#This Row],[Grund Ziffer]],'Liste Gründe'!A:D,3,FALSE),F1303)</f>
        <v>Sensorik</v>
      </c>
      <c r="P1303" s="11" t="str">
        <f>IF(ISBLANK(Tabelle111[[#This Row],[noch genauer]]),"-",Tabelle111[[#This Row],[noch genauer]])</f>
        <v>-</v>
      </c>
      <c r="Q1303" s="14">
        <f t="shared" si="141"/>
        <v>41</v>
      </c>
      <c r="R1303" s="11" t="str">
        <f t="shared" si="142"/>
        <v>Produkte</v>
      </c>
      <c r="S1303" s="11" t="str">
        <f t="shared" si="143"/>
        <v>BUs</v>
      </c>
      <c r="T1303" s="11" t="str">
        <f t="shared" si="144"/>
        <v>Symptome</v>
      </c>
      <c r="U1303" s="11" t="str">
        <f>IFERROR(VLOOKUP(Tabelle3[[#This Row],[Artikelnr.]],Kennzahlen!S:U,3,FALSE)*Tabelle3[[#This Row],[Menge]],"0")</f>
        <v>0</v>
      </c>
      <c r="V1303" s="14" t="str">
        <f>IF(ISBLANK(A1303),VLOOKUP(Tabelle3[[#This Row],[Artikelnr.]],'Linien - BU'!R:S,2,FALSE),A1303)</f>
        <v>Labor</v>
      </c>
      <c r="W1303" s="16" t="str">
        <f t="shared" si="145"/>
        <v>-</v>
      </c>
      <c r="X1303" s="15">
        <f t="shared" si="146"/>
        <v>74</v>
      </c>
      <c r="Y1303"/>
      <c r="Z1303" s="3"/>
      <c r="AB1303" s="3"/>
      <c r="AC1303" s="51"/>
      <c r="AD1303" s="3"/>
      <c r="AE1303" s="3"/>
      <c r="AF1303" s="51"/>
      <c r="AG1303" s="51"/>
      <c r="AH1303" s="51"/>
      <c r="AI1303" s="3"/>
      <c r="AL1303" s="3"/>
      <c r="AM1303" s="3"/>
      <c r="AN1303" s="3"/>
    </row>
    <row r="1304" spans="1:40" ht="30" customHeight="1" x14ac:dyDescent="0.25">
      <c r="A1304" s="25" t="s">
        <v>59</v>
      </c>
      <c r="B1304" t="s">
        <v>90</v>
      </c>
      <c r="C1304" s="25">
        <v>77</v>
      </c>
      <c r="D1304" s="25">
        <v>70</v>
      </c>
      <c r="E1304" s="37">
        <v>44442</v>
      </c>
      <c r="F1304" t="s">
        <v>90</v>
      </c>
      <c r="G1304" s="55" t="s">
        <v>90</v>
      </c>
      <c r="H1304" s="25" t="str">
        <f>IFERROR(VLOOKUP(Tabelle111[[#This Row],[Artikelnr. (wenn vorhanden)]],Artikel!A:C,3,FALSE),Tabelle111[[#This Row],[Artikelnr. (wenn vorhanden)]])</f>
        <v>Rückstellproben</v>
      </c>
      <c r="I1304" s="11" t="str">
        <f>VLOOKUP(V1304,'Linien - BU'!A:B,2,FALSE)</f>
        <v>Rest</v>
      </c>
      <c r="J1304" s="12">
        <f t="shared" si="140"/>
        <v>77</v>
      </c>
      <c r="K1304" s="13">
        <f>Tabelle111[[#This Row],[Datum '[Tag']]]</f>
        <v>44442</v>
      </c>
      <c r="L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04" s="14" t="str">
        <f>IFERROR(VLOOKUP(Tabelle3[[#This Row],[Artikelnr.]],Artikel!A:C,3,FALSE),Tabelle3[[#This Row],[Artikelnr.]])</f>
        <v>Rückstellproben</v>
      </c>
      <c r="N1304" s="11" t="str">
        <f>VLOOKUP(D1304,'Liste Gründe'!A:D,2,FALSE)</f>
        <v>Qualitätssicherung</v>
      </c>
      <c r="O1304" s="13" t="str">
        <f>IF(ISBLANK(F1304),VLOOKUP(Tabelle3[[#This Row],[Grund Ziffer]],'Liste Gründe'!A:D,3,FALSE),F1304)</f>
        <v>Rückstellproben</v>
      </c>
      <c r="P1304" s="11" t="str">
        <f>IF(ISBLANK(Tabelle111[[#This Row],[noch genauer]]),"-",Tabelle111[[#This Row],[noch genauer]])</f>
        <v>Rückstellproben</v>
      </c>
      <c r="Q1304" s="14">
        <f t="shared" si="141"/>
        <v>35</v>
      </c>
      <c r="R1304" s="11" t="str">
        <f t="shared" si="142"/>
        <v>Produkte</v>
      </c>
      <c r="S1304" s="11" t="str">
        <f t="shared" si="143"/>
        <v>BUs</v>
      </c>
      <c r="T1304" s="11" t="str">
        <f t="shared" si="144"/>
        <v>Symptome</v>
      </c>
      <c r="U1304" s="11" t="str">
        <f>IFERROR(VLOOKUP(Tabelle3[[#This Row],[Artikelnr.]],Kennzahlen!S:U,3,FALSE)*Tabelle3[[#This Row],[Menge]],"0")</f>
        <v>0</v>
      </c>
      <c r="V1304" s="14" t="str">
        <f>IF(ISBLANK(A1304),VLOOKUP(Tabelle3[[#This Row],[Artikelnr.]],'Linien - BU'!R:S,2,FALSE),A1304)</f>
        <v>Labor</v>
      </c>
      <c r="W1304" s="16" t="str">
        <f t="shared" si="145"/>
        <v>Rückstellproben</v>
      </c>
      <c r="X1304" s="15">
        <f t="shared" si="146"/>
        <v>70</v>
      </c>
      <c r="Y1304"/>
      <c r="Z1304" s="3"/>
      <c r="AB1304" s="3"/>
      <c r="AC1304" s="51"/>
      <c r="AD1304" s="3"/>
      <c r="AE1304" s="3"/>
      <c r="AF1304" s="51"/>
      <c r="AG1304" s="51"/>
      <c r="AH1304" s="51"/>
      <c r="AI1304" s="3"/>
      <c r="AL1304" s="3"/>
      <c r="AM1304" s="3"/>
      <c r="AN1304" s="3"/>
    </row>
    <row r="1305" spans="1:40" ht="30" customHeight="1" x14ac:dyDescent="0.25">
      <c r="A1305" s="25" t="s">
        <v>59</v>
      </c>
      <c r="B1305" t="s">
        <v>90</v>
      </c>
      <c r="C1305" s="25">
        <v>93</v>
      </c>
      <c r="D1305" s="25">
        <v>70</v>
      </c>
      <c r="E1305" s="37">
        <v>44473</v>
      </c>
      <c r="F1305" t="s">
        <v>90</v>
      </c>
      <c r="G1305" s="25" t="s">
        <v>36</v>
      </c>
      <c r="H1305" s="25" t="str">
        <f>IFERROR(VLOOKUP(Tabelle111[[#This Row],[Artikelnr. (wenn vorhanden)]],Artikel!A:C,3,FALSE),Tabelle111[[#This Row],[Artikelnr. (wenn vorhanden)]])</f>
        <v>Rückstellproben</v>
      </c>
      <c r="I1305" s="11" t="str">
        <f>VLOOKUP(V1305,'Linien - BU'!A:B,2,FALSE)</f>
        <v>Rest</v>
      </c>
      <c r="J1305" s="12">
        <f t="shared" si="140"/>
        <v>93</v>
      </c>
      <c r="K1305" s="13">
        <f>Tabelle111[[#This Row],[Datum '[Tag']]]</f>
        <v>44473</v>
      </c>
      <c r="L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05" s="14" t="str">
        <f>IFERROR(VLOOKUP(Tabelle3[[#This Row],[Artikelnr.]],Artikel!A:C,3,FALSE),Tabelle3[[#This Row],[Artikelnr.]])</f>
        <v>Rückstellproben</v>
      </c>
      <c r="N1305" s="11" t="str">
        <f>VLOOKUP(D1305,'Liste Gründe'!A:D,2,FALSE)</f>
        <v>Qualitätssicherung</v>
      </c>
      <c r="O1305" s="13" t="str">
        <f>IF(ISBLANK(F1305),VLOOKUP(Tabelle3[[#This Row],[Grund Ziffer]],'Liste Gründe'!A:D,3,FALSE),F1305)</f>
        <v>Rückstellproben</v>
      </c>
      <c r="P1305" s="11" t="str">
        <f>IF(ISBLANK(Tabelle111[[#This Row],[noch genauer]]),"-",Tabelle111[[#This Row],[noch genauer]])</f>
        <v>-</v>
      </c>
      <c r="Q1305" s="14">
        <f t="shared" si="141"/>
        <v>40</v>
      </c>
      <c r="R1305" s="11" t="str">
        <f t="shared" si="142"/>
        <v>Produkte</v>
      </c>
      <c r="S1305" s="11" t="str">
        <f t="shared" si="143"/>
        <v>BUs</v>
      </c>
      <c r="T1305" s="11" t="str">
        <f t="shared" si="144"/>
        <v>Symptome</v>
      </c>
      <c r="U1305" s="11" t="str">
        <f>IFERROR(VLOOKUP(Tabelle3[[#This Row],[Artikelnr.]],Kennzahlen!S:U,3,FALSE)*Tabelle3[[#This Row],[Menge]],"0")</f>
        <v>0</v>
      </c>
      <c r="V1305" s="14" t="str">
        <f>IF(ISBLANK(A1305),VLOOKUP(Tabelle3[[#This Row],[Artikelnr.]],'Linien - BU'!R:S,2,FALSE),A1305)</f>
        <v>Labor</v>
      </c>
      <c r="W1305" s="16" t="str">
        <f t="shared" si="145"/>
        <v>Rückstellproben</v>
      </c>
      <c r="X1305" s="15">
        <f t="shared" si="146"/>
        <v>70</v>
      </c>
      <c r="Y1305"/>
      <c r="Z1305" s="3"/>
      <c r="AB1305" s="3"/>
      <c r="AC1305" s="51"/>
      <c r="AD1305" s="3"/>
      <c r="AE1305" s="3"/>
      <c r="AF1305" s="51"/>
      <c r="AG1305" s="51"/>
      <c r="AH1305" s="51"/>
      <c r="AI1305" s="3"/>
      <c r="AL1305" s="3"/>
      <c r="AM1305" s="3"/>
      <c r="AN1305" s="3"/>
    </row>
    <row r="1306" spans="1:40" ht="30" customHeight="1" x14ac:dyDescent="0.25">
      <c r="A1306" s="25" t="s">
        <v>59</v>
      </c>
      <c r="B1306" s="25" t="s">
        <v>36</v>
      </c>
      <c r="C1306" s="25">
        <v>6.6</v>
      </c>
      <c r="D1306" s="25">
        <v>74</v>
      </c>
      <c r="E1306" s="37">
        <v>44484</v>
      </c>
      <c r="F1306"/>
      <c r="G1306" s="25"/>
      <c r="H1306" s="25" t="str">
        <f>IFERROR(VLOOKUP(Tabelle111[[#This Row],[Artikelnr. (wenn vorhanden)]],Artikel!A:C,3,FALSE),Tabelle111[[#This Row],[Artikelnr. (wenn vorhanden)]])</f>
        <v>-</v>
      </c>
      <c r="I1306" s="11" t="str">
        <f>VLOOKUP(V1306,'Linien - BU'!A:B,2,FALSE)</f>
        <v>Rest</v>
      </c>
      <c r="J1306" s="12">
        <f t="shared" si="140"/>
        <v>6.6</v>
      </c>
      <c r="K1306" s="13">
        <f>Tabelle111[[#This Row],[Datum '[Tag']]]</f>
        <v>44484</v>
      </c>
      <c r="L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6" s="14" t="str">
        <f>IFERROR(VLOOKUP(Tabelle3[[#This Row],[Artikelnr.]],Artikel!A:C,3,FALSE),Tabelle3[[#This Row],[Artikelnr.]])</f>
        <v>-</v>
      </c>
      <c r="N1306" s="11" t="str">
        <f>VLOOKUP(D1306,'Liste Gründe'!A:D,2,FALSE)</f>
        <v>Qualitätssicherung</v>
      </c>
      <c r="O1306" s="13" t="str">
        <f>IF(ISBLANK(F1306),VLOOKUP(Tabelle3[[#This Row],[Grund Ziffer]],'Liste Gründe'!A:D,3,FALSE),F1306)</f>
        <v>Sensorik</v>
      </c>
      <c r="P1306" s="11" t="str">
        <f>IF(ISBLANK(Tabelle111[[#This Row],[noch genauer]]),"-",Tabelle111[[#This Row],[noch genauer]])</f>
        <v>-</v>
      </c>
      <c r="Q1306" s="14">
        <f t="shared" si="141"/>
        <v>41</v>
      </c>
      <c r="R1306" s="11" t="str">
        <f t="shared" si="142"/>
        <v>Produkte</v>
      </c>
      <c r="S1306" s="11" t="str">
        <f t="shared" si="143"/>
        <v>BUs</v>
      </c>
      <c r="T1306" s="11" t="str">
        <f t="shared" si="144"/>
        <v>Symptome</v>
      </c>
      <c r="U1306" s="11" t="str">
        <f>IFERROR(VLOOKUP(Tabelle3[[#This Row],[Artikelnr.]],Kennzahlen!S:U,3,FALSE)*Tabelle3[[#This Row],[Menge]],"0")</f>
        <v>0</v>
      </c>
      <c r="V1306" s="14" t="str">
        <f>IF(ISBLANK(A1306),VLOOKUP(Tabelle3[[#This Row],[Artikelnr.]],'Linien - BU'!R:S,2,FALSE),A1306)</f>
        <v>Labor</v>
      </c>
      <c r="W1306" s="16" t="str">
        <f t="shared" si="145"/>
        <v>-</v>
      </c>
      <c r="X1306" s="15">
        <f t="shared" si="146"/>
        <v>74</v>
      </c>
      <c r="Y1306"/>
      <c r="Z1306" s="3"/>
      <c r="AB1306" s="3"/>
      <c r="AC1306" s="51"/>
      <c r="AD1306" s="3"/>
      <c r="AE1306" s="3"/>
      <c r="AF1306" s="51"/>
      <c r="AG1306" s="51"/>
      <c r="AH1306" s="51"/>
      <c r="AI1306" s="3"/>
      <c r="AL1306" s="3"/>
      <c r="AM1306" s="3"/>
      <c r="AN1306" s="3"/>
    </row>
    <row r="1307" spans="1:40" ht="30" customHeight="1" x14ac:dyDescent="0.25">
      <c r="A1307" s="25" t="s">
        <v>59</v>
      </c>
      <c r="B1307" s="25" t="s">
        <v>36</v>
      </c>
      <c r="C1307" s="25">
        <v>14.5</v>
      </c>
      <c r="D1307" s="25">
        <v>73</v>
      </c>
      <c r="E1307" s="37">
        <v>44487</v>
      </c>
      <c r="F1307"/>
      <c r="G1307" s="25"/>
      <c r="H1307" s="25" t="str">
        <f>IFERROR(VLOOKUP(Tabelle111[[#This Row],[Artikelnr. (wenn vorhanden)]],Artikel!A:C,3,FALSE),Tabelle111[[#This Row],[Artikelnr. (wenn vorhanden)]])</f>
        <v>-</v>
      </c>
      <c r="I1307" s="11" t="str">
        <f>VLOOKUP(V1307,'Linien - BU'!A:B,2,FALSE)</f>
        <v>Rest</v>
      </c>
      <c r="J1307" s="12">
        <f t="shared" si="140"/>
        <v>14.5</v>
      </c>
      <c r="K1307" s="13">
        <f>Tabelle111[[#This Row],[Datum '[Tag']]]</f>
        <v>44487</v>
      </c>
      <c r="L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7" s="14" t="str">
        <f>IFERROR(VLOOKUP(Tabelle3[[#This Row],[Artikelnr.]],Artikel!A:C,3,FALSE),Tabelle3[[#This Row],[Artikelnr.]])</f>
        <v>-</v>
      </c>
      <c r="N1307" s="11" t="str">
        <f>VLOOKUP(D1307,'Liste Gründe'!A:D,2,FALSE)</f>
        <v>Qualitätssicherung</v>
      </c>
      <c r="O1307" s="13" t="str">
        <f>IF(ISBLANK(F1307),VLOOKUP(Tabelle3[[#This Row],[Grund Ziffer]],'Liste Gründe'!A:D,3,FALSE),F1307)</f>
        <v>Laborproben</v>
      </c>
      <c r="P1307" s="11" t="str">
        <f>IF(ISBLANK(Tabelle111[[#This Row],[noch genauer]]),"-",Tabelle111[[#This Row],[noch genauer]])</f>
        <v>-</v>
      </c>
      <c r="Q1307" s="14">
        <f t="shared" si="141"/>
        <v>42</v>
      </c>
      <c r="R1307" s="11" t="str">
        <f t="shared" si="142"/>
        <v>Produkte</v>
      </c>
      <c r="S1307" s="11" t="str">
        <f t="shared" si="143"/>
        <v>BUs</v>
      </c>
      <c r="T1307" s="11" t="str">
        <f t="shared" si="144"/>
        <v>Symptome</v>
      </c>
      <c r="U1307" s="11" t="str">
        <f>IFERROR(VLOOKUP(Tabelle3[[#This Row],[Artikelnr.]],Kennzahlen!S:U,3,FALSE)*Tabelle3[[#This Row],[Menge]],"0")</f>
        <v>0</v>
      </c>
      <c r="V1307" s="14" t="str">
        <f>IF(ISBLANK(A1307),VLOOKUP(Tabelle3[[#This Row],[Artikelnr.]],'Linien - BU'!R:S,2,FALSE),A1307)</f>
        <v>Labor</v>
      </c>
      <c r="W1307" s="16" t="str">
        <f t="shared" si="145"/>
        <v>-</v>
      </c>
      <c r="X1307" s="15">
        <f t="shared" si="146"/>
        <v>73</v>
      </c>
      <c r="Y1307"/>
      <c r="Z1307" s="3"/>
      <c r="AB1307" s="3"/>
      <c r="AC1307" s="51"/>
      <c r="AD1307" s="3"/>
      <c r="AE1307" s="3"/>
      <c r="AF1307" s="51"/>
      <c r="AG1307" s="51"/>
      <c r="AH1307" s="51"/>
      <c r="AI1307" s="3"/>
      <c r="AL1307" s="3"/>
      <c r="AM1307" s="3"/>
      <c r="AN1307" s="3"/>
    </row>
    <row r="1308" spans="1:40" ht="30" customHeight="1" x14ac:dyDescent="0.25">
      <c r="A1308" s="25" t="s">
        <v>59</v>
      </c>
      <c r="B1308" s="25" t="s">
        <v>36</v>
      </c>
      <c r="C1308" s="25">
        <v>7.6</v>
      </c>
      <c r="D1308" s="25">
        <v>74</v>
      </c>
      <c r="E1308" s="37">
        <v>44487</v>
      </c>
      <c r="F1308"/>
      <c r="G1308" s="25"/>
      <c r="H1308" s="25" t="str">
        <f>IFERROR(VLOOKUP(Tabelle111[[#This Row],[Artikelnr. (wenn vorhanden)]],Artikel!A:C,3,FALSE),Tabelle111[[#This Row],[Artikelnr. (wenn vorhanden)]])</f>
        <v>-</v>
      </c>
      <c r="I1308" s="11" t="str">
        <f>VLOOKUP(V1308,'Linien - BU'!A:B,2,FALSE)</f>
        <v>Rest</v>
      </c>
      <c r="J1308" s="12">
        <f t="shared" si="140"/>
        <v>7.6</v>
      </c>
      <c r="K1308" s="13">
        <f>Tabelle111[[#This Row],[Datum '[Tag']]]</f>
        <v>44487</v>
      </c>
      <c r="L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8" s="14" t="str">
        <f>IFERROR(VLOOKUP(Tabelle3[[#This Row],[Artikelnr.]],Artikel!A:C,3,FALSE),Tabelle3[[#This Row],[Artikelnr.]])</f>
        <v>-</v>
      </c>
      <c r="N1308" s="11" t="str">
        <f>VLOOKUP(D1308,'Liste Gründe'!A:D,2,FALSE)</f>
        <v>Qualitätssicherung</v>
      </c>
      <c r="O1308" s="13" t="str">
        <f>IF(ISBLANK(F1308),VLOOKUP(Tabelle3[[#This Row],[Grund Ziffer]],'Liste Gründe'!A:D,3,FALSE),F1308)</f>
        <v>Sensorik</v>
      </c>
      <c r="P1308" s="11" t="str">
        <f>IF(ISBLANK(Tabelle111[[#This Row],[noch genauer]]),"-",Tabelle111[[#This Row],[noch genauer]])</f>
        <v>-</v>
      </c>
      <c r="Q1308" s="14">
        <f t="shared" si="141"/>
        <v>42</v>
      </c>
      <c r="R1308" s="11" t="str">
        <f t="shared" si="142"/>
        <v>Produkte</v>
      </c>
      <c r="S1308" s="11" t="str">
        <f t="shared" si="143"/>
        <v>BUs</v>
      </c>
      <c r="T1308" s="11" t="str">
        <f t="shared" si="144"/>
        <v>Symptome</v>
      </c>
      <c r="U1308" s="11" t="str">
        <f>IFERROR(VLOOKUP(Tabelle3[[#This Row],[Artikelnr.]],Kennzahlen!S:U,3,FALSE)*Tabelle3[[#This Row],[Menge]],"0")</f>
        <v>0</v>
      </c>
      <c r="V1308" s="14" t="str">
        <f>IF(ISBLANK(A1308),VLOOKUP(Tabelle3[[#This Row],[Artikelnr.]],'Linien - BU'!R:S,2,FALSE),A1308)</f>
        <v>Labor</v>
      </c>
      <c r="W1308" s="16" t="str">
        <f t="shared" si="145"/>
        <v>-</v>
      </c>
      <c r="X1308" s="15">
        <f t="shared" si="146"/>
        <v>74</v>
      </c>
      <c r="Y1308"/>
      <c r="Z1308" s="3"/>
      <c r="AB1308" s="3"/>
      <c r="AC1308" s="51"/>
      <c r="AD1308" s="3"/>
      <c r="AE1308" s="3"/>
      <c r="AF1308" s="51"/>
      <c r="AG1308" s="51"/>
      <c r="AH1308" s="51"/>
      <c r="AI1308" s="3"/>
      <c r="AL1308" s="3"/>
      <c r="AM1308" s="3"/>
      <c r="AN1308" s="3"/>
    </row>
    <row r="1309" spans="1:40" ht="30" customHeight="1" x14ac:dyDescent="0.25">
      <c r="A1309" s="25" t="s">
        <v>59</v>
      </c>
      <c r="B1309" s="25">
        <v>29500917</v>
      </c>
      <c r="C1309" s="25">
        <v>1.4</v>
      </c>
      <c r="D1309" s="25">
        <v>74</v>
      </c>
      <c r="E1309" s="37">
        <v>44488</v>
      </c>
      <c r="F1309"/>
      <c r="G1309" s="25"/>
      <c r="H1309" s="56" t="str">
        <f>IFERROR(VLOOKUP(Tabelle111[[#This Row],[Artikelnr. (wenn vorhanden)]],Artikel!A:C,3,FALSE),Tabelle111[[#This Row],[Artikelnr. (wenn vorhanden)]])</f>
        <v>VOS-ABS ENTSORGUNG</v>
      </c>
      <c r="I1309" s="11" t="str">
        <f>VLOOKUP(V1309,'Linien - BU'!A:B,2,FALSE)</f>
        <v>Rest</v>
      </c>
      <c r="J1309" s="12">
        <f t="shared" si="140"/>
        <v>1.4</v>
      </c>
      <c r="K1309" s="13">
        <f>Tabelle111[[#This Row],[Datum '[Tag']]]</f>
        <v>44488</v>
      </c>
      <c r="L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09" s="14" t="str">
        <f>IFERROR(VLOOKUP(Tabelle3[[#This Row],[Artikelnr.]],Artikel!A:C,3,FALSE),Tabelle3[[#This Row],[Artikelnr.]])</f>
        <v>VOS-ABS ENTSORGUNG</v>
      </c>
      <c r="N1309" s="11" t="str">
        <f>VLOOKUP(D1309,'Liste Gründe'!A:D,2,FALSE)</f>
        <v>Qualitätssicherung</v>
      </c>
      <c r="O1309" s="13" t="str">
        <f>IF(ISBLANK(F1309),VLOOKUP(Tabelle3[[#This Row],[Grund Ziffer]],'Liste Gründe'!A:D,3,FALSE),F1309)</f>
        <v>Sensorik</v>
      </c>
      <c r="P1309" s="11" t="str">
        <f>IF(ISBLANK(Tabelle111[[#This Row],[noch genauer]]),"-",Tabelle111[[#This Row],[noch genauer]])</f>
        <v>-</v>
      </c>
      <c r="Q1309" s="14">
        <f t="shared" si="141"/>
        <v>42</v>
      </c>
      <c r="R1309" s="11" t="str">
        <f t="shared" si="142"/>
        <v>Produkte</v>
      </c>
      <c r="S1309" s="11" t="str">
        <f t="shared" si="143"/>
        <v>BUs</v>
      </c>
      <c r="T1309" s="11" t="str">
        <f t="shared" si="144"/>
        <v>Symptome</v>
      </c>
      <c r="U1309" s="11">
        <f>IFERROR(VLOOKUP(Tabelle3[[#This Row],[Artikelnr.]],Kennzahlen!S:U,3,FALSE)*Tabelle3[[#This Row],[Menge]],"0")</f>
        <v>1.3999999999999999E-2</v>
      </c>
      <c r="V1309" s="14" t="str">
        <f>IF(ISBLANK(A1309),VLOOKUP(Tabelle3[[#This Row],[Artikelnr.]],'Linien - BU'!R:S,2,FALSE),A1309)</f>
        <v>Labor</v>
      </c>
      <c r="W1309" s="16">
        <f t="shared" si="145"/>
        <v>29500917</v>
      </c>
      <c r="X1309" s="15">
        <f t="shared" si="146"/>
        <v>74</v>
      </c>
      <c r="Y1309"/>
      <c r="Z1309" s="3"/>
      <c r="AB1309" s="3"/>
      <c r="AC1309" s="51"/>
      <c r="AD1309" s="3"/>
      <c r="AE1309" s="3"/>
      <c r="AF1309" s="51"/>
      <c r="AG1309" s="51"/>
      <c r="AH1309" s="51"/>
      <c r="AI1309" s="3"/>
      <c r="AL1309" s="3"/>
      <c r="AM1309" s="3"/>
      <c r="AN1309" s="3"/>
    </row>
    <row r="1310" spans="1:40" ht="30" customHeight="1" x14ac:dyDescent="0.25">
      <c r="A1310" s="25" t="s">
        <v>59</v>
      </c>
      <c r="B1310" t="s">
        <v>90</v>
      </c>
      <c r="C1310" s="25">
        <v>97.5</v>
      </c>
      <c r="D1310" s="40">
        <v>70</v>
      </c>
      <c r="E1310" s="37">
        <v>44462</v>
      </c>
      <c r="F1310"/>
      <c r="G1310" s="25"/>
      <c r="H1310" s="25" t="str">
        <f>IFERROR(VLOOKUP(Tabelle111[[#This Row],[Artikelnr. (wenn vorhanden)]],Artikel!A:C,3,FALSE),Tabelle111[[#This Row],[Artikelnr. (wenn vorhanden)]])</f>
        <v>Rückstellproben</v>
      </c>
      <c r="I1310" s="11" t="str">
        <f>VLOOKUP(V1310,'Linien - BU'!A:B,2,FALSE)</f>
        <v>Rest</v>
      </c>
      <c r="J1310" s="12">
        <f t="shared" si="140"/>
        <v>97.5</v>
      </c>
      <c r="K1310" s="13">
        <f>Tabelle111[[#This Row],[Datum '[Tag']]]</f>
        <v>44462</v>
      </c>
      <c r="L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0" s="14" t="str">
        <f>IFERROR(VLOOKUP(Tabelle3[[#This Row],[Artikelnr.]],Artikel!A:C,3,FALSE),Tabelle3[[#This Row],[Artikelnr.]])</f>
        <v>Rückstellproben</v>
      </c>
      <c r="N1310" s="11" t="str">
        <f>VLOOKUP(D1310,'Liste Gründe'!A:D,2,FALSE)</f>
        <v>Qualitätssicherung</v>
      </c>
      <c r="O1310" s="13" t="str">
        <f>IF(ISBLANK(F1310),VLOOKUP(Tabelle3[[#This Row],[Grund Ziffer]],'Liste Gründe'!A:D,3,FALSE),F1310)</f>
        <v>Rückstellproben</v>
      </c>
      <c r="P1310" s="11" t="str">
        <f>IF(ISBLANK(Tabelle111[[#This Row],[noch genauer]]),"-",Tabelle111[[#This Row],[noch genauer]])</f>
        <v>-</v>
      </c>
      <c r="Q1310" s="14">
        <f t="shared" si="141"/>
        <v>38</v>
      </c>
      <c r="R1310" s="11" t="str">
        <f t="shared" si="142"/>
        <v>Produkte</v>
      </c>
      <c r="S1310" s="11" t="str">
        <f t="shared" si="143"/>
        <v>BUs</v>
      </c>
      <c r="T1310" s="11" t="str">
        <f t="shared" si="144"/>
        <v>Symptome</v>
      </c>
      <c r="U1310" s="11" t="str">
        <f>IFERROR(VLOOKUP(Tabelle3[[#This Row],[Artikelnr.]],Kennzahlen!S:U,3,FALSE)*Tabelle3[[#This Row],[Menge]],"0")</f>
        <v>0</v>
      </c>
      <c r="V1310" s="14" t="str">
        <f>IF(ISBLANK(A1310),VLOOKUP(Tabelle3[[#This Row],[Artikelnr.]],'Linien - BU'!R:S,2,FALSE),A1310)</f>
        <v>Labor</v>
      </c>
      <c r="W1310" s="16" t="str">
        <f t="shared" si="145"/>
        <v>Rückstellproben</v>
      </c>
      <c r="X1310" s="15">
        <f t="shared" si="146"/>
        <v>70</v>
      </c>
      <c r="Y1310"/>
      <c r="Z1310" s="3"/>
      <c r="AB1310" s="3"/>
      <c r="AC1310" s="51"/>
      <c r="AD1310" s="3"/>
      <c r="AE1310" s="3"/>
      <c r="AF1310" s="51"/>
      <c r="AG1310" s="51"/>
      <c r="AH1310" s="51"/>
      <c r="AI1310" s="3"/>
      <c r="AL1310" s="3"/>
      <c r="AM1310" s="3"/>
      <c r="AN1310" s="3"/>
    </row>
    <row r="1311" spans="1:40" ht="30" customHeight="1" x14ac:dyDescent="0.25">
      <c r="A1311" s="25" t="s">
        <v>59</v>
      </c>
      <c r="B1311" t="s">
        <v>90</v>
      </c>
      <c r="C1311" s="25">
        <v>127</v>
      </c>
      <c r="D1311" s="25">
        <v>70</v>
      </c>
      <c r="E1311" s="37">
        <v>44477</v>
      </c>
      <c r="F1311"/>
      <c r="G1311" s="25"/>
      <c r="H1311" s="25" t="str">
        <f>IFERROR(VLOOKUP(Tabelle111[[#This Row],[Artikelnr. (wenn vorhanden)]],Artikel!A:C,3,FALSE),Tabelle111[[#This Row],[Artikelnr. (wenn vorhanden)]])</f>
        <v>Rückstellproben</v>
      </c>
      <c r="I1311" s="11" t="str">
        <f>VLOOKUP(V1311,'Linien - BU'!A:B,2,FALSE)</f>
        <v>Rest</v>
      </c>
      <c r="J1311" s="12">
        <f t="shared" si="140"/>
        <v>127</v>
      </c>
      <c r="K1311" s="13">
        <f>Tabelle111[[#This Row],[Datum '[Tag']]]</f>
        <v>44477</v>
      </c>
      <c r="L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1" s="14" t="str">
        <f>IFERROR(VLOOKUP(Tabelle3[[#This Row],[Artikelnr.]],Artikel!A:C,3,FALSE),Tabelle3[[#This Row],[Artikelnr.]])</f>
        <v>Rückstellproben</v>
      </c>
      <c r="N1311" s="11" t="str">
        <f>VLOOKUP(D1311,'Liste Gründe'!A:D,2,FALSE)</f>
        <v>Qualitätssicherung</v>
      </c>
      <c r="O1311" s="13" t="str">
        <f>IF(ISBLANK(F1311),VLOOKUP(Tabelle3[[#This Row],[Grund Ziffer]],'Liste Gründe'!A:D,3,FALSE),F1311)</f>
        <v>Rückstellproben</v>
      </c>
      <c r="P1311" s="11" t="str">
        <f>IF(ISBLANK(Tabelle111[[#This Row],[noch genauer]]),"-",Tabelle111[[#This Row],[noch genauer]])</f>
        <v>-</v>
      </c>
      <c r="Q1311" s="14">
        <f t="shared" si="141"/>
        <v>40</v>
      </c>
      <c r="R1311" s="11" t="str">
        <f t="shared" si="142"/>
        <v>Produkte</v>
      </c>
      <c r="S1311" s="11" t="str">
        <f t="shared" si="143"/>
        <v>BUs</v>
      </c>
      <c r="T1311" s="11" t="str">
        <f t="shared" si="144"/>
        <v>Symptome</v>
      </c>
      <c r="U1311" s="11" t="str">
        <f>IFERROR(VLOOKUP(Tabelle3[[#This Row],[Artikelnr.]],Kennzahlen!S:U,3,FALSE)*Tabelle3[[#This Row],[Menge]],"0")</f>
        <v>0</v>
      </c>
      <c r="V1311" s="14" t="str">
        <f>IF(ISBLANK(A1311),VLOOKUP(Tabelle3[[#This Row],[Artikelnr.]],'Linien - BU'!R:S,2,FALSE),A1311)</f>
        <v>Labor</v>
      </c>
      <c r="W1311" s="16" t="str">
        <f t="shared" si="145"/>
        <v>Rückstellproben</v>
      </c>
      <c r="X1311" s="15">
        <f t="shared" si="146"/>
        <v>70</v>
      </c>
      <c r="Y1311"/>
      <c r="Z1311" s="3"/>
      <c r="AB1311" s="3"/>
      <c r="AC1311" s="51"/>
      <c r="AD1311" s="3"/>
      <c r="AE1311" s="3"/>
      <c r="AF1311" s="51"/>
      <c r="AG1311" s="51"/>
      <c r="AH1311" s="51"/>
      <c r="AI1311" s="3"/>
      <c r="AL1311" s="3"/>
      <c r="AM1311" s="3"/>
      <c r="AN1311" s="3"/>
    </row>
    <row r="1312" spans="1:40" ht="30" customHeight="1" x14ac:dyDescent="0.25">
      <c r="A1312" s="25" t="s">
        <v>59</v>
      </c>
      <c r="B1312" s="25" t="s">
        <v>36</v>
      </c>
      <c r="C1312" s="25">
        <v>4.0999999999999996</v>
      </c>
      <c r="D1312" s="25">
        <v>74</v>
      </c>
      <c r="E1312" s="37">
        <v>44489</v>
      </c>
      <c r="F1312"/>
      <c r="G1312" s="25"/>
      <c r="H1312" s="56" t="str">
        <f>IFERROR(VLOOKUP(Tabelle111[[#This Row],[Artikelnr. (wenn vorhanden)]],Artikel!A:C,3,FALSE),Tabelle111[[#This Row],[Artikelnr. (wenn vorhanden)]])</f>
        <v>-</v>
      </c>
      <c r="I1312" s="11" t="str">
        <f>VLOOKUP(V1312,'Linien - BU'!A:B,2,FALSE)</f>
        <v>Rest</v>
      </c>
      <c r="J1312" s="12">
        <f t="shared" si="140"/>
        <v>4.0999999999999996</v>
      </c>
      <c r="K1312" s="13">
        <f>Tabelle111[[#This Row],[Datum '[Tag']]]</f>
        <v>44489</v>
      </c>
      <c r="L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2" s="14" t="str">
        <f>IFERROR(VLOOKUP(Tabelle3[[#This Row],[Artikelnr.]],Artikel!A:C,3,FALSE),Tabelle3[[#This Row],[Artikelnr.]])</f>
        <v>-</v>
      </c>
      <c r="N1312" s="11" t="str">
        <f>VLOOKUP(D1312,'Liste Gründe'!A:D,2,FALSE)</f>
        <v>Qualitätssicherung</v>
      </c>
      <c r="O1312" s="13" t="str">
        <f>IF(ISBLANK(F1312),VLOOKUP(Tabelle3[[#This Row],[Grund Ziffer]],'Liste Gründe'!A:D,3,FALSE),F1312)</f>
        <v>Sensorik</v>
      </c>
      <c r="P1312" s="11" t="str">
        <f>IF(ISBLANK(Tabelle111[[#This Row],[noch genauer]]),"-",Tabelle111[[#This Row],[noch genauer]])</f>
        <v>-</v>
      </c>
      <c r="Q1312" s="14">
        <f t="shared" si="141"/>
        <v>42</v>
      </c>
      <c r="R1312" s="11" t="str">
        <f t="shared" si="142"/>
        <v>Produkte</v>
      </c>
      <c r="S1312" s="11" t="str">
        <f t="shared" si="143"/>
        <v>BUs</v>
      </c>
      <c r="T1312" s="11" t="str">
        <f t="shared" si="144"/>
        <v>Symptome</v>
      </c>
      <c r="U1312" s="11" t="str">
        <f>IFERROR(VLOOKUP(Tabelle3[[#This Row],[Artikelnr.]],Kennzahlen!S:U,3,FALSE)*Tabelle3[[#This Row],[Menge]],"0")</f>
        <v>0</v>
      </c>
      <c r="V1312" s="14" t="str">
        <f>IF(ISBLANK(A1312),VLOOKUP(Tabelle3[[#This Row],[Artikelnr.]],'Linien - BU'!R:S,2,FALSE),A1312)</f>
        <v>Labor</v>
      </c>
      <c r="W1312" s="16" t="str">
        <f t="shared" si="145"/>
        <v>-</v>
      </c>
      <c r="X1312" s="15">
        <f t="shared" si="146"/>
        <v>74</v>
      </c>
      <c r="Y1312"/>
      <c r="Z1312" s="3"/>
      <c r="AB1312" s="3"/>
      <c r="AC1312" s="51"/>
      <c r="AD1312" s="3"/>
      <c r="AE1312" s="3"/>
      <c r="AF1312" s="51"/>
      <c r="AG1312" s="51"/>
      <c r="AH1312" s="51"/>
      <c r="AI1312" s="3"/>
      <c r="AL1312" s="3"/>
      <c r="AM1312" s="3"/>
      <c r="AN1312" s="3"/>
    </row>
    <row r="1313" spans="1:40" ht="30" customHeight="1" x14ac:dyDescent="0.25">
      <c r="A1313" s="25" t="s">
        <v>59</v>
      </c>
      <c r="B1313" s="25" t="s">
        <v>36</v>
      </c>
      <c r="C1313" s="25">
        <v>150</v>
      </c>
      <c r="D1313" s="25">
        <v>73</v>
      </c>
      <c r="E1313" s="37">
        <v>44490</v>
      </c>
      <c r="F1313"/>
      <c r="G1313" s="25"/>
      <c r="H1313" s="56" t="str">
        <f>IFERROR(VLOOKUP(Tabelle111[[#This Row],[Artikelnr. (wenn vorhanden)]],Artikel!A:C,3,FALSE),Tabelle111[[#This Row],[Artikelnr. (wenn vorhanden)]])</f>
        <v>-</v>
      </c>
      <c r="I1313" s="11" t="str">
        <f>VLOOKUP(V1313,'Linien - BU'!A:B,2,FALSE)</f>
        <v>Rest</v>
      </c>
      <c r="J1313" s="12">
        <f t="shared" si="140"/>
        <v>150</v>
      </c>
      <c r="K1313" s="13">
        <f>Tabelle111[[#This Row],[Datum '[Tag']]]</f>
        <v>44490</v>
      </c>
      <c r="L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3" s="14" t="str">
        <f>IFERROR(VLOOKUP(Tabelle3[[#This Row],[Artikelnr.]],Artikel!A:C,3,FALSE),Tabelle3[[#This Row],[Artikelnr.]])</f>
        <v>-</v>
      </c>
      <c r="N1313" s="11" t="str">
        <f>VLOOKUP(D1313,'Liste Gründe'!A:D,2,FALSE)</f>
        <v>Qualitätssicherung</v>
      </c>
      <c r="O1313" s="13" t="str">
        <f>IF(ISBLANK(F1313),VLOOKUP(Tabelle3[[#This Row],[Grund Ziffer]],'Liste Gründe'!A:D,3,FALSE),F1313)</f>
        <v>Laborproben</v>
      </c>
      <c r="P1313" s="11" t="str">
        <f>IF(ISBLANK(Tabelle111[[#This Row],[noch genauer]]),"-",Tabelle111[[#This Row],[noch genauer]])</f>
        <v>-</v>
      </c>
      <c r="Q1313" s="14">
        <f t="shared" si="141"/>
        <v>42</v>
      </c>
      <c r="R1313" s="11" t="str">
        <f t="shared" si="142"/>
        <v>Produkte</v>
      </c>
      <c r="S1313" s="11" t="str">
        <f t="shared" si="143"/>
        <v>BUs</v>
      </c>
      <c r="T1313" s="11" t="str">
        <f t="shared" si="144"/>
        <v>Symptome</v>
      </c>
      <c r="U1313" s="11" t="str">
        <f>IFERROR(VLOOKUP(Tabelle3[[#This Row],[Artikelnr.]],Kennzahlen!S:U,3,FALSE)*Tabelle3[[#This Row],[Menge]],"0")</f>
        <v>0</v>
      </c>
      <c r="V1313" s="14" t="str">
        <f>IF(ISBLANK(A1313),VLOOKUP(Tabelle3[[#This Row],[Artikelnr.]],'Linien - BU'!R:S,2,FALSE),A1313)</f>
        <v>Labor</v>
      </c>
      <c r="W1313" s="16" t="str">
        <f t="shared" si="145"/>
        <v>-</v>
      </c>
      <c r="X1313" s="15">
        <f t="shared" si="146"/>
        <v>73</v>
      </c>
      <c r="Y1313"/>
      <c r="Z1313" s="3"/>
      <c r="AB1313" s="3"/>
      <c r="AC1313" s="51"/>
      <c r="AD1313" s="3"/>
      <c r="AE1313" s="3"/>
      <c r="AF1313" s="51"/>
      <c r="AG1313" s="51"/>
      <c r="AH1313" s="51"/>
      <c r="AI1313" s="3"/>
      <c r="AL1313" s="3"/>
      <c r="AM1313" s="3"/>
      <c r="AN1313" s="3"/>
    </row>
    <row r="1314" spans="1:40" ht="30" customHeight="1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IFERROR(VLOOKUP(Tabelle111[[#This Row],[Artikelnr. (wenn vorhanden)]],Artikel!A:C,3,FALSE),Tabelle111[[#This Row],[Artikelnr. (wenn vorhanden)]])</f>
        <v>Mozzarella</v>
      </c>
      <c r="I1314" s="11" t="str">
        <f>VLOOKUP(V1314,'Linien - BU'!A:B,2,FALSE)</f>
        <v>BU1</v>
      </c>
      <c r="J1314" s="12">
        <f t="shared" si="140"/>
        <v>31</v>
      </c>
      <c r="K1314" s="13">
        <f>Tabelle111[[#This Row],[Datum '[Tag']]]</f>
        <v>44474</v>
      </c>
      <c r="L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314" s="14" t="str">
        <f>IFERROR(VLOOKUP(Tabelle3[[#This Row],[Artikelnr.]],Artikel!A:C,3,FALSE),Tabelle3[[#This Row],[Artikelnr.]])</f>
        <v>Mozzarella</v>
      </c>
      <c r="N1314" s="11" t="str">
        <f>VLOOKUP(D1314,'Liste Gründe'!A:D,2,FALSE)</f>
        <v>Rest</v>
      </c>
      <c r="O1314" s="13" t="str">
        <f>IF(ISBLANK(F1314),VLOOKUP(Tabelle3[[#This Row],[Grund Ziffer]],'Liste Gründe'!A:D,3,FALSE),F1314)</f>
        <v>Retoure</v>
      </c>
      <c r="P1314" s="11" t="str">
        <f>IF(ISBLANK(Tabelle111[[#This Row],[noch genauer]]),"-",Tabelle111[[#This Row],[noch genauer]])</f>
        <v>-</v>
      </c>
      <c r="Q1314" s="14">
        <f t="shared" si="141"/>
        <v>40</v>
      </c>
      <c r="R1314" s="11" t="str">
        <f t="shared" si="142"/>
        <v>Produkte</v>
      </c>
      <c r="S1314" s="11" t="str">
        <f t="shared" si="143"/>
        <v>BUs</v>
      </c>
      <c r="T1314" s="11" t="str">
        <f t="shared" si="144"/>
        <v>Symptome</v>
      </c>
      <c r="U1314" s="11" t="str">
        <f>IFERROR(VLOOKUP(Tabelle3[[#This Row],[Artikelnr.]],Kennzahlen!S:U,3,FALSE)*Tabelle3[[#This Row],[Menge]],"0")</f>
        <v>0</v>
      </c>
      <c r="V1314" s="14" t="str">
        <f>IF(ISBLANK(A1314),VLOOKUP(Tabelle3[[#This Row],[Artikelnr.]],'Linien - BU'!R:S,2,FALSE),A1314)</f>
        <v>Schmelze</v>
      </c>
      <c r="W1314" s="16" t="str">
        <f t="shared" si="145"/>
        <v>Mozzarella</v>
      </c>
      <c r="X1314" s="15">
        <f t="shared" si="146"/>
        <v>22</v>
      </c>
      <c r="Y1314"/>
      <c r="Z1314" s="3"/>
      <c r="AB1314" s="3"/>
      <c r="AC1314" s="51"/>
      <c r="AD1314" s="3"/>
      <c r="AE1314" s="3"/>
      <c r="AF1314" s="51"/>
      <c r="AG1314" s="51"/>
      <c r="AH1314" s="51"/>
      <c r="AI1314" s="3"/>
      <c r="AL1314" s="3"/>
      <c r="AM1314" s="3"/>
      <c r="AN1314" s="3"/>
    </row>
    <row r="1315" spans="1:40" ht="30" customHeight="1" x14ac:dyDescent="0.25">
      <c r="A1315" s="25" t="s">
        <v>59</v>
      </c>
      <c r="B1315" s="25" t="s">
        <v>36</v>
      </c>
      <c r="C1315" s="25">
        <v>2.5</v>
      </c>
      <c r="D1315" s="25">
        <v>74</v>
      </c>
      <c r="E1315" s="37">
        <v>44490</v>
      </c>
      <c r="F1315"/>
      <c r="G1315" s="25"/>
      <c r="H1315" s="56" t="str">
        <f>IFERROR(VLOOKUP(Tabelle111[[#This Row],[Artikelnr. (wenn vorhanden)]],Artikel!A:C,3,FALSE),Tabelle111[[#This Row],[Artikelnr. (wenn vorhanden)]])</f>
        <v>-</v>
      </c>
      <c r="I1315" s="11" t="str">
        <f>VLOOKUP(V1315,'Linien - BU'!A:B,2,FALSE)</f>
        <v>Rest</v>
      </c>
      <c r="J1315" s="12">
        <f t="shared" si="140"/>
        <v>2.5</v>
      </c>
      <c r="K1315" s="13">
        <f>Tabelle111[[#This Row],[Datum '[Tag']]]</f>
        <v>44490</v>
      </c>
      <c r="L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5" s="14" t="str">
        <f>IFERROR(VLOOKUP(Tabelle3[[#This Row],[Artikelnr.]],Artikel!A:C,3,FALSE),Tabelle3[[#This Row],[Artikelnr.]])</f>
        <v>-</v>
      </c>
      <c r="N1315" s="11" t="str">
        <f>VLOOKUP(D1315,'Liste Gründe'!A:D,2,FALSE)</f>
        <v>Qualitätssicherung</v>
      </c>
      <c r="O1315" s="13" t="str">
        <f>IF(ISBLANK(F1315),VLOOKUP(Tabelle3[[#This Row],[Grund Ziffer]],'Liste Gründe'!A:D,3,FALSE),F1315)</f>
        <v>Sensorik</v>
      </c>
      <c r="P1315" s="11" t="str">
        <f>IF(ISBLANK(Tabelle111[[#This Row],[noch genauer]]),"-",Tabelle111[[#This Row],[noch genauer]])</f>
        <v>-</v>
      </c>
      <c r="Q1315" s="14">
        <f t="shared" si="141"/>
        <v>42</v>
      </c>
      <c r="R1315" s="11" t="str">
        <f t="shared" si="142"/>
        <v>Produkte</v>
      </c>
      <c r="S1315" s="11" t="str">
        <f t="shared" si="143"/>
        <v>BUs</v>
      </c>
      <c r="T1315" s="11" t="str">
        <f t="shared" si="144"/>
        <v>Symptome</v>
      </c>
      <c r="U1315" s="11" t="str">
        <f>IFERROR(VLOOKUP(Tabelle3[[#This Row],[Artikelnr.]],Kennzahlen!S:U,3,FALSE)*Tabelle3[[#This Row],[Menge]],"0")</f>
        <v>0</v>
      </c>
      <c r="V1315" s="14" t="str">
        <f>IF(ISBLANK(A1315),VLOOKUP(Tabelle3[[#This Row],[Artikelnr.]],'Linien - BU'!R:S,2,FALSE),A1315)</f>
        <v>Labor</v>
      </c>
      <c r="W1315" s="16" t="str">
        <f t="shared" si="145"/>
        <v>-</v>
      </c>
      <c r="X1315" s="15">
        <f t="shared" si="146"/>
        <v>74</v>
      </c>
      <c r="Y1315"/>
      <c r="Z1315" s="3"/>
      <c r="AB1315" s="3"/>
      <c r="AC1315" s="51"/>
      <c r="AD1315" s="3"/>
      <c r="AE1315" s="3"/>
      <c r="AF1315" s="51"/>
      <c r="AG1315" s="51"/>
      <c r="AH1315" s="51"/>
      <c r="AI1315" s="3"/>
      <c r="AL1315" s="3"/>
      <c r="AM1315" s="3"/>
      <c r="AN1315" s="3"/>
    </row>
    <row r="1316" spans="1:40" ht="30" customHeight="1" x14ac:dyDescent="0.25">
      <c r="A1316" s="25" t="s">
        <v>59</v>
      </c>
      <c r="B1316" s="25" t="s">
        <v>36</v>
      </c>
      <c r="C1316" s="25">
        <v>170</v>
      </c>
      <c r="D1316" s="25">
        <v>73</v>
      </c>
      <c r="E1316" s="37">
        <v>44491</v>
      </c>
      <c r="F1316"/>
      <c r="G1316" s="25"/>
      <c r="H1316" s="56" t="str">
        <f>IFERROR(VLOOKUP(Tabelle111[[#This Row],[Artikelnr. (wenn vorhanden)]],Artikel!A:C,3,FALSE),Tabelle111[[#This Row],[Artikelnr. (wenn vorhanden)]])</f>
        <v>-</v>
      </c>
      <c r="I1316" s="11" t="str">
        <f>VLOOKUP(V1316,'Linien - BU'!A:B,2,FALSE)</f>
        <v>Rest</v>
      </c>
      <c r="J1316" s="12">
        <f t="shared" si="140"/>
        <v>170</v>
      </c>
      <c r="K1316" s="13">
        <f>Tabelle111[[#This Row],[Datum '[Tag']]]</f>
        <v>44491</v>
      </c>
      <c r="L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6" s="14" t="str">
        <f>IFERROR(VLOOKUP(Tabelle3[[#This Row],[Artikelnr.]],Artikel!A:C,3,FALSE),Tabelle3[[#This Row],[Artikelnr.]])</f>
        <v>-</v>
      </c>
      <c r="N1316" s="11" t="str">
        <f>VLOOKUP(D1316,'Liste Gründe'!A:D,2,FALSE)</f>
        <v>Qualitätssicherung</v>
      </c>
      <c r="O1316" s="13" t="str">
        <f>IF(ISBLANK(F1316),VLOOKUP(Tabelle3[[#This Row],[Grund Ziffer]],'Liste Gründe'!A:D,3,FALSE),F1316)</f>
        <v>Laborproben</v>
      </c>
      <c r="P1316" s="11" t="str">
        <f>IF(ISBLANK(Tabelle111[[#This Row],[noch genauer]]),"-",Tabelle111[[#This Row],[noch genauer]])</f>
        <v>-</v>
      </c>
      <c r="Q1316" s="14">
        <f t="shared" si="141"/>
        <v>42</v>
      </c>
      <c r="R1316" s="11" t="str">
        <f t="shared" si="142"/>
        <v>Produkte</v>
      </c>
      <c r="S1316" s="11" t="str">
        <f t="shared" si="143"/>
        <v>BUs</v>
      </c>
      <c r="T1316" s="11" t="str">
        <f t="shared" si="144"/>
        <v>Symptome</v>
      </c>
      <c r="U1316" s="11" t="str">
        <f>IFERROR(VLOOKUP(Tabelle3[[#This Row],[Artikelnr.]],Kennzahlen!S:U,3,FALSE)*Tabelle3[[#This Row],[Menge]],"0")</f>
        <v>0</v>
      </c>
      <c r="V1316" s="14" t="str">
        <f>IF(ISBLANK(A1316),VLOOKUP(Tabelle3[[#This Row],[Artikelnr.]],'Linien - BU'!R:S,2,FALSE),A1316)</f>
        <v>Labor</v>
      </c>
      <c r="W1316" s="16" t="str">
        <f t="shared" si="145"/>
        <v>-</v>
      </c>
      <c r="X1316" s="15">
        <f t="shared" si="146"/>
        <v>73</v>
      </c>
      <c r="Y1316"/>
      <c r="Z1316" s="3"/>
      <c r="AB1316" s="3"/>
      <c r="AC1316" s="51"/>
      <c r="AD1316" s="3"/>
      <c r="AE1316" s="3"/>
      <c r="AF1316" s="51"/>
      <c r="AG1316" s="51"/>
      <c r="AH1316" s="51"/>
      <c r="AI1316" s="3"/>
      <c r="AL1316" s="3"/>
      <c r="AM1316" s="3"/>
      <c r="AN1316" s="3"/>
    </row>
    <row r="1317" spans="1:40" ht="30" customHeight="1" x14ac:dyDescent="0.25">
      <c r="A1317" s="25" t="s">
        <v>59</v>
      </c>
      <c r="B1317" t="s">
        <v>90</v>
      </c>
      <c r="C1317" s="25">
        <v>128</v>
      </c>
      <c r="D1317" s="25">
        <v>70</v>
      </c>
      <c r="E1317" s="37">
        <v>44452</v>
      </c>
      <c r="F1317" t="s">
        <v>90</v>
      </c>
      <c r="G1317" s="55" t="s">
        <v>90</v>
      </c>
      <c r="H1317" s="25" t="str">
        <f>IFERROR(VLOOKUP(Tabelle111[[#This Row],[Artikelnr. (wenn vorhanden)]],Artikel!A:C,3,FALSE),Tabelle111[[#This Row],[Artikelnr. (wenn vorhanden)]])</f>
        <v>Rückstellproben</v>
      </c>
      <c r="I1317" s="11" t="str">
        <f>VLOOKUP(V1317,'Linien - BU'!A:B,2,FALSE)</f>
        <v>Rest</v>
      </c>
      <c r="J1317" s="12">
        <f t="shared" si="140"/>
        <v>128</v>
      </c>
      <c r="K1317" s="13">
        <f>Tabelle111[[#This Row],[Datum '[Tag']]]</f>
        <v>44452</v>
      </c>
      <c r="L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7" s="14" t="str">
        <f>IFERROR(VLOOKUP(Tabelle3[[#This Row],[Artikelnr.]],Artikel!A:C,3,FALSE),Tabelle3[[#This Row],[Artikelnr.]])</f>
        <v>Rückstellproben</v>
      </c>
      <c r="N1317" s="11" t="str">
        <f>VLOOKUP(D1317,'Liste Gründe'!A:D,2,FALSE)</f>
        <v>Qualitätssicherung</v>
      </c>
      <c r="O1317" s="13" t="str">
        <f>IF(ISBLANK(F1317),VLOOKUP(Tabelle3[[#This Row],[Grund Ziffer]],'Liste Gründe'!A:D,3,FALSE),F1317)</f>
        <v>Rückstellproben</v>
      </c>
      <c r="P1317" s="11" t="str">
        <f>IF(ISBLANK(Tabelle111[[#This Row],[noch genauer]]),"-",Tabelle111[[#This Row],[noch genauer]])</f>
        <v>Rückstellproben</v>
      </c>
      <c r="Q1317" s="14">
        <f t="shared" si="141"/>
        <v>37</v>
      </c>
      <c r="R1317" s="11" t="str">
        <f t="shared" si="142"/>
        <v>Produkte</v>
      </c>
      <c r="S1317" s="11" t="str">
        <f t="shared" si="143"/>
        <v>BUs</v>
      </c>
      <c r="T1317" s="11" t="str">
        <f t="shared" si="144"/>
        <v>Symptome</v>
      </c>
      <c r="U1317" s="11" t="str">
        <f>IFERROR(VLOOKUP(Tabelle3[[#This Row],[Artikelnr.]],Kennzahlen!S:U,3,FALSE)*Tabelle3[[#This Row],[Menge]],"0")</f>
        <v>0</v>
      </c>
      <c r="V1317" s="14" t="str">
        <f>IF(ISBLANK(A1317),VLOOKUP(Tabelle3[[#This Row],[Artikelnr.]],'Linien - BU'!R:S,2,FALSE),A1317)</f>
        <v>Labor</v>
      </c>
      <c r="W1317" s="16" t="str">
        <f t="shared" si="145"/>
        <v>Rückstellproben</v>
      </c>
      <c r="X1317" s="15">
        <f t="shared" si="146"/>
        <v>70</v>
      </c>
      <c r="Y1317"/>
      <c r="Z1317" s="3"/>
      <c r="AB1317" s="3"/>
      <c r="AC1317" s="51"/>
      <c r="AD1317" s="3"/>
      <c r="AE1317" s="3"/>
      <c r="AF1317" s="51"/>
      <c r="AG1317" s="51"/>
      <c r="AH1317" s="51"/>
      <c r="AI1317" s="3"/>
      <c r="AL1317" s="3"/>
      <c r="AM1317" s="3"/>
      <c r="AN1317" s="3"/>
    </row>
    <row r="1318" spans="1:40" ht="30" customHeight="1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F1318"/>
      <c r="G1318" s="25"/>
      <c r="H1318" s="25" t="str">
        <f>IFERROR(VLOOKUP(Tabelle111[[#This Row],[Artikelnr. (wenn vorhanden)]],Artikel!A:C,3,FALSE),Tabelle111[[#This Row],[Artikelnr. (wenn vorhanden)]])</f>
        <v>Natur</v>
      </c>
      <c r="I1318" s="11" t="str">
        <f>VLOOKUP(V1318,'Linien - BU'!A:B,2,FALSE)</f>
        <v>BU1</v>
      </c>
      <c r="J1318" s="12">
        <f t="shared" si="140"/>
        <v>382</v>
      </c>
      <c r="K1318" s="13">
        <f>Tabelle111[[#This Row],[Datum '[Tag']]]</f>
        <v>44466</v>
      </c>
      <c r="L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18" s="14" t="str">
        <f>IFERROR(VLOOKUP(Tabelle3[[#This Row],[Artikelnr.]],Artikel!A:C,3,FALSE),Tabelle3[[#This Row],[Artikelnr.]])</f>
        <v>Natur</v>
      </c>
      <c r="N1318" s="11" t="str">
        <f>VLOOKUP(D1318,'Liste Gründe'!A:D,2,FALSE)</f>
        <v>Linienbezogen</v>
      </c>
      <c r="O1318" s="13" t="str">
        <f>IF(ISBLANK(F1318),VLOOKUP(Tabelle3[[#This Row],[Grund Ziffer]],'Liste Gründe'!A:D,3,FALSE),F1318)</f>
        <v>Maschinenabfall</v>
      </c>
      <c r="P1318" s="11" t="str">
        <f>IF(ISBLANK(Tabelle111[[#This Row],[noch genauer]]),"-",Tabelle111[[#This Row],[noch genauer]])</f>
        <v>-</v>
      </c>
      <c r="Q1318" s="14">
        <f t="shared" si="141"/>
        <v>39</v>
      </c>
      <c r="R1318" s="11" t="str">
        <f t="shared" si="142"/>
        <v>Produkte</v>
      </c>
      <c r="S1318" s="11" t="str">
        <f t="shared" si="143"/>
        <v>BUs</v>
      </c>
      <c r="T1318" s="11" t="str">
        <f t="shared" si="144"/>
        <v>Symptome</v>
      </c>
      <c r="U1318" s="11" t="str">
        <f>IFERROR(VLOOKUP(Tabelle3[[#This Row],[Artikelnr.]],Kennzahlen!S:U,3,FALSE)*Tabelle3[[#This Row],[Menge]],"0")</f>
        <v>0</v>
      </c>
      <c r="V1318" s="14" t="str">
        <f>IF(ISBLANK(A1318),VLOOKUP(Tabelle3[[#This Row],[Artikelnr.]],'Linien - BU'!R:S,2,FALSE),A1318)</f>
        <v>Abfüllung</v>
      </c>
      <c r="W1318" s="16" t="str">
        <f t="shared" si="145"/>
        <v>Natur</v>
      </c>
      <c r="X1318" s="15">
        <f t="shared" si="146"/>
        <v>30</v>
      </c>
      <c r="Y1318"/>
      <c r="Z1318" s="3"/>
      <c r="AB1318" s="3"/>
      <c r="AC1318" s="51"/>
      <c r="AD1318" s="3"/>
      <c r="AE1318" s="3"/>
      <c r="AF1318" s="51"/>
      <c r="AG1318" s="51"/>
      <c r="AH1318" s="51"/>
      <c r="AI1318" s="3"/>
      <c r="AL1318" s="3"/>
      <c r="AM1318" s="3"/>
      <c r="AN1318" s="3"/>
    </row>
    <row r="1319" spans="1:40" ht="30" customHeight="1" x14ac:dyDescent="0.25">
      <c r="A1319" s="25" t="s">
        <v>15205</v>
      </c>
      <c r="B1319" s="25" t="s">
        <v>325</v>
      </c>
      <c r="C1319" s="25">
        <v>12</v>
      </c>
      <c r="D1319" s="25">
        <v>30</v>
      </c>
      <c r="E1319" s="37">
        <v>44469</v>
      </c>
      <c r="F1319"/>
      <c r="G1319" s="25"/>
      <c r="H1319" s="25" t="str">
        <f>IFERROR(VLOOKUP(Tabelle111[[#This Row],[Artikelnr. (wenn vorhanden)]],Artikel!A:C,3,FALSE),Tabelle111[[#This Row],[Artikelnr. (wenn vorhanden)]])</f>
        <v>Natur</v>
      </c>
      <c r="I1319" s="11" t="str">
        <f>VLOOKUP(V1319,'Linien - BU'!A:B,2,FALSE)</f>
        <v>BU3</v>
      </c>
      <c r="J1319" s="12">
        <f t="shared" si="140"/>
        <v>12</v>
      </c>
      <c r="K1319" s="13">
        <f>Tabelle111[[#This Row],[Datum '[Tag']]]</f>
        <v>44469</v>
      </c>
      <c r="L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19" s="14" t="str">
        <f>IFERROR(VLOOKUP(Tabelle3[[#This Row],[Artikelnr.]],Artikel!A:C,3,FALSE),Tabelle3[[#This Row],[Artikelnr.]])</f>
        <v>Natur</v>
      </c>
      <c r="N1319" s="11" t="str">
        <f>VLOOKUP(D1319,'Liste Gründe'!A:D,2,FALSE)</f>
        <v>Linienbezogen</v>
      </c>
      <c r="O1319" s="13" t="str">
        <f>IF(ISBLANK(F1319),VLOOKUP(Tabelle3[[#This Row],[Grund Ziffer]],'Liste Gründe'!A:D,3,FALSE),F1319)</f>
        <v>Maschinenabfall</v>
      </c>
      <c r="P1319" s="11" t="str">
        <f>IF(ISBLANK(Tabelle111[[#This Row],[noch genauer]]),"-",Tabelle111[[#This Row],[noch genauer]])</f>
        <v>-</v>
      </c>
      <c r="Q1319" s="14">
        <f t="shared" si="141"/>
        <v>39</v>
      </c>
      <c r="R1319" s="11" t="str">
        <f t="shared" si="142"/>
        <v>Produkte</v>
      </c>
      <c r="S1319" s="11" t="str">
        <f t="shared" si="143"/>
        <v>BUs</v>
      </c>
      <c r="T1319" s="11" t="str">
        <f t="shared" si="144"/>
        <v>Symptome</v>
      </c>
      <c r="U1319" s="11" t="str">
        <f>IFERROR(VLOOKUP(Tabelle3[[#This Row],[Artikelnr.]],Kennzahlen!S:U,3,FALSE)*Tabelle3[[#This Row],[Menge]],"0")</f>
        <v>0</v>
      </c>
      <c r="V1319" s="14" t="str">
        <f>IF(ISBLANK(A1319),VLOOKUP(Tabelle3[[#This Row],[Artikelnr.]],'Linien - BU'!R:S,2,FALSE),A1319)</f>
        <v>L1</v>
      </c>
      <c r="W1319" s="16" t="str">
        <f t="shared" si="145"/>
        <v>Natur</v>
      </c>
      <c r="X1319" s="15">
        <f t="shared" si="146"/>
        <v>30</v>
      </c>
      <c r="Y1319"/>
      <c r="Z1319" s="3"/>
      <c r="AB1319" s="3"/>
      <c r="AC1319" s="51"/>
      <c r="AD1319" s="3"/>
      <c r="AE1319" s="3"/>
      <c r="AF1319" s="51"/>
      <c r="AG1319" s="51"/>
      <c r="AH1319" s="51"/>
      <c r="AI1319" s="3"/>
      <c r="AL1319" s="3"/>
      <c r="AM1319" s="3"/>
      <c r="AN1319" s="3"/>
    </row>
    <row r="1320" spans="1:40" ht="30" customHeight="1" x14ac:dyDescent="0.25">
      <c r="A1320" s="25" t="s">
        <v>15187</v>
      </c>
      <c r="B1320" s="25" t="s">
        <v>15275</v>
      </c>
      <c r="C1320" s="25">
        <v>40</v>
      </c>
      <c r="D1320" s="25">
        <v>30</v>
      </c>
      <c r="E1320" s="37">
        <v>44488</v>
      </c>
      <c r="F1320"/>
      <c r="G1320" s="25"/>
      <c r="H1320" s="56" t="str">
        <f>IFERROR(VLOOKUP(Tabelle111[[#This Row],[Artikelnr. (wenn vorhanden)]],Artikel!A:C,3,FALSE),Tabelle111[[#This Row],[Artikelnr. (wenn vorhanden)]])</f>
        <v>Provolla Fertigware</v>
      </c>
      <c r="I1320" s="11" t="str">
        <f>VLOOKUP(V1320,'Linien - BU'!A:B,2,FALSE)</f>
        <v>BU3</v>
      </c>
      <c r="J1320" s="12">
        <f t="shared" si="140"/>
        <v>40</v>
      </c>
      <c r="K1320" s="13">
        <f>Tabelle111[[#This Row],[Datum '[Tag']]]</f>
        <v>44488</v>
      </c>
      <c r="L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20" s="14" t="str">
        <f>IFERROR(VLOOKUP(Tabelle3[[#This Row],[Artikelnr.]],Artikel!A:C,3,FALSE),Tabelle3[[#This Row],[Artikelnr.]])</f>
        <v>Provolla Fertigware</v>
      </c>
      <c r="N1320" s="11" t="str">
        <f>VLOOKUP(D1320,'Liste Gründe'!A:D,2,FALSE)</f>
        <v>Linienbezogen</v>
      </c>
      <c r="O1320" s="13" t="str">
        <f>IF(ISBLANK(F1320),VLOOKUP(Tabelle3[[#This Row],[Grund Ziffer]],'Liste Gründe'!A:D,3,FALSE),F1320)</f>
        <v>Maschinenabfall</v>
      </c>
      <c r="P1320" s="11" t="str">
        <f>IF(ISBLANK(Tabelle111[[#This Row],[noch genauer]]),"-",Tabelle111[[#This Row],[noch genauer]])</f>
        <v>-</v>
      </c>
      <c r="Q1320" s="14">
        <f t="shared" si="141"/>
        <v>42</v>
      </c>
      <c r="R1320" s="11" t="str">
        <f t="shared" si="142"/>
        <v>Produkte</v>
      </c>
      <c r="S1320" s="11" t="str">
        <f t="shared" si="143"/>
        <v>BUs</v>
      </c>
      <c r="T1320" s="11" t="str">
        <f t="shared" si="144"/>
        <v>Symptome</v>
      </c>
      <c r="U1320" s="11" t="str">
        <f>IFERROR(VLOOKUP(Tabelle3[[#This Row],[Artikelnr.]],Kennzahlen!S:U,3,FALSE)*Tabelle3[[#This Row],[Menge]],"0")</f>
        <v>0</v>
      </c>
      <c r="V1320" s="14" t="str">
        <f>IF(ISBLANK(A1320),VLOOKUP(Tabelle3[[#This Row],[Artikelnr.]],'Linien - BU'!R:S,2,FALSE),A1320)</f>
        <v>L4</v>
      </c>
      <c r="W1320" s="16" t="str">
        <f t="shared" si="145"/>
        <v>Provolla Fertigware</v>
      </c>
      <c r="X1320" s="15">
        <f t="shared" si="146"/>
        <v>30</v>
      </c>
      <c r="Y1320"/>
      <c r="Z1320" s="3"/>
      <c r="AB1320" s="3"/>
      <c r="AC1320" s="51"/>
      <c r="AD1320" s="3"/>
      <c r="AE1320" s="3"/>
      <c r="AF1320" s="51"/>
      <c r="AG1320" s="51"/>
      <c r="AH1320" s="51"/>
      <c r="AI1320" s="3"/>
      <c r="AL1320" s="3"/>
      <c r="AM1320" s="3"/>
      <c r="AN1320" s="3"/>
    </row>
    <row r="1321" spans="1:40" ht="30" customHeight="1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IFERROR(VLOOKUP(Tabelle111[[#This Row],[Artikelnr. (wenn vorhanden)]],Artikel!A:C,3,FALSE),Tabelle111[[#This Row],[Artikelnr. (wenn vorhanden)]])</f>
        <v>Rächer Natrium</v>
      </c>
      <c r="I1321" s="11" t="str">
        <f>VLOOKUP(V1321,'Linien - BU'!A:B,2,FALSE)</f>
        <v>BU1</v>
      </c>
      <c r="J1321" s="12">
        <f t="shared" si="140"/>
        <v>20</v>
      </c>
      <c r="K1321" s="13">
        <f>Tabelle111[[#This Row],[Datum '[Tag']]]</f>
        <v>44441</v>
      </c>
      <c r="L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1" s="14" t="str">
        <f>IFERROR(VLOOKUP(Tabelle3[[#This Row],[Artikelnr.]],Artikel!A:C,3,FALSE),Tabelle3[[#This Row],[Artikelnr.]])</f>
        <v>Rächer Natrium</v>
      </c>
      <c r="N1321" s="11" t="str">
        <f>VLOOKUP(D1321,'Liste Gründe'!A:D,2,FALSE)</f>
        <v>Rest</v>
      </c>
      <c r="O1321" s="13" t="str">
        <f>IF(ISBLANK(F1321),VLOOKUP(Tabelle3[[#This Row],[Grund Ziffer]],'Liste Gründe'!A:D,3,FALSE),F1321)</f>
        <v>geschälte Rinde</v>
      </c>
      <c r="P1321" s="11" t="str">
        <f>IF(ISBLANK(Tabelle111[[#This Row],[noch genauer]]),"-",Tabelle111[[#This Row],[noch genauer]])</f>
        <v>keine Verwendung möglich</v>
      </c>
      <c r="Q1321" s="14">
        <f t="shared" si="141"/>
        <v>35</v>
      </c>
      <c r="R1321" s="11" t="str">
        <f t="shared" si="142"/>
        <v>Produkte</v>
      </c>
      <c r="S1321" s="11" t="str">
        <f t="shared" si="143"/>
        <v>BUs</v>
      </c>
      <c r="T1321" s="11" t="str">
        <f t="shared" si="144"/>
        <v>Symptome</v>
      </c>
      <c r="U1321" s="11" t="str">
        <f>IFERROR(VLOOKUP(Tabelle3[[#This Row],[Artikelnr.]],Kennzahlen!S:U,3,FALSE)*Tabelle3[[#This Row],[Menge]],"0")</f>
        <v>0</v>
      </c>
      <c r="V1321" s="14" t="str">
        <f>IF(ISBLANK(A1321),VLOOKUP(Tabelle3[[#This Row],[Artikelnr.]],'Linien - BU'!R:S,2,FALSE),A1321)</f>
        <v>RWV</v>
      </c>
      <c r="W1321" s="16" t="str">
        <f t="shared" si="145"/>
        <v>Rächer Natrium</v>
      </c>
      <c r="X1321" s="15">
        <f t="shared" si="146"/>
        <v>22</v>
      </c>
      <c r="Y1321"/>
      <c r="Z1321" s="3"/>
      <c r="AB1321" s="3"/>
      <c r="AC1321" s="51"/>
      <c r="AD1321" s="3"/>
      <c r="AE1321" s="3"/>
      <c r="AF1321" s="51"/>
      <c r="AG1321" s="51"/>
      <c r="AH1321" s="51"/>
      <c r="AI1321" s="3"/>
      <c r="AL1321" s="3"/>
      <c r="AM1321" s="3"/>
      <c r="AN1321" s="3"/>
    </row>
    <row r="1322" spans="1:40" ht="30" customHeight="1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IFERROR(VLOOKUP(Tabelle111[[#This Row],[Artikelnr. (wenn vorhanden)]],Artikel!A:C,3,FALSE),Tabelle111[[#This Row],[Artikelnr. (wenn vorhanden)]])</f>
        <v>Räucher Ammerland</v>
      </c>
      <c r="I1322" s="11" t="str">
        <f>VLOOKUP(V1322,'Linien - BU'!A:B,2,FALSE)</f>
        <v>BU1</v>
      </c>
      <c r="J1322" s="12">
        <f t="shared" si="140"/>
        <v>54</v>
      </c>
      <c r="K1322" s="13">
        <f>Tabelle111[[#This Row],[Datum '[Tag']]]</f>
        <v>44427</v>
      </c>
      <c r="L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2" s="14" t="str">
        <f>IFERROR(VLOOKUP(Tabelle3[[#This Row],[Artikelnr.]],Artikel!A:C,3,FALSE),Tabelle3[[#This Row],[Artikelnr.]])</f>
        <v>Räucher Ammerland</v>
      </c>
      <c r="N1322" s="11" t="str">
        <f>VLOOKUP(D1322,'Liste Gründe'!A:D,2,FALSE)</f>
        <v>Rest</v>
      </c>
      <c r="O1322" s="13" t="str">
        <f>IF(ISBLANK(F1322),VLOOKUP(Tabelle3[[#This Row],[Grund Ziffer]],'Liste Gründe'!A:D,3,FALSE),F1322)</f>
        <v>geschälte Rinde</v>
      </c>
      <c r="P1322" s="11" t="str">
        <f>IF(ISBLANK(Tabelle111[[#This Row],[noch genauer]]),"-",Tabelle111[[#This Row],[noch genauer]])</f>
        <v>keine Verwendung möglich</v>
      </c>
      <c r="Q1322" s="14">
        <f t="shared" si="141"/>
        <v>33</v>
      </c>
      <c r="R1322" s="11" t="str">
        <f t="shared" si="142"/>
        <v>Produkte</v>
      </c>
      <c r="S1322" s="11" t="str">
        <f t="shared" si="143"/>
        <v>BUs</v>
      </c>
      <c r="T1322" s="11" t="str">
        <f t="shared" si="144"/>
        <v>Symptome</v>
      </c>
      <c r="U1322" s="11" t="str">
        <f>IFERROR(VLOOKUP(Tabelle3[[#This Row],[Artikelnr.]],Kennzahlen!S:U,3,FALSE)*Tabelle3[[#This Row],[Menge]],"0")</f>
        <v>0</v>
      </c>
      <c r="V1322" s="14" t="str">
        <f>IF(ISBLANK(A1322),VLOOKUP(Tabelle3[[#This Row],[Artikelnr.]],'Linien - BU'!R:S,2,FALSE),A1322)</f>
        <v>RWV</v>
      </c>
      <c r="W1322" s="16" t="str">
        <f t="shared" si="145"/>
        <v>Räucher Ammerland</v>
      </c>
      <c r="X1322" s="15">
        <f t="shared" si="146"/>
        <v>22</v>
      </c>
      <c r="Y1322"/>
      <c r="Z1322" s="3"/>
      <c r="AB1322" s="3"/>
      <c r="AC1322" s="51"/>
      <c r="AD1322" s="3"/>
      <c r="AE1322" s="3"/>
      <c r="AF1322" s="51"/>
      <c r="AG1322" s="51"/>
      <c r="AH1322" s="51"/>
      <c r="AI1322" s="3"/>
      <c r="AL1322" s="3"/>
      <c r="AM1322" s="3"/>
      <c r="AN1322" s="3"/>
    </row>
    <row r="1323" spans="1:40" ht="30" customHeight="1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IFERROR(VLOOKUP(Tabelle111[[#This Row],[Artikelnr. (wenn vorhanden)]],Artikel!A:C,3,FALSE),Tabelle111[[#This Row],[Artikelnr. (wenn vorhanden)]])</f>
        <v>Räucher Blauschimmel</v>
      </c>
      <c r="I1323" s="11" t="str">
        <f>VLOOKUP(V1323,'Linien - BU'!A:B,2,FALSE)</f>
        <v>BU1</v>
      </c>
      <c r="J1323" s="12">
        <f t="shared" si="140"/>
        <v>1401</v>
      </c>
      <c r="K1323" s="13">
        <f>Tabelle111[[#This Row],[Datum '[Tag']]]</f>
        <v>44434</v>
      </c>
      <c r="L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3" s="14" t="str">
        <f>IFERROR(VLOOKUP(Tabelle3[[#This Row],[Artikelnr.]],Artikel!A:C,3,FALSE),Tabelle3[[#This Row],[Artikelnr.]])</f>
        <v>Räucher Blauschimmel</v>
      </c>
      <c r="N1323" s="11" t="str">
        <f>VLOOKUP(D1323,'Liste Gründe'!A:D,2,FALSE)</f>
        <v>Schimmel</v>
      </c>
      <c r="O1323" s="13" t="str">
        <f>IF(ISBLANK(F1323),VLOOKUP(Tabelle3[[#This Row],[Grund Ziffer]],'Liste Gründe'!A:D,3,FALSE),F1323)</f>
        <v>ausgefettet</v>
      </c>
      <c r="P1323" s="11" t="str">
        <f>IF(ISBLANK(Tabelle111[[#This Row],[noch genauer]]),"-",Tabelle111[[#This Row],[noch genauer]])</f>
        <v>ausgefettet</v>
      </c>
      <c r="Q1323" s="14">
        <f t="shared" si="141"/>
        <v>34</v>
      </c>
      <c r="R1323" s="11" t="str">
        <f t="shared" si="142"/>
        <v>Produkte</v>
      </c>
      <c r="S1323" s="11" t="str">
        <f t="shared" si="143"/>
        <v>BUs</v>
      </c>
      <c r="T1323" s="11" t="str">
        <f t="shared" si="144"/>
        <v>Symptome</v>
      </c>
      <c r="U1323" s="11" t="str">
        <f>IFERROR(VLOOKUP(Tabelle3[[#This Row],[Artikelnr.]],Kennzahlen!S:U,3,FALSE)*Tabelle3[[#This Row],[Menge]],"0")</f>
        <v>0</v>
      </c>
      <c r="V1323" s="14" t="str">
        <f>IF(ISBLANK(A1323),VLOOKUP(Tabelle3[[#This Row],[Artikelnr.]],'Linien - BU'!R:S,2,FALSE),A1323)</f>
        <v>Abfüllung</v>
      </c>
      <c r="W1323" s="16" t="str">
        <f t="shared" si="145"/>
        <v>Räucher Blauschimmel</v>
      </c>
      <c r="X1323" s="15">
        <f t="shared" si="146"/>
        <v>120</v>
      </c>
      <c r="Y1323"/>
      <c r="Z1323" s="3"/>
      <c r="AB1323" s="3"/>
      <c r="AC1323" s="51"/>
      <c r="AD1323" s="3"/>
      <c r="AE1323" s="3"/>
      <c r="AF1323" s="51"/>
      <c r="AG1323" s="51"/>
      <c r="AH1323" s="51"/>
      <c r="AI1323" s="3"/>
      <c r="AL1323" s="3"/>
      <c r="AM1323" s="3"/>
      <c r="AN1323" s="3"/>
    </row>
    <row r="1324" spans="1:40" ht="30" customHeight="1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IFERROR(VLOOKUP(Tabelle111[[#This Row],[Artikelnr. (wenn vorhanden)]],Artikel!A:C,3,FALSE),Tabelle111[[#This Row],[Artikelnr. (wenn vorhanden)]])</f>
        <v>Räucher Natur OGT</v>
      </c>
      <c r="I1324" s="11" t="str">
        <f>VLOOKUP(V1324,'Linien - BU'!A:B,2,FALSE)</f>
        <v>BU3</v>
      </c>
      <c r="J1324" s="12">
        <f t="shared" si="140"/>
        <v>78</v>
      </c>
      <c r="K1324" s="13">
        <f>Tabelle111[[#This Row],[Datum '[Tag']]]</f>
        <v>44442</v>
      </c>
      <c r="L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4" s="14" t="str">
        <f>IFERROR(VLOOKUP(Tabelle3[[#This Row],[Artikelnr.]],Artikel!A:C,3,FALSE),Tabelle3[[#This Row],[Artikelnr.]])</f>
        <v>Räucher Natur OGT</v>
      </c>
      <c r="N1324" s="11" t="str">
        <f>VLOOKUP(D1324,'Liste Gründe'!A:D,2,FALSE)</f>
        <v>Schimmel</v>
      </c>
      <c r="O1324" s="13" t="str">
        <f>IF(ISBLANK(F1324),VLOOKUP(Tabelle3[[#This Row],[Grund Ziffer]],'Liste Gründe'!A:D,3,FALSE),F1324)</f>
        <v>Rest</v>
      </c>
      <c r="P1324" s="11" t="str">
        <f>IF(ISBLANK(Tabelle111[[#This Row],[noch genauer]]),"-",Tabelle111[[#This Row],[noch genauer]])</f>
        <v>gemischt, weil mehrere Produkte in einen Auftrag einfließen. VOS Trennung erforderlich</v>
      </c>
      <c r="Q1324" s="14">
        <f t="shared" si="141"/>
        <v>35</v>
      </c>
      <c r="R1324" s="11" t="str">
        <f t="shared" si="142"/>
        <v>Produkte</v>
      </c>
      <c r="S1324" s="11" t="str">
        <f t="shared" si="143"/>
        <v>BUs</v>
      </c>
      <c r="T1324" s="11" t="str">
        <f t="shared" si="144"/>
        <v>Symptome</v>
      </c>
      <c r="U1324" s="11" t="str">
        <f>IFERROR(VLOOKUP(Tabelle3[[#This Row],[Artikelnr.]],Kennzahlen!S:U,3,FALSE)*Tabelle3[[#This Row],[Menge]],"0")</f>
        <v>0</v>
      </c>
      <c r="V1324" s="14" t="str">
        <f>IF(ISBLANK(A1324),VLOOKUP(Tabelle3[[#This Row],[Artikelnr.]],'Linien - BU'!R:S,2,FALSE),A1324)</f>
        <v>L9</v>
      </c>
      <c r="W1324" s="16" t="str">
        <f t="shared" si="145"/>
        <v>Räucher Natur OGT</v>
      </c>
      <c r="X1324" s="15">
        <f t="shared" si="146"/>
        <v>12</v>
      </c>
      <c r="Y1324"/>
      <c r="Z1324" s="3"/>
      <c r="AB1324" s="3"/>
      <c r="AC1324" s="51"/>
      <c r="AD1324" s="3"/>
      <c r="AE1324" s="3"/>
      <c r="AF1324" s="51"/>
      <c r="AG1324" s="51"/>
      <c r="AH1324" s="51"/>
      <c r="AI1324" s="3"/>
      <c r="AL1324" s="3"/>
      <c r="AM1324" s="3"/>
      <c r="AN1324" s="3"/>
    </row>
    <row r="1325" spans="1:40" ht="30" customHeight="1" x14ac:dyDescent="0.25">
      <c r="A1325" s="25" t="s">
        <v>310</v>
      </c>
      <c r="B1325" s="25" t="s">
        <v>15269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IFERROR(VLOOKUP(Tabelle111[[#This Row],[Artikelnr. (wenn vorhanden)]],Artikel!A:C,3,FALSE),Tabelle111[[#This Row],[Artikelnr. (wenn vorhanden)]])</f>
        <v>Räucher Retoure</v>
      </c>
      <c r="I1325" s="11" t="str">
        <f>VLOOKUP(V1325,'Linien - BU'!A:B,2,FALSE)</f>
        <v>Rest</v>
      </c>
      <c r="J1325" s="12">
        <f t="shared" si="140"/>
        <v>21</v>
      </c>
      <c r="K1325" s="13">
        <f>Tabelle111[[#This Row],[Datum '[Tag']]]</f>
        <v>44488</v>
      </c>
      <c r="L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5" s="14" t="str">
        <f>IFERROR(VLOOKUP(Tabelle3[[#This Row],[Artikelnr.]],Artikel!A:C,3,FALSE),Tabelle3[[#This Row],[Artikelnr.]])</f>
        <v>Räucher Retoure</v>
      </c>
      <c r="N1325" s="11" t="str">
        <f>VLOOKUP(D1325,'Liste Gründe'!A:D,2,FALSE)</f>
        <v>Rest</v>
      </c>
      <c r="O1325" s="13" t="str">
        <f>IF(ISBLANK(F1325),VLOOKUP(Tabelle3[[#This Row],[Grund Ziffer]],'Liste Gründe'!A:D,3,FALSE),F1325)</f>
        <v>Retoure</v>
      </c>
      <c r="P1325" s="11" t="str">
        <f>IF(ISBLANK(Tabelle111[[#This Row],[noch genauer]]),"-",Tabelle111[[#This Row],[noch genauer]])</f>
        <v>-</v>
      </c>
      <c r="Q1325" s="14">
        <f t="shared" si="141"/>
        <v>42</v>
      </c>
      <c r="R1325" s="11" t="str">
        <f t="shared" si="142"/>
        <v>Produkte</v>
      </c>
      <c r="S1325" s="11" t="str">
        <f t="shared" si="143"/>
        <v>BUs</v>
      </c>
      <c r="T1325" s="11" t="str">
        <f t="shared" si="144"/>
        <v>Symptome</v>
      </c>
      <c r="U1325" s="11" t="str">
        <f>IFERROR(VLOOKUP(Tabelle3[[#This Row],[Artikelnr.]],Kennzahlen!S:U,3,FALSE)*Tabelle3[[#This Row],[Menge]],"0")</f>
        <v>0</v>
      </c>
      <c r="V1325" s="14" t="str">
        <f>IF(ISBLANK(A1325),VLOOKUP(Tabelle3[[#This Row],[Artikelnr.]],'Linien - BU'!R:S,2,FALSE),A1325)</f>
        <v>Externe</v>
      </c>
      <c r="W1325" s="16" t="str">
        <f t="shared" si="145"/>
        <v>Räucher Retoure</v>
      </c>
      <c r="X1325" s="15">
        <f t="shared" si="146"/>
        <v>22</v>
      </c>
      <c r="Y1325"/>
      <c r="Z1325" s="3"/>
      <c r="AB1325" s="3"/>
      <c r="AC1325" s="51"/>
      <c r="AD1325" s="3"/>
      <c r="AE1325" s="3"/>
      <c r="AF1325" s="51"/>
      <c r="AG1325" s="51"/>
      <c r="AH1325" s="51"/>
      <c r="AI1325" s="3"/>
      <c r="AL1325" s="3"/>
      <c r="AM1325" s="3"/>
      <c r="AN1325" s="3"/>
    </row>
    <row r="1326" spans="1:40" ht="30" customHeight="1" x14ac:dyDescent="0.25">
      <c r="A1326" s="25" t="s">
        <v>349</v>
      </c>
      <c r="B1326" s="25" t="s">
        <v>15251</v>
      </c>
      <c r="C1326" s="25">
        <v>19</v>
      </c>
      <c r="D1326" s="25">
        <v>82</v>
      </c>
      <c r="E1326" s="37">
        <v>44483</v>
      </c>
      <c r="F1326"/>
      <c r="G1326" s="25"/>
      <c r="H1326" s="25" t="str">
        <f>IFERROR(VLOOKUP(Tabelle111[[#This Row],[Artikelnr. (wenn vorhanden)]],Artikel!A:C,3,FALSE),Tabelle111[[#This Row],[Artikelnr. (wenn vorhanden)]])</f>
        <v>Räucher Schinken Fertigware</v>
      </c>
      <c r="I1326" s="11" t="str">
        <f>VLOOKUP(V1326,'Linien - BU'!A:B,2,FALSE)</f>
        <v>BU3</v>
      </c>
      <c r="J1326" s="12">
        <f t="shared" si="140"/>
        <v>19</v>
      </c>
      <c r="K1326" s="13">
        <f>Tabelle111[[#This Row],[Datum '[Tag']]]</f>
        <v>44483</v>
      </c>
      <c r="L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26" s="14" t="str">
        <f>IFERROR(VLOOKUP(Tabelle3[[#This Row],[Artikelnr.]],Artikel!A:C,3,FALSE),Tabelle3[[#This Row],[Artikelnr.]])</f>
        <v>Räucher Schinken Fertigware</v>
      </c>
      <c r="N1326" s="11" t="str">
        <f>VLOOKUP(D1326,'Liste Gründe'!A:D,2,FALSE)</f>
        <v>Verpackungsfehler</v>
      </c>
      <c r="O1326" s="13" t="str">
        <f>IF(ISBLANK(F1326),VLOOKUP(Tabelle3[[#This Row],[Grund Ziffer]],'Liste Gründe'!A:D,3,FALSE),F1326)</f>
        <v>offene Verpackung</v>
      </c>
      <c r="P1326" s="11" t="str">
        <f>IF(ISBLANK(Tabelle111[[#This Row],[noch genauer]]),"-",Tabelle111[[#This Row],[noch genauer]])</f>
        <v>-</v>
      </c>
      <c r="Q1326" s="14">
        <f t="shared" si="141"/>
        <v>41</v>
      </c>
      <c r="R1326" s="11" t="str">
        <f t="shared" si="142"/>
        <v>Produkte</v>
      </c>
      <c r="S1326" s="11" t="str">
        <f t="shared" si="143"/>
        <v>BUs</v>
      </c>
      <c r="T1326" s="11" t="str">
        <f t="shared" si="144"/>
        <v>Symptome</v>
      </c>
      <c r="U1326" s="11" t="str">
        <f>IFERROR(VLOOKUP(Tabelle3[[#This Row],[Artikelnr.]],Kennzahlen!S:U,3,FALSE)*Tabelle3[[#This Row],[Menge]],"0")</f>
        <v>0</v>
      </c>
      <c r="V1326" s="14" t="str">
        <f>IF(ISBLANK(A1326),VLOOKUP(Tabelle3[[#This Row],[Artikelnr.]],'Linien - BU'!R:S,2,FALSE),A1326)</f>
        <v>L16</v>
      </c>
      <c r="W1326" s="16" t="str">
        <f t="shared" si="145"/>
        <v>Räucher Schinken Fertigware</v>
      </c>
      <c r="X1326" s="15">
        <f t="shared" si="146"/>
        <v>82</v>
      </c>
      <c r="Y1326"/>
      <c r="Z1326" s="3"/>
      <c r="AB1326" s="3"/>
      <c r="AC1326" s="51"/>
      <c r="AD1326" s="3"/>
      <c r="AE1326" s="3"/>
      <c r="AF1326" s="51"/>
      <c r="AG1326" s="51"/>
      <c r="AH1326" s="51"/>
      <c r="AI1326" s="3"/>
      <c r="AL1326" s="3"/>
      <c r="AM1326" s="3"/>
      <c r="AN1326" s="3"/>
    </row>
    <row r="1327" spans="1:40" ht="30" customHeight="1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F1327"/>
      <c r="G1327" s="55"/>
      <c r="H1327" s="25" t="str">
        <f>IFERROR(VLOOKUP(Tabelle111[[#This Row],[Artikelnr. (wenn vorhanden)]],Artikel!A:C,3,FALSE),Tabelle111[[#This Row],[Artikelnr. (wenn vorhanden)]])</f>
        <v>Räucher VS</v>
      </c>
      <c r="I1327" s="11" t="str">
        <f>VLOOKUP(V1327,'Linien - BU'!A:B,2,FALSE)</f>
        <v>BU1</v>
      </c>
      <c r="J1327" s="12">
        <f t="shared" si="140"/>
        <v>20</v>
      </c>
      <c r="K1327" s="13">
        <f>Tabelle111[[#This Row],[Datum '[Tag']]]</f>
        <v>44447</v>
      </c>
      <c r="L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27" s="14" t="str">
        <f>IFERROR(VLOOKUP(Tabelle3[[#This Row],[Artikelnr.]],Artikel!A:C,3,FALSE),Tabelle3[[#This Row],[Artikelnr.]])</f>
        <v>Räucher VS</v>
      </c>
      <c r="N1327" s="11" t="str">
        <f>VLOOKUP(D1327,'Liste Gründe'!A:D,2,FALSE)</f>
        <v>Linienbezogen</v>
      </c>
      <c r="O1327" s="13" t="str">
        <f>IF(ISBLANK(F1327),VLOOKUP(Tabelle3[[#This Row],[Grund Ziffer]],'Liste Gründe'!A:D,3,FALSE),F1327)</f>
        <v>Maschinenabfall</v>
      </c>
      <c r="P1327" s="11" t="str">
        <f>IF(ISBLANK(Tabelle111[[#This Row],[noch genauer]]),"-",Tabelle111[[#This Row],[noch genauer]])</f>
        <v>-</v>
      </c>
      <c r="Q1327" s="14">
        <f t="shared" si="141"/>
        <v>36</v>
      </c>
      <c r="R1327" s="11" t="str">
        <f t="shared" si="142"/>
        <v>Produkte</v>
      </c>
      <c r="S1327" s="11" t="str">
        <f t="shared" si="143"/>
        <v>BUs</v>
      </c>
      <c r="T1327" s="11" t="str">
        <f t="shared" si="144"/>
        <v>Symptome</v>
      </c>
      <c r="U1327" s="11" t="str">
        <f>IFERROR(VLOOKUP(Tabelle3[[#This Row],[Artikelnr.]],Kennzahlen!S:U,3,FALSE)*Tabelle3[[#This Row],[Menge]],"0")</f>
        <v>0</v>
      </c>
      <c r="V1327" s="14" t="str">
        <f>IF(ISBLANK(A1327),VLOOKUP(Tabelle3[[#This Row],[Artikelnr.]],'Linien - BU'!R:S,2,FALSE),A1327)</f>
        <v>Abfüllung</v>
      </c>
      <c r="W1327" s="16" t="str">
        <f t="shared" si="145"/>
        <v>Räucher VS</v>
      </c>
      <c r="X1327" s="15">
        <f t="shared" si="146"/>
        <v>30</v>
      </c>
      <c r="Y1327"/>
      <c r="Z1327" s="3"/>
      <c r="AB1327" s="3"/>
      <c r="AC1327" s="51"/>
      <c r="AD1327" s="3"/>
      <c r="AE1327" s="3"/>
      <c r="AF1327" s="51"/>
      <c r="AG1327" s="51"/>
      <c r="AH1327" s="51"/>
      <c r="AI1327" s="3"/>
      <c r="AL1327" s="3"/>
      <c r="AM1327" s="3"/>
      <c r="AN1327" s="3"/>
    </row>
    <row r="1328" spans="1:40" ht="30" customHeight="1" x14ac:dyDescent="0.25">
      <c r="A1328" s="25" t="s">
        <v>15153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IFERROR(VLOOKUP(Tabelle111[[#This Row],[Artikelnr. (wenn vorhanden)]],Artikel!A:C,3,FALSE),Tabelle111[[#This Row],[Artikelnr. (wenn vorhanden)]])</f>
        <v>Räu-End</v>
      </c>
      <c r="I1328" s="11" t="str">
        <f>VLOOKUP(V1328,'Linien - BU'!A:B,2,FALSE)</f>
        <v>Verkauf</v>
      </c>
      <c r="J1328" s="12">
        <f t="shared" si="140"/>
        <v>20</v>
      </c>
      <c r="K1328" s="13">
        <f>Tabelle111[[#This Row],[Datum '[Tag']]]</f>
        <v>44474</v>
      </c>
      <c r="L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28" s="14" t="str">
        <f>IFERROR(VLOOKUP(Tabelle3[[#This Row],[Artikelnr.]],Artikel!A:C,3,FALSE),Tabelle3[[#This Row],[Artikelnr.]])</f>
        <v>Räu-End</v>
      </c>
      <c r="N1328" s="11" t="str">
        <f>VLOOKUP(D1328,'Liste Gründe'!A:D,2,FALSE)</f>
        <v>Schimmel</v>
      </c>
      <c r="O1328" s="13" t="str">
        <f>IF(ISBLANK(F1328),VLOOKUP(Tabelle3[[#This Row],[Grund Ziffer]],'Liste Gründe'!A:D,3,FALSE),F1328)</f>
        <v>keinen Abnehmer</v>
      </c>
      <c r="P1328" s="11" t="str">
        <f>IF(ISBLANK(Tabelle111[[#This Row],[noch genauer]]),"-",Tabelle111[[#This Row],[noch genauer]])</f>
        <v>-</v>
      </c>
      <c r="Q1328" s="14">
        <f t="shared" si="141"/>
        <v>40</v>
      </c>
      <c r="R1328" s="11" t="str">
        <f t="shared" si="142"/>
        <v>Produkte</v>
      </c>
      <c r="S1328" s="11" t="str">
        <f t="shared" si="143"/>
        <v>BUs</v>
      </c>
      <c r="T1328" s="11" t="str">
        <f t="shared" si="144"/>
        <v>Symptome</v>
      </c>
      <c r="U1328" s="11" t="str">
        <f>IFERROR(VLOOKUP(Tabelle3[[#This Row],[Artikelnr.]],Kennzahlen!S:U,3,FALSE)*Tabelle3[[#This Row],[Menge]],"0")</f>
        <v>0</v>
      </c>
      <c r="V1328" s="14" t="str">
        <f>IF(ISBLANK(A1328),VLOOKUP(Tabelle3[[#This Row],[Artikelnr.]],'Linien - BU'!R:S,2,FALSE),A1328)</f>
        <v>Verkauf</v>
      </c>
      <c r="W1328" s="16" t="str">
        <f t="shared" si="145"/>
        <v>Räu-End</v>
      </c>
      <c r="X1328" s="15">
        <f t="shared" si="146"/>
        <v>12</v>
      </c>
      <c r="Y1328"/>
      <c r="Z1328" s="3"/>
      <c r="AB1328" s="3"/>
      <c r="AC1328" s="51"/>
      <c r="AD1328" s="3"/>
      <c r="AE1328" s="3"/>
      <c r="AF1328" s="51"/>
      <c r="AG1328" s="51"/>
      <c r="AH1328" s="51"/>
      <c r="AI1328" s="3"/>
      <c r="AL1328" s="3"/>
      <c r="AM1328" s="3"/>
      <c r="AN1328" s="3"/>
    </row>
    <row r="1329" spans="1:42" ht="30" customHeight="1" x14ac:dyDescent="0.25">
      <c r="A1329" s="25" t="s">
        <v>15153</v>
      </c>
      <c r="B1329" s="25" t="s">
        <v>363</v>
      </c>
      <c r="C1329" s="25">
        <v>9</v>
      </c>
      <c r="D1329" s="25">
        <v>99</v>
      </c>
      <c r="E1329" s="37">
        <v>44491</v>
      </c>
      <c r="F1329"/>
      <c r="G1329" s="25"/>
      <c r="H1329" s="56" t="str">
        <f>IFERROR(VLOOKUP(Tabelle111[[#This Row],[Artikelnr. (wenn vorhanden)]],Artikel!A:C,3,FALSE),Tabelle111[[#This Row],[Artikelnr. (wenn vorhanden)]])</f>
        <v>Räu-End</v>
      </c>
      <c r="I1329" s="11" t="str">
        <f>VLOOKUP(V1329,'Linien - BU'!A:B,2,FALSE)</f>
        <v>Verkauf</v>
      </c>
      <c r="J1329" s="12">
        <f t="shared" si="140"/>
        <v>9</v>
      </c>
      <c r="K1329" s="13">
        <f>Tabelle111[[#This Row],[Datum '[Tag']]]</f>
        <v>44491</v>
      </c>
      <c r="L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29" s="14" t="str">
        <f>IFERROR(VLOOKUP(Tabelle3[[#This Row],[Artikelnr.]],Artikel!A:C,3,FALSE),Tabelle3[[#This Row],[Artikelnr.]])</f>
        <v>Räu-End</v>
      </c>
      <c r="N1329" s="11" t="str">
        <f>VLOOKUP(D1329,'Liste Gründe'!A:D,2,FALSE)</f>
        <v>Schimmel</v>
      </c>
      <c r="O1329" s="13" t="str">
        <f>IF(ISBLANK(F1329),VLOOKUP(Tabelle3[[#This Row],[Grund Ziffer]],'Liste Gründe'!A:D,3,FALSE),F1329)</f>
        <v>Schimmel durch Luftzieher</v>
      </c>
      <c r="P1329" s="11" t="str">
        <f>IF(ISBLANK(Tabelle111[[#This Row],[noch genauer]]),"-",Tabelle111[[#This Row],[noch genauer]])</f>
        <v>-</v>
      </c>
      <c r="Q1329" s="14">
        <f t="shared" si="141"/>
        <v>42</v>
      </c>
      <c r="R1329" s="11" t="str">
        <f t="shared" si="142"/>
        <v>Produkte</v>
      </c>
      <c r="S1329" s="11" t="str">
        <f t="shared" si="143"/>
        <v>BUs</v>
      </c>
      <c r="T1329" s="11" t="str">
        <f t="shared" si="144"/>
        <v>Symptome</v>
      </c>
      <c r="U1329" s="11" t="str">
        <f>IFERROR(VLOOKUP(Tabelle3[[#This Row],[Artikelnr.]],Kennzahlen!S:U,3,FALSE)*Tabelle3[[#This Row],[Menge]],"0")</f>
        <v>0</v>
      </c>
      <c r="V1329" s="14" t="str">
        <f>IF(ISBLANK(A1329),VLOOKUP(Tabelle3[[#This Row],[Artikelnr.]],'Linien - BU'!R:S,2,FALSE),A1329)</f>
        <v>Verkauf</v>
      </c>
      <c r="W1329" s="16" t="str">
        <f t="shared" si="145"/>
        <v>Räu-End</v>
      </c>
      <c r="X1329" s="15">
        <f t="shared" si="146"/>
        <v>99</v>
      </c>
      <c r="Y1329"/>
      <c r="Z1329" s="3"/>
      <c r="AB1329" s="3"/>
      <c r="AC1329" s="51"/>
      <c r="AD1329" s="3"/>
      <c r="AE1329" s="3"/>
      <c r="AF1329" s="51"/>
      <c r="AG1329" s="51"/>
      <c r="AH1329" s="51"/>
      <c r="AI1329" s="3"/>
      <c r="AL1329" s="3"/>
      <c r="AM1329" s="3"/>
      <c r="AN1329" s="3"/>
    </row>
    <row r="1330" spans="1:42" ht="30" customHeight="1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IFERROR(VLOOKUP(Tabelle111[[#This Row],[Artikelnr. (wenn vorhanden)]],Artikel!A:C,3,FALSE),Tabelle111[[#This Row],[Artikelnr. (wenn vorhanden)]])</f>
        <v>Reste Zipfel</v>
      </c>
      <c r="I1330" s="11" t="str">
        <f>VLOOKUP(V1330,'Linien - BU'!A:B,2,FALSE)</f>
        <v>BU3</v>
      </c>
      <c r="J1330" s="12">
        <f t="shared" si="140"/>
        <v>10</v>
      </c>
      <c r="K1330" s="13">
        <f>Tabelle111[[#This Row],[Datum '[Tag']]]</f>
        <v>44447</v>
      </c>
      <c r="L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0" s="14" t="str">
        <f>IFERROR(VLOOKUP(Tabelle3[[#This Row],[Artikelnr.]],Artikel!A:C,3,FALSE),Tabelle3[[#This Row],[Artikelnr.]])</f>
        <v>Reste Zipfel</v>
      </c>
      <c r="N1330" s="11" t="str">
        <f>VLOOKUP(D1330,'Liste Gründe'!A:D,2,FALSE)</f>
        <v>keinen Verwendungszweck</v>
      </c>
      <c r="O1330" s="13" t="str">
        <f>IF(ISBLANK(F1330),VLOOKUP(Tabelle3[[#This Row],[Grund Ziffer]],'Liste Gründe'!A:D,3,FALSE),F1330)</f>
        <v>Reste von Würste beim Köpfen</v>
      </c>
      <c r="P1330" s="11" t="str">
        <f>IF(ISBLANK(Tabelle111[[#This Row],[noch genauer]]),"-",Tabelle111[[#This Row],[noch genauer]])</f>
        <v>Reste von Würste beim Köpfen</v>
      </c>
      <c r="Q1330" s="14">
        <f t="shared" si="141"/>
        <v>36</v>
      </c>
      <c r="R1330" s="11" t="str">
        <f t="shared" si="142"/>
        <v>Produkte</v>
      </c>
      <c r="S1330" s="11" t="str">
        <f t="shared" si="143"/>
        <v>BUs</v>
      </c>
      <c r="T1330" s="11" t="str">
        <f t="shared" si="144"/>
        <v>Symptome</v>
      </c>
      <c r="U1330" s="11" t="str">
        <f>IFERROR(VLOOKUP(Tabelle3[[#This Row],[Artikelnr.]],Kennzahlen!S:U,3,FALSE)*Tabelle3[[#This Row],[Menge]],"0")</f>
        <v>0</v>
      </c>
      <c r="V1330" s="14" t="str">
        <f>IF(ISBLANK(A1330),VLOOKUP(Tabelle3[[#This Row],[Artikelnr.]],'Linien - BU'!R:S,2,FALSE),A1330)</f>
        <v>WVP</v>
      </c>
      <c r="W1330" s="16" t="str">
        <f t="shared" si="145"/>
        <v>Reste Zipfel</v>
      </c>
      <c r="X1330" s="15">
        <f t="shared" si="146"/>
        <v>61</v>
      </c>
      <c r="Y1330"/>
      <c r="Z1330" s="3"/>
      <c r="AB1330" s="3"/>
      <c r="AC1330" s="51"/>
      <c r="AD1330" s="3"/>
      <c r="AE1330" s="3"/>
      <c r="AF1330" s="51"/>
      <c r="AG1330" s="51"/>
      <c r="AH1330" s="51"/>
      <c r="AI1330" s="3"/>
      <c r="AL1330" s="3"/>
      <c r="AM1330" s="3"/>
      <c r="AN1330" s="3"/>
    </row>
    <row r="1331" spans="1:42" ht="30" customHeight="1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IFERROR(VLOOKUP(Tabelle111[[#This Row],[Artikelnr. (wenn vorhanden)]],Artikel!A:C,3,FALSE),Tabelle111[[#This Row],[Artikelnr. (wenn vorhanden)]])</f>
        <v>Reste Zipfel</v>
      </c>
      <c r="I1331" s="11" t="str">
        <f>VLOOKUP(V1331,'Linien - BU'!A:B,2,FALSE)</f>
        <v>BU3</v>
      </c>
      <c r="J1331" s="12">
        <f t="shared" si="140"/>
        <v>35</v>
      </c>
      <c r="K1331" s="13">
        <f>Tabelle111[[#This Row],[Datum '[Tag']]]</f>
        <v>44456</v>
      </c>
      <c r="L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1" s="14" t="str">
        <f>IFERROR(VLOOKUP(Tabelle3[[#This Row],[Artikelnr.]],Artikel!A:C,3,FALSE),Tabelle3[[#This Row],[Artikelnr.]])</f>
        <v>Reste Zipfel</v>
      </c>
      <c r="N1331" s="11" t="str">
        <f>VLOOKUP(D1331,'Liste Gründe'!A:D,2,FALSE)</f>
        <v>keinen Verwendungszweck</v>
      </c>
      <c r="O1331" s="13" t="str">
        <f>IF(ISBLANK(F1331),VLOOKUP(Tabelle3[[#This Row],[Grund Ziffer]],'Liste Gründe'!A:D,3,FALSE),F1331)</f>
        <v>Reste von Würste beim Köpfen</v>
      </c>
      <c r="P1331" s="11" t="str">
        <f>IF(ISBLANK(Tabelle111[[#This Row],[noch genauer]]),"-",Tabelle111[[#This Row],[noch genauer]])</f>
        <v>Reste von Würste beim Köpfen</v>
      </c>
      <c r="Q1331" s="14">
        <f t="shared" si="141"/>
        <v>37</v>
      </c>
      <c r="R1331" s="11" t="str">
        <f t="shared" si="142"/>
        <v>Produkte</v>
      </c>
      <c r="S1331" s="11" t="str">
        <f t="shared" si="143"/>
        <v>BUs</v>
      </c>
      <c r="T1331" s="11" t="str">
        <f t="shared" si="144"/>
        <v>Symptome</v>
      </c>
      <c r="U1331" s="11" t="str">
        <f>IFERROR(VLOOKUP(Tabelle3[[#This Row],[Artikelnr.]],Kennzahlen!S:U,3,FALSE)*Tabelle3[[#This Row],[Menge]],"0")</f>
        <v>0</v>
      </c>
      <c r="V1331" s="14" t="str">
        <f>IF(ISBLANK(A1331),VLOOKUP(Tabelle3[[#This Row],[Artikelnr.]],'Linien - BU'!R:S,2,FALSE),A1331)</f>
        <v>WVP</v>
      </c>
      <c r="W1331" s="16" t="str">
        <f t="shared" si="145"/>
        <v>Reste Zipfel</v>
      </c>
      <c r="X1331" s="15">
        <f t="shared" si="146"/>
        <v>61</v>
      </c>
      <c r="Y1331"/>
      <c r="Z1331" s="3"/>
      <c r="AB1331" s="3"/>
      <c r="AC1331" s="51"/>
      <c r="AD1331" s="3"/>
      <c r="AE1331" s="3"/>
      <c r="AF1331" s="51"/>
      <c r="AG1331" s="51"/>
      <c r="AH1331" s="51"/>
      <c r="AI1331" s="3"/>
      <c r="AL1331" s="3"/>
      <c r="AM1331" s="3"/>
      <c r="AN1331" s="3"/>
    </row>
    <row r="1332" spans="1:42" ht="30" customHeight="1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IFERROR(VLOOKUP(Tabelle111[[#This Row],[Artikelnr. (wenn vorhanden)]],Artikel!A:C,3,FALSE),Tabelle111[[#This Row],[Artikelnr. (wenn vorhanden)]])</f>
        <v>Reste Zipfel</v>
      </c>
      <c r="I1332" s="11" t="str">
        <f>VLOOKUP(V1332,'Linien - BU'!A:B,2,FALSE)</f>
        <v>BU3</v>
      </c>
      <c r="J1332" s="12">
        <f t="shared" si="140"/>
        <v>80</v>
      </c>
      <c r="K1332" s="13">
        <f>Tabelle111[[#This Row],[Datum '[Tag']]]</f>
        <v>44459</v>
      </c>
      <c r="L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2" s="14" t="str">
        <f>IFERROR(VLOOKUP(Tabelle3[[#This Row],[Artikelnr.]],Artikel!A:C,3,FALSE),Tabelle3[[#This Row],[Artikelnr.]])</f>
        <v>Reste Zipfel</v>
      </c>
      <c r="N1332" s="11" t="str">
        <f>VLOOKUP(D1332,'Liste Gründe'!A:D,2,FALSE)</f>
        <v>keinen Verwendungszweck</v>
      </c>
      <c r="O1332" s="13" t="str">
        <f>IF(ISBLANK(F1332),VLOOKUP(Tabelle3[[#This Row],[Grund Ziffer]],'Liste Gründe'!A:D,3,FALSE),F1332)</f>
        <v>Reste von Würste beim Köpfen</v>
      </c>
      <c r="P1332" s="11" t="str">
        <f>IF(ISBLANK(Tabelle111[[#This Row],[noch genauer]]),"-",Tabelle111[[#This Row],[noch genauer]])</f>
        <v>Reste von Würste beim Köpfen</v>
      </c>
      <c r="Q1332" s="14">
        <f t="shared" si="141"/>
        <v>38</v>
      </c>
      <c r="R1332" s="11" t="str">
        <f t="shared" si="142"/>
        <v>Produkte</v>
      </c>
      <c r="S1332" s="11" t="str">
        <f t="shared" si="143"/>
        <v>BUs</v>
      </c>
      <c r="T1332" s="11" t="str">
        <f t="shared" si="144"/>
        <v>Symptome</v>
      </c>
      <c r="U1332" s="11" t="str">
        <f>IFERROR(VLOOKUP(Tabelle3[[#This Row],[Artikelnr.]],Kennzahlen!S:U,3,FALSE)*Tabelle3[[#This Row],[Menge]],"0")</f>
        <v>0</v>
      </c>
      <c r="V1332" s="14" t="str">
        <f>IF(ISBLANK(A1332),VLOOKUP(Tabelle3[[#This Row],[Artikelnr.]],'Linien - BU'!R:S,2,FALSE),A1332)</f>
        <v>WVP</v>
      </c>
      <c r="W1332" s="16" t="str">
        <f t="shared" si="145"/>
        <v>Reste Zipfel</v>
      </c>
      <c r="X1332" s="15">
        <f t="shared" si="146"/>
        <v>61</v>
      </c>
      <c r="Y1332"/>
      <c r="Z1332" s="3"/>
      <c r="AB1332" s="3"/>
      <c r="AC1332" s="51"/>
      <c r="AD1332" s="3"/>
      <c r="AE1332" s="3"/>
      <c r="AF1332" s="51"/>
      <c r="AG1332" s="51"/>
      <c r="AH1332" s="51"/>
      <c r="AI1332" s="3"/>
      <c r="AL1332" s="3"/>
      <c r="AM1332" s="3"/>
      <c r="AN1332" s="3"/>
    </row>
    <row r="1333" spans="1:42" ht="30" customHeight="1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IFERROR(VLOOKUP(Tabelle111[[#This Row],[Artikelnr. (wenn vorhanden)]],Artikel!A:C,3,FALSE),Tabelle111[[#This Row],[Artikelnr. (wenn vorhanden)]])</f>
        <v>Reste Zipfel</v>
      </c>
      <c r="I1333" s="11" t="str">
        <f>VLOOKUP(V1333,'Linien - BU'!A:B,2,FALSE)</f>
        <v>BU3</v>
      </c>
      <c r="J1333" s="12">
        <f t="shared" si="140"/>
        <v>80</v>
      </c>
      <c r="K1333" s="13">
        <f>Tabelle111[[#This Row],[Datum '[Tag']]]</f>
        <v>44466</v>
      </c>
      <c r="L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3" s="14" t="str">
        <f>IFERROR(VLOOKUP(Tabelle3[[#This Row],[Artikelnr.]],Artikel!A:C,3,FALSE),Tabelle3[[#This Row],[Artikelnr.]])</f>
        <v>Reste Zipfel</v>
      </c>
      <c r="N1333" s="11" t="str">
        <f>VLOOKUP(D1333,'Liste Gründe'!A:D,2,FALSE)</f>
        <v>keinen Verwendungszweck</v>
      </c>
      <c r="O1333" s="13" t="str">
        <f>IF(ISBLANK(F1333),VLOOKUP(Tabelle3[[#This Row],[Grund Ziffer]],'Liste Gründe'!A:D,3,FALSE),F1333)</f>
        <v>Reste von Würste beim Köpfen</v>
      </c>
      <c r="P1333" s="11" t="str">
        <f>IF(ISBLANK(Tabelle111[[#This Row],[noch genauer]]),"-",Tabelle111[[#This Row],[noch genauer]])</f>
        <v>Reste von Würste beim Köpfen</v>
      </c>
      <c r="Q1333" s="14">
        <f t="shared" si="141"/>
        <v>39</v>
      </c>
      <c r="R1333" s="11" t="str">
        <f t="shared" si="142"/>
        <v>Produkte</v>
      </c>
      <c r="S1333" s="11" t="str">
        <f t="shared" si="143"/>
        <v>BUs</v>
      </c>
      <c r="T1333" s="11" t="str">
        <f t="shared" si="144"/>
        <v>Symptome</v>
      </c>
      <c r="U1333" s="11" t="str">
        <f>IFERROR(VLOOKUP(Tabelle3[[#This Row],[Artikelnr.]],Kennzahlen!S:U,3,FALSE)*Tabelle3[[#This Row],[Menge]],"0")</f>
        <v>0</v>
      </c>
      <c r="V1333" s="14" t="str">
        <f>IF(ISBLANK(A1333),VLOOKUP(Tabelle3[[#This Row],[Artikelnr.]],'Linien - BU'!R:S,2,FALSE),A1333)</f>
        <v>WVP</v>
      </c>
      <c r="W1333" s="16" t="str">
        <f t="shared" si="145"/>
        <v>Reste Zipfel</v>
      </c>
      <c r="X1333" s="15">
        <f t="shared" si="146"/>
        <v>61</v>
      </c>
      <c r="Y1333"/>
      <c r="Z1333" s="3"/>
      <c r="AB1333" s="3"/>
      <c r="AC1333" s="51"/>
      <c r="AD1333" s="3"/>
      <c r="AE1333" s="3"/>
      <c r="AF1333" s="51"/>
      <c r="AG1333" s="51"/>
      <c r="AH1333" s="51"/>
      <c r="AI1333" s="3"/>
      <c r="AL1333" s="3"/>
      <c r="AM1333" s="3"/>
      <c r="AN1333" s="3"/>
    </row>
    <row r="1334" spans="1:42" ht="30" customHeight="1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IFERROR(VLOOKUP(Tabelle111[[#This Row],[Artikelnr. (wenn vorhanden)]],Artikel!A:C,3,FALSE),Tabelle111[[#This Row],[Artikelnr. (wenn vorhanden)]])</f>
        <v>Reste Zipfel</v>
      </c>
      <c r="I1334" s="11" t="str">
        <f>VLOOKUP(V1334,'Linien - BU'!A:B,2,FALSE)</f>
        <v>BU3</v>
      </c>
      <c r="J1334" s="12">
        <f t="shared" si="140"/>
        <v>20</v>
      </c>
      <c r="K1334" s="13">
        <f>Tabelle111[[#This Row],[Datum '[Tag']]]</f>
        <v>44468</v>
      </c>
      <c r="L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4" s="14" t="str">
        <f>IFERROR(VLOOKUP(Tabelle3[[#This Row],[Artikelnr.]],Artikel!A:C,3,FALSE),Tabelle3[[#This Row],[Artikelnr.]])</f>
        <v>Reste Zipfel</v>
      </c>
      <c r="N1334" s="11" t="str">
        <f>VLOOKUP(D1334,'Liste Gründe'!A:D,2,FALSE)</f>
        <v>Schimmel</v>
      </c>
      <c r="O1334" s="13" t="str">
        <f>IF(ISBLANK(F1334),VLOOKUP(Tabelle3[[#This Row],[Grund Ziffer]],'Liste Gründe'!A:D,3,FALSE),F1334)</f>
        <v>Rest</v>
      </c>
      <c r="P1334" s="11" t="str">
        <f>IF(ISBLANK(Tabelle111[[#This Row],[noch genauer]]),"-",Tabelle111[[#This Row],[noch genauer]])</f>
        <v>Reste von Würste beim Köpfen</v>
      </c>
      <c r="Q1334" s="14">
        <f t="shared" si="141"/>
        <v>39</v>
      </c>
      <c r="R1334" s="11" t="str">
        <f t="shared" si="142"/>
        <v>Produkte</v>
      </c>
      <c r="S1334" s="11" t="str">
        <f t="shared" si="143"/>
        <v>BUs</v>
      </c>
      <c r="T1334" s="11" t="str">
        <f t="shared" si="144"/>
        <v>Symptome</v>
      </c>
      <c r="U1334" s="11" t="str">
        <f>IFERROR(VLOOKUP(Tabelle3[[#This Row],[Artikelnr.]],Kennzahlen!S:U,3,FALSE)*Tabelle3[[#This Row],[Menge]],"0")</f>
        <v>0</v>
      </c>
      <c r="V1334" s="14" t="str">
        <f>IF(ISBLANK(A1334),VLOOKUP(Tabelle3[[#This Row],[Artikelnr.]],'Linien - BU'!R:S,2,FALSE),A1334)</f>
        <v>WVP</v>
      </c>
      <c r="W1334" s="16" t="str">
        <f t="shared" si="145"/>
        <v>Reste Zipfel</v>
      </c>
      <c r="X1334" s="15">
        <f t="shared" si="146"/>
        <v>12</v>
      </c>
      <c r="Y1334"/>
      <c r="Z1334" s="3"/>
      <c r="AB1334" s="3"/>
      <c r="AC1334" s="51"/>
      <c r="AD1334" s="3"/>
      <c r="AE1334" s="3"/>
      <c r="AF1334" s="51"/>
      <c r="AG1334" s="51"/>
      <c r="AH1334" s="51"/>
      <c r="AI1334" s="3"/>
      <c r="AL1334" s="3"/>
      <c r="AM1334" s="3"/>
      <c r="AN1334" s="3"/>
    </row>
    <row r="1335" spans="1:42" ht="30" customHeight="1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IFERROR(VLOOKUP(Tabelle111[[#This Row],[Artikelnr. (wenn vorhanden)]],Artikel!A:C,3,FALSE),Tabelle111[[#This Row],[Artikelnr. (wenn vorhanden)]])</f>
        <v>Reste Zipfel</v>
      </c>
      <c r="I1335" s="11" t="str">
        <f>VLOOKUP(V1335,'Linien - BU'!A:B,2,FALSE)</f>
        <v>BU3</v>
      </c>
      <c r="J1335" s="12">
        <f t="shared" si="140"/>
        <v>18</v>
      </c>
      <c r="K1335" s="13">
        <f>Tabelle111[[#This Row],[Datum '[Tag']]]</f>
        <v>44469</v>
      </c>
      <c r="L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5" s="14" t="str">
        <f>IFERROR(VLOOKUP(Tabelle3[[#This Row],[Artikelnr.]],Artikel!A:C,3,FALSE),Tabelle3[[#This Row],[Artikelnr.]])</f>
        <v>Reste Zipfel</v>
      </c>
      <c r="N1335" s="11" t="str">
        <f>VLOOKUP(D1335,'Liste Gründe'!A:D,2,FALSE)</f>
        <v>keinen Verwendungszweck</v>
      </c>
      <c r="O1335" s="13" t="str">
        <f>IF(ISBLANK(F1335),VLOOKUP(Tabelle3[[#This Row],[Grund Ziffer]],'Liste Gründe'!A:D,3,FALSE),F1335)</f>
        <v>Reste von Würste beim Köpfen</v>
      </c>
      <c r="P1335" s="11" t="str">
        <f>IF(ISBLANK(Tabelle111[[#This Row],[noch genauer]]),"-",Tabelle111[[#This Row],[noch genauer]])</f>
        <v>Reste von Würste beim Köpfen</v>
      </c>
      <c r="Q1335" s="14">
        <f t="shared" si="141"/>
        <v>39</v>
      </c>
      <c r="R1335" s="11" t="str">
        <f t="shared" si="142"/>
        <v>Produkte</v>
      </c>
      <c r="S1335" s="11" t="str">
        <f t="shared" si="143"/>
        <v>BUs</v>
      </c>
      <c r="T1335" s="11" t="str">
        <f t="shared" si="144"/>
        <v>Symptome</v>
      </c>
      <c r="U1335" s="11" t="str">
        <f>IFERROR(VLOOKUP(Tabelle3[[#This Row],[Artikelnr.]],Kennzahlen!S:U,3,FALSE)*Tabelle3[[#This Row],[Menge]],"0")</f>
        <v>0</v>
      </c>
      <c r="V1335" s="14" t="str">
        <f>IF(ISBLANK(A1335),VLOOKUP(Tabelle3[[#This Row],[Artikelnr.]],'Linien - BU'!R:S,2,FALSE),A1335)</f>
        <v>WVP</v>
      </c>
      <c r="W1335" s="16" t="str">
        <f t="shared" si="145"/>
        <v>Reste Zipfel</v>
      </c>
      <c r="X1335" s="15">
        <f t="shared" si="146"/>
        <v>61</v>
      </c>
      <c r="Y1335"/>
      <c r="Z1335" s="3"/>
      <c r="AB1335" s="3"/>
      <c r="AC1335" s="51"/>
      <c r="AD1335" s="3"/>
      <c r="AE1335" s="3"/>
      <c r="AF1335" s="51"/>
      <c r="AG1335" s="51"/>
      <c r="AH1335" s="51"/>
      <c r="AI1335" s="3"/>
      <c r="AL1335" s="3"/>
      <c r="AM1335" s="3"/>
      <c r="AN1335" s="3"/>
    </row>
    <row r="1336" spans="1:42" ht="30" customHeight="1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IFERROR(VLOOKUP(Tabelle111[[#This Row],[Artikelnr. (wenn vorhanden)]],Artikel!A:C,3,FALSE),Tabelle111[[#This Row],[Artikelnr. (wenn vorhanden)]])</f>
        <v>Reste Zipfel</v>
      </c>
      <c r="I1336" s="11" t="str">
        <f>VLOOKUP(V1336,'Linien - BU'!A:B,2,FALSE)</f>
        <v>BU3</v>
      </c>
      <c r="J1336" s="12">
        <f t="shared" si="140"/>
        <v>8</v>
      </c>
      <c r="K1336" s="13">
        <f>Tabelle111[[#This Row],[Datum '[Tag']]]</f>
        <v>44473</v>
      </c>
      <c r="L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6" s="14" t="str">
        <f>IFERROR(VLOOKUP(Tabelle3[[#This Row],[Artikelnr.]],Artikel!A:C,3,FALSE),Tabelle3[[#This Row],[Artikelnr.]])</f>
        <v>Reste Zipfel</v>
      </c>
      <c r="N1336" s="11" t="str">
        <f>VLOOKUP(D1336,'Liste Gründe'!A:D,2,FALSE)</f>
        <v>keinen Verwendungszweck</v>
      </c>
      <c r="O1336" s="13" t="str">
        <f>IF(ISBLANK(F1336),VLOOKUP(Tabelle3[[#This Row],[Grund Ziffer]],'Liste Gründe'!A:D,3,FALSE),F1336)</f>
        <v>Reste von Würste beim Köpfen</v>
      </c>
      <c r="P1336" s="11" t="str">
        <f>IF(ISBLANK(Tabelle111[[#This Row],[noch genauer]]),"-",Tabelle111[[#This Row],[noch genauer]])</f>
        <v>-</v>
      </c>
      <c r="Q1336" s="14">
        <f t="shared" si="141"/>
        <v>40</v>
      </c>
      <c r="R1336" s="11" t="str">
        <f t="shared" si="142"/>
        <v>Produkte</v>
      </c>
      <c r="S1336" s="11" t="str">
        <f t="shared" si="143"/>
        <v>BUs</v>
      </c>
      <c r="T1336" s="11" t="str">
        <f t="shared" si="144"/>
        <v>Symptome</v>
      </c>
      <c r="U1336" s="11" t="str">
        <f>IFERROR(VLOOKUP(Tabelle3[[#This Row],[Artikelnr.]],Kennzahlen!S:U,3,FALSE)*Tabelle3[[#This Row],[Menge]],"0")</f>
        <v>0</v>
      </c>
      <c r="V1336" s="14" t="str">
        <f>IF(ISBLANK(A1336),VLOOKUP(Tabelle3[[#This Row],[Artikelnr.]],'Linien - BU'!R:S,2,FALSE),A1336)</f>
        <v>WVP</v>
      </c>
      <c r="W1336" s="16" t="str">
        <f t="shared" si="145"/>
        <v>Reste Zipfel</v>
      </c>
      <c r="X1336" s="15">
        <f t="shared" si="146"/>
        <v>61</v>
      </c>
      <c r="Y1336"/>
      <c r="Z1336" s="3"/>
      <c r="AB1336" s="3"/>
      <c r="AC1336" s="51"/>
      <c r="AD1336" s="3"/>
      <c r="AE1336" s="3"/>
      <c r="AF1336" s="51"/>
      <c r="AG1336" s="51"/>
      <c r="AH1336" s="51"/>
      <c r="AI1336" s="3"/>
      <c r="AL1336" s="3"/>
      <c r="AM1336" s="3"/>
      <c r="AN1336" s="3"/>
    </row>
    <row r="1337" spans="1:42" ht="30" customHeight="1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F1337"/>
      <c r="G1337" s="25"/>
      <c r="H1337" s="56" t="str">
        <f>IFERROR(VLOOKUP(Tabelle111[[#This Row],[Artikelnr. (wenn vorhanden)]],Artikel!A:C,3,FALSE),Tabelle111[[#This Row],[Artikelnr. (wenn vorhanden)]])</f>
        <v>Reste Zipfel</v>
      </c>
      <c r="I1337" s="11" t="str">
        <f>VLOOKUP(V1337,'Linien - BU'!A:B,2,FALSE)</f>
        <v>BU1</v>
      </c>
      <c r="J1337" s="12">
        <f t="shared" si="140"/>
        <v>2.6</v>
      </c>
      <c r="K1337" s="13">
        <f>Tabelle111[[#This Row],[Datum '[Tag']]]</f>
        <v>44489</v>
      </c>
      <c r="L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7" s="14" t="str">
        <f>IFERROR(VLOOKUP(Tabelle3[[#This Row],[Artikelnr.]],Artikel!A:C,3,FALSE),Tabelle3[[#This Row],[Artikelnr.]])</f>
        <v>Reste Zipfel</v>
      </c>
      <c r="N1337" s="11" t="str">
        <f>VLOOKUP(D1337,'Liste Gründe'!A:D,2,FALSE)</f>
        <v>Linienbezogen</v>
      </c>
      <c r="O1337" s="13" t="str">
        <f>IF(ISBLANK(F1337),VLOOKUP(Tabelle3[[#This Row],[Grund Ziffer]],'Liste Gründe'!A:D,3,FALSE),F1337)</f>
        <v>Maschinenabfall</v>
      </c>
      <c r="P1337" s="11" t="str">
        <f>IF(ISBLANK(Tabelle111[[#This Row],[noch genauer]]),"-",Tabelle111[[#This Row],[noch genauer]])</f>
        <v>-</v>
      </c>
      <c r="Q1337" s="14">
        <f t="shared" si="141"/>
        <v>42</v>
      </c>
      <c r="R1337" s="11" t="str">
        <f t="shared" si="142"/>
        <v>Produkte</v>
      </c>
      <c r="S1337" s="11" t="str">
        <f t="shared" si="143"/>
        <v>BUs</v>
      </c>
      <c r="T1337" s="11" t="str">
        <f t="shared" si="144"/>
        <v>Symptome</v>
      </c>
      <c r="U1337" s="11" t="str">
        <f>IFERROR(VLOOKUP(Tabelle3[[#This Row],[Artikelnr.]],Kennzahlen!S:U,3,FALSE)*Tabelle3[[#This Row],[Menge]],"0")</f>
        <v>0</v>
      </c>
      <c r="V1337" s="14">
        <f>IF(ISBLANK(A1337),VLOOKUP(Tabelle3[[#This Row],[Artikelnr.]],'Linien - BU'!R:S,2,FALSE),A1337)</f>
        <v>3020</v>
      </c>
      <c r="W1337" s="16" t="str">
        <f t="shared" si="145"/>
        <v>Reste Zipfel</v>
      </c>
      <c r="X1337" s="15">
        <f t="shared" si="146"/>
        <v>30</v>
      </c>
      <c r="Y1337"/>
      <c r="Z1337" s="3"/>
      <c r="AB1337" s="3"/>
      <c r="AC1337" s="51"/>
      <c r="AD1337" s="3"/>
      <c r="AE1337" s="3"/>
      <c r="AF1337" s="51"/>
      <c r="AG1337" s="51"/>
      <c r="AH1337" s="51"/>
      <c r="AI1337" s="3"/>
      <c r="AL1337" s="3"/>
      <c r="AM1337" s="3"/>
      <c r="AN1337" s="3"/>
    </row>
    <row r="1338" spans="1:42" ht="30" customHeight="1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IFERROR(VLOOKUP(Tabelle111[[#This Row],[Artikelnr. (wenn vorhanden)]],Artikel!A:C,3,FALSE),Tabelle111[[#This Row],[Artikelnr. (wenn vorhanden)]])</f>
        <v>Rinde</v>
      </c>
      <c r="I1338" s="11" t="str">
        <f>VLOOKUP(V1338,'Linien - BU'!A:B,2,FALSE)</f>
        <v>BU1</v>
      </c>
      <c r="J1338" s="12">
        <f t="shared" si="140"/>
        <v>44.7</v>
      </c>
      <c r="K1338" s="13">
        <f>Tabelle111[[#This Row],[Datum '[Tag']]]</f>
        <v>44431</v>
      </c>
      <c r="L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8" s="14" t="str">
        <f>IFERROR(VLOOKUP(Tabelle3[[#This Row],[Artikelnr.]],Artikel!A:C,3,FALSE),Tabelle3[[#This Row],[Artikelnr.]])</f>
        <v>Rinde</v>
      </c>
      <c r="N1338" s="11" t="str">
        <f>VLOOKUP(D1338,'Liste Gründe'!A:D,2,FALSE)</f>
        <v>Rest</v>
      </c>
      <c r="O1338" s="13" t="str">
        <f>IF(ISBLANK(F1338),VLOOKUP(Tabelle3[[#This Row],[Grund Ziffer]],'Liste Gründe'!A:D,3,FALSE),F1338)</f>
        <v>geschälte Rinde</v>
      </c>
      <c r="P1338" s="11" t="str">
        <f>IF(ISBLANK(Tabelle111[[#This Row],[noch genauer]]),"-",Tabelle111[[#This Row],[noch genauer]])</f>
        <v>keine Verwendung möglich</v>
      </c>
      <c r="Q1338" s="14">
        <f t="shared" si="141"/>
        <v>34</v>
      </c>
      <c r="R1338" s="11" t="str">
        <f t="shared" si="142"/>
        <v>Produkte</v>
      </c>
      <c r="S1338" s="11" t="str">
        <f t="shared" si="143"/>
        <v>BUs</v>
      </c>
      <c r="T1338" s="11" t="str">
        <f t="shared" si="144"/>
        <v>Symptome</v>
      </c>
      <c r="U1338" s="11" t="str">
        <f>IFERROR(VLOOKUP(Tabelle3[[#This Row],[Artikelnr.]],Kennzahlen!S:U,3,FALSE)*Tabelle3[[#This Row],[Menge]],"0")</f>
        <v>0</v>
      </c>
      <c r="V1338" s="14" t="str">
        <f>IF(ISBLANK(A1338),VLOOKUP(Tabelle3[[#This Row],[Artikelnr.]],'Linien - BU'!R:S,2,FALSE),A1338)</f>
        <v>RWV</v>
      </c>
      <c r="W1338" s="16" t="str">
        <f t="shared" si="145"/>
        <v>Rinde</v>
      </c>
      <c r="X1338" s="15">
        <f t="shared" si="146"/>
        <v>22</v>
      </c>
      <c r="Y1338"/>
      <c r="Z1338" s="3"/>
      <c r="AB1338" s="3"/>
      <c r="AC1338" s="51"/>
      <c r="AD1338" s="3"/>
      <c r="AE1338" s="3"/>
      <c r="AF1338" s="51"/>
      <c r="AG1338" s="51"/>
      <c r="AH1338" s="51"/>
      <c r="AI1338" s="3"/>
      <c r="AL1338" s="3"/>
      <c r="AM1338" s="3"/>
      <c r="AN1338" s="3"/>
    </row>
    <row r="1339" spans="1:42" ht="30" customHeight="1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IFERROR(VLOOKUP(Tabelle111[[#This Row],[Artikelnr. (wenn vorhanden)]],Artikel!A:C,3,FALSE),Tabelle111[[#This Row],[Artikelnr. (wenn vorhanden)]])</f>
        <v>Rinde</v>
      </c>
      <c r="I1339" s="11" t="str">
        <f>VLOOKUP(V1339,'Linien - BU'!A:B,2,FALSE)</f>
        <v>BU1</v>
      </c>
      <c r="J1339" s="12">
        <f t="shared" si="140"/>
        <v>80</v>
      </c>
      <c r="K1339" s="13">
        <f>Tabelle111[[#This Row],[Datum '[Tag']]]</f>
        <v>44477</v>
      </c>
      <c r="L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9" s="14" t="str">
        <f>IFERROR(VLOOKUP(Tabelle3[[#This Row],[Artikelnr.]],Artikel!A:C,3,FALSE),Tabelle3[[#This Row],[Artikelnr.]])</f>
        <v>Rinde</v>
      </c>
      <c r="N1339" s="11" t="str">
        <f>VLOOKUP(D1339,'Liste Gründe'!A:D,2,FALSE)</f>
        <v>Rest</v>
      </c>
      <c r="O1339" s="13" t="str">
        <f>IF(ISBLANK(F1339),VLOOKUP(Tabelle3[[#This Row],[Grund Ziffer]],'Liste Gründe'!A:D,3,FALSE),F1339)</f>
        <v>-</v>
      </c>
      <c r="P1339" s="11" t="str">
        <f>IF(ISBLANK(Tabelle111[[#This Row],[noch genauer]]),"-",Tabelle111[[#This Row],[noch genauer]])</f>
        <v>-</v>
      </c>
      <c r="Q1339" s="14">
        <f t="shared" si="141"/>
        <v>40</v>
      </c>
      <c r="R1339" s="11" t="str">
        <f t="shared" si="142"/>
        <v>Produkte</v>
      </c>
      <c r="S1339" s="11" t="str">
        <f t="shared" si="143"/>
        <v>BUs</v>
      </c>
      <c r="T1339" s="11" t="str">
        <f t="shared" si="144"/>
        <v>Symptome</v>
      </c>
      <c r="U1339" s="11" t="str">
        <f>IFERROR(VLOOKUP(Tabelle3[[#This Row],[Artikelnr.]],Kennzahlen!S:U,3,FALSE)*Tabelle3[[#This Row],[Menge]],"0")</f>
        <v>0</v>
      </c>
      <c r="V1339" s="14" t="str">
        <f>IF(ISBLANK(A1339),VLOOKUP(Tabelle3[[#This Row],[Artikelnr.]],'Linien - BU'!R:S,2,FALSE),A1339)</f>
        <v>RWV</v>
      </c>
      <c r="W1339" s="16" t="str">
        <f t="shared" si="145"/>
        <v>Rinde</v>
      </c>
      <c r="X1339" s="15">
        <f t="shared" si="146"/>
        <v>60</v>
      </c>
      <c r="Y1339"/>
      <c r="Z1339" s="3"/>
      <c r="AB1339" s="3"/>
      <c r="AC1339" s="51"/>
      <c r="AD1339" s="3"/>
      <c r="AE1339" s="3"/>
      <c r="AF1339" s="51"/>
      <c r="AG1339" s="51"/>
      <c r="AH1339" s="51"/>
      <c r="AI1339" s="3"/>
      <c r="AL1339" s="3"/>
      <c r="AM1339" s="3"/>
      <c r="AN1339" s="3"/>
    </row>
    <row r="1340" spans="1:42" ht="30" customHeight="1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F1340"/>
      <c r="G1340" s="25"/>
      <c r="H1340" s="56" t="str">
        <f>IFERROR(VLOOKUP(Tabelle111[[#This Row],[Artikelnr. (wenn vorhanden)]],Artikel!A:C,3,FALSE),Tabelle111[[#This Row],[Artikelnr. (wenn vorhanden)]])</f>
        <v>Rinde</v>
      </c>
      <c r="I1340" s="11" t="str">
        <f>VLOOKUP(V1340,'Linien - BU'!A:B,2,FALSE)</f>
        <v>BU1</v>
      </c>
      <c r="J1340" s="12">
        <f t="shared" si="140"/>
        <v>29</v>
      </c>
      <c r="K1340" s="13">
        <f>Tabelle111[[#This Row],[Datum '[Tag']]]</f>
        <v>44488</v>
      </c>
      <c r="L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0" s="14" t="str">
        <f>IFERROR(VLOOKUP(Tabelle3[[#This Row],[Artikelnr.]],Artikel!A:C,3,FALSE),Tabelle3[[#This Row],[Artikelnr.]])</f>
        <v>Rinde</v>
      </c>
      <c r="N1340" s="11" t="str">
        <f>VLOOKUP(D1340,'Liste Gründe'!A:D,2,FALSE)</f>
        <v>Linienbezogen</v>
      </c>
      <c r="O1340" s="13" t="str">
        <f>IF(ISBLANK(F1340),VLOOKUP(Tabelle3[[#This Row],[Grund Ziffer]],'Liste Gründe'!A:D,3,FALSE),F1340)</f>
        <v>Maschinenabfall</v>
      </c>
      <c r="P1340" s="11" t="str">
        <f>IF(ISBLANK(Tabelle111[[#This Row],[noch genauer]]),"-",Tabelle111[[#This Row],[noch genauer]])</f>
        <v>-</v>
      </c>
      <c r="Q1340" s="14">
        <f t="shared" si="141"/>
        <v>42</v>
      </c>
      <c r="R1340" s="11" t="str">
        <f t="shared" si="142"/>
        <v>Produkte</v>
      </c>
      <c r="S1340" s="11" t="str">
        <f t="shared" si="143"/>
        <v>BUs</v>
      </c>
      <c r="T1340" s="11" t="str">
        <f t="shared" si="144"/>
        <v>Symptome</v>
      </c>
      <c r="U1340" s="11" t="str">
        <f>IFERROR(VLOOKUP(Tabelle3[[#This Row],[Artikelnr.]],Kennzahlen!S:U,3,FALSE)*Tabelle3[[#This Row],[Menge]],"0")</f>
        <v>0</v>
      </c>
      <c r="V1340" s="14" t="str">
        <f>IF(ISBLANK(A1340),VLOOKUP(Tabelle3[[#This Row],[Artikelnr.]],'Linien - BU'!R:S,2,FALSE),A1340)</f>
        <v>Strudelline</v>
      </c>
      <c r="W1340" s="16" t="str">
        <f t="shared" si="145"/>
        <v>Rinde</v>
      </c>
      <c r="X1340" s="15">
        <f t="shared" si="146"/>
        <v>30</v>
      </c>
      <c r="Z1340"/>
      <c r="AA1340"/>
      <c r="AB1340" s="3"/>
      <c r="AC1340" s="51"/>
      <c r="AD1340" s="3"/>
      <c r="AH1340" s="51"/>
      <c r="AK1340" s="3"/>
      <c r="AN1340" s="3"/>
      <c r="AO1340" s="3"/>
      <c r="AP1340" s="3"/>
    </row>
    <row r="1341" spans="1:42" ht="30" customHeight="1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IFERROR(VLOOKUP(Tabelle111[[#This Row],[Artikelnr. (wenn vorhanden)]],Artikel!A:C,3,FALSE),Tabelle111[[#This Row],[Artikelnr. (wenn vorhanden)]])</f>
        <v>RS natur gourmet</v>
      </c>
      <c r="I1341" s="11" t="str">
        <f>VLOOKUP(V1341,'Linien - BU'!A:B,2,FALSE)</f>
        <v>BU3</v>
      </c>
      <c r="J1341" s="12">
        <f t="shared" si="140"/>
        <v>275</v>
      </c>
      <c r="K1341" s="13">
        <f>Tabelle111[[#This Row],[Datum '[Tag']]]</f>
        <v>44469</v>
      </c>
      <c r="L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1" s="14" t="str">
        <f>IFERROR(VLOOKUP(Tabelle3[[#This Row],[Artikelnr.]],Artikel!A:C,3,FALSE),Tabelle3[[#This Row],[Artikelnr.]])</f>
        <v>RS natur gourmet</v>
      </c>
      <c r="N1341" s="11" t="str">
        <f>VLOOKUP(D1341,'Liste Gründe'!A:D,2,FALSE)</f>
        <v>Schimmel</v>
      </c>
      <c r="O1341" s="13" t="str">
        <f>IF(ISBLANK(F1341),VLOOKUP(Tabelle3[[#This Row],[Grund Ziffer]],'Liste Gründe'!A:D,3,FALSE),F1341)</f>
        <v>Rest</v>
      </c>
      <c r="P1341" s="11" t="str">
        <f>IF(ISBLANK(Tabelle111[[#This Row],[noch genauer]]),"-",Tabelle111[[#This Row],[noch genauer]])</f>
        <v>wurde nicht eingesetzt</v>
      </c>
      <c r="Q1341" s="14">
        <f t="shared" si="141"/>
        <v>39</v>
      </c>
      <c r="R1341" s="11" t="str">
        <f t="shared" si="142"/>
        <v>Produkte</v>
      </c>
      <c r="S1341" s="11" t="str">
        <f t="shared" si="143"/>
        <v>BUs</v>
      </c>
      <c r="T1341" s="11" t="str">
        <f t="shared" si="144"/>
        <v>Symptome</v>
      </c>
      <c r="U1341" s="11" t="str">
        <f>IFERROR(VLOOKUP(Tabelle3[[#This Row],[Artikelnr.]],Kennzahlen!S:U,3,FALSE)*Tabelle3[[#This Row],[Menge]],"0")</f>
        <v>0</v>
      </c>
      <c r="V1341" s="14" t="str">
        <f>IF(ISBLANK(A1341),VLOOKUP(Tabelle3[[#This Row],[Artikelnr.]],'Linien - BU'!R:S,2,FALSE),A1341)</f>
        <v>Bu3</v>
      </c>
      <c r="W1341" s="16" t="str">
        <f t="shared" si="145"/>
        <v>RS natur gourmet</v>
      </c>
      <c r="X1341" s="15">
        <f t="shared" si="146"/>
        <v>12</v>
      </c>
      <c r="Z1341"/>
      <c r="AA1341"/>
      <c r="AB1341" s="3"/>
      <c r="AC1341" s="51"/>
      <c r="AD1341" s="3"/>
      <c r="AH1341" s="51"/>
      <c r="AK1341" s="3"/>
      <c r="AN1341" s="3"/>
      <c r="AO1341" s="3"/>
      <c r="AP1341" s="3"/>
    </row>
    <row r="1342" spans="1:42" ht="30" customHeight="1" x14ac:dyDescent="0.25">
      <c r="A1342" s="25" t="s">
        <v>59</v>
      </c>
      <c r="B1342" s="25" t="s">
        <v>36</v>
      </c>
      <c r="C1342" s="25">
        <v>3.5</v>
      </c>
      <c r="D1342" s="25">
        <v>74</v>
      </c>
      <c r="E1342" s="37">
        <v>44494</v>
      </c>
      <c r="F1342"/>
      <c r="G1342" s="25"/>
      <c r="H1342" s="56" t="str">
        <f>IFERROR(VLOOKUP(Tabelle111[[#This Row],[Artikelnr. (wenn vorhanden)]],Artikel!A:C,3,FALSE),Tabelle111[[#This Row],[Artikelnr. (wenn vorhanden)]])</f>
        <v>-</v>
      </c>
      <c r="I1342" s="11" t="str">
        <f>VLOOKUP(V1342,'Linien - BU'!A:B,2,FALSE)</f>
        <v>Rest</v>
      </c>
      <c r="J1342" s="12">
        <f t="shared" si="140"/>
        <v>3.5</v>
      </c>
      <c r="K1342" s="13">
        <f>Tabelle111[[#This Row],[Datum '[Tag']]]</f>
        <v>44494</v>
      </c>
      <c r="L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2" s="14" t="str">
        <f>IFERROR(VLOOKUP(Tabelle3[[#This Row],[Artikelnr.]],Artikel!A:C,3,FALSE),Tabelle3[[#This Row],[Artikelnr.]])</f>
        <v>-</v>
      </c>
      <c r="N1342" s="11" t="str">
        <f>VLOOKUP(D1342,'Liste Gründe'!A:D,2,FALSE)</f>
        <v>Qualitätssicherung</v>
      </c>
      <c r="O1342" s="13" t="str">
        <f>IF(ISBLANK(F1342),VLOOKUP(Tabelle3[[#This Row],[Grund Ziffer]],'Liste Gründe'!A:D,3,FALSE),F1342)</f>
        <v>Sensorik</v>
      </c>
      <c r="P1342" s="11" t="str">
        <f>IF(ISBLANK(Tabelle111[[#This Row],[noch genauer]]),"-",Tabelle111[[#This Row],[noch genauer]])</f>
        <v>-</v>
      </c>
      <c r="Q1342" s="14">
        <f t="shared" si="141"/>
        <v>43</v>
      </c>
      <c r="R1342" s="11" t="str">
        <f t="shared" si="142"/>
        <v>Produkte</v>
      </c>
      <c r="S1342" s="11" t="str">
        <f t="shared" si="143"/>
        <v>BUs</v>
      </c>
      <c r="T1342" s="11" t="str">
        <f t="shared" si="144"/>
        <v>Symptome</v>
      </c>
      <c r="U1342" s="11" t="str">
        <f>IFERROR(VLOOKUP(Tabelle3[[#This Row],[Artikelnr.]],Kennzahlen!S:U,3,FALSE)*Tabelle3[[#This Row],[Menge]],"0")</f>
        <v>0</v>
      </c>
      <c r="V1342" s="14" t="str">
        <f>IF(ISBLANK(A1342),VLOOKUP(Tabelle3[[#This Row],[Artikelnr.]],'Linien - BU'!R:S,2,FALSE),A1342)</f>
        <v>Labor</v>
      </c>
      <c r="W1342" s="16" t="str">
        <f t="shared" si="145"/>
        <v>-</v>
      </c>
      <c r="X1342" s="15">
        <f t="shared" si="146"/>
        <v>74</v>
      </c>
      <c r="Z1342"/>
      <c r="AA1342"/>
      <c r="AB1342" s="3"/>
      <c r="AC1342" s="51"/>
      <c r="AD1342" s="3"/>
      <c r="AH1342" s="51"/>
      <c r="AK1342" s="3"/>
      <c r="AN1342" s="3"/>
      <c r="AO1342" s="3"/>
      <c r="AP1342" s="3"/>
    </row>
    <row r="1343" spans="1:42" ht="30" customHeight="1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F1343"/>
      <c r="G1343" s="55"/>
      <c r="H1343" s="25" t="str">
        <f>IFERROR(VLOOKUP(Tabelle111[[#This Row],[Artikelnr. (wenn vorhanden)]],Artikel!A:C,3,FALSE),Tabelle111[[#This Row],[Artikelnr. (wenn vorhanden)]])</f>
        <v>RW</v>
      </c>
      <c r="I1343" s="11" t="str">
        <f>VLOOKUP(V1343,'Linien - BU'!A:B,2,FALSE)</f>
        <v>BU3</v>
      </c>
      <c r="J1343" s="12">
        <f t="shared" si="140"/>
        <v>18</v>
      </c>
      <c r="K1343" s="13">
        <f>Tabelle111[[#This Row],[Datum '[Tag']]]</f>
        <v>44433</v>
      </c>
      <c r="L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3" s="14" t="str">
        <f>IFERROR(VLOOKUP(Tabelle3[[#This Row],[Artikelnr.]],Artikel!A:C,3,FALSE),Tabelle3[[#This Row],[Artikelnr.]])</f>
        <v>RW</v>
      </c>
      <c r="N1343" s="11" t="str">
        <f>VLOOKUP(D1343,'Liste Gründe'!A:D,2,FALSE)</f>
        <v>Linienbezogen</v>
      </c>
      <c r="O1343" s="13" t="str">
        <f>IF(ISBLANK(F1343),VLOOKUP(Tabelle3[[#This Row],[Grund Ziffer]],'Liste Gründe'!A:D,3,FALSE),F1343)</f>
        <v>Maschinenabfall</v>
      </c>
      <c r="P1343" s="11" t="str">
        <f>IF(ISBLANK(Tabelle111[[#This Row],[noch genauer]]),"-",Tabelle111[[#This Row],[noch genauer]])</f>
        <v>-</v>
      </c>
      <c r="Q1343" s="14">
        <f t="shared" si="141"/>
        <v>34</v>
      </c>
      <c r="R1343" s="11" t="str">
        <f t="shared" si="142"/>
        <v>Produkte</v>
      </c>
      <c r="S1343" s="11" t="str">
        <f t="shared" si="143"/>
        <v>BUs</v>
      </c>
      <c r="T1343" s="11" t="str">
        <f t="shared" si="144"/>
        <v>Symptome</v>
      </c>
      <c r="U1343" s="11" t="str">
        <f>IFERROR(VLOOKUP(Tabelle3[[#This Row],[Artikelnr.]],Kennzahlen!S:U,3,FALSE)*Tabelle3[[#This Row],[Menge]],"0")</f>
        <v>0</v>
      </c>
      <c r="V1343" s="14" t="str">
        <f>IF(ISBLANK(A1343),VLOOKUP(Tabelle3[[#This Row],[Artikelnr.]],'Linien - BU'!R:S,2,FALSE),A1343)</f>
        <v>WVP</v>
      </c>
      <c r="W1343" s="16" t="str">
        <f t="shared" si="145"/>
        <v>RW</v>
      </c>
      <c r="X1343" s="15">
        <f t="shared" si="146"/>
        <v>30</v>
      </c>
      <c r="Z1343"/>
      <c r="AA1343"/>
      <c r="AB1343" s="3"/>
      <c r="AC1343" s="51"/>
      <c r="AD1343" s="3"/>
      <c r="AH1343" s="51"/>
      <c r="AK1343" s="3"/>
      <c r="AN1343" s="3"/>
      <c r="AO1343" s="3"/>
      <c r="AP1343" s="3"/>
    </row>
    <row r="1344" spans="1:42" ht="30" customHeight="1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F1344"/>
      <c r="G1344" s="25" t="s">
        <v>36</v>
      </c>
      <c r="H1344" s="25" t="str">
        <f>IFERROR(VLOOKUP(Tabelle111[[#This Row],[Artikelnr. (wenn vorhanden)]],Artikel!A:C,3,FALSE),Tabelle111[[#This Row],[Artikelnr. (wenn vorhanden)]])</f>
        <v>RW</v>
      </c>
      <c r="I1344" s="11" t="str">
        <f>VLOOKUP(V1344,'Linien - BU'!A:B,2,FALSE)</f>
        <v>BU3</v>
      </c>
      <c r="J1344" s="12">
        <f t="shared" si="140"/>
        <v>46</v>
      </c>
      <c r="K1344" s="13">
        <f>Tabelle111[[#This Row],[Datum '[Tag']]]</f>
        <v>44477</v>
      </c>
      <c r="L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4" s="14" t="str">
        <f>IFERROR(VLOOKUP(Tabelle3[[#This Row],[Artikelnr.]],Artikel!A:C,3,FALSE),Tabelle3[[#This Row],[Artikelnr.]])</f>
        <v>RW</v>
      </c>
      <c r="N1344" s="11" t="str">
        <f>VLOOKUP(D1344,'Liste Gründe'!A:D,2,FALSE)</f>
        <v>Linienbezogen</v>
      </c>
      <c r="O1344" s="13" t="str">
        <f>IF(ISBLANK(F1344),VLOOKUP(Tabelle3[[#This Row],[Grund Ziffer]],'Liste Gründe'!A:D,3,FALSE),F1344)</f>
        <v>Maschinenabfall</v>
      </c>
      <c r="P1344" s="11" t="str">
        <f>IF(ISBLANK(Tabelle111[[#This Row],[noch genauer]]),"-",Tabelle111[[#This Row],[noch genauer]])</f>
        <v>-</v>
      </c>
      <c r="Q1344" s="14">
        <f t="shared" si="141"/>
        <v>40</v>
      </c>
      <c r="R1344" s="11" t="str">
        <f t="shared" si="142"/>
        <v>Produkte</v>
      </c>
      <c r="S1344" s="11" t="str">
        <f t="shared" si="143"/>
        <v>BUs</v>
      </c>
      <c r="T1344" s="11" t="str">
        <f t="shared" si="144"/>
        <v>Symptome</v>
      </c>
      <c r="U1344" s="11" t="str">
        <f>IFERROR(VLOOKUP(Tabelle3[[#This Row],[Artikelnr.]],Kennzahlen!S:U,3,FALSE)*Tabelle3[[#This Row],[Menge]],"0")</f>
        <v>0</v>
      </c>
      <c r="V1344" s="14" t="str">
        <f>IF(ISBLANK(A1344),VLOOKUP(Tabelle3[[#This Row],[Artikelnr.]],'Linien - BU'!R:S,2,FALSE),A1344)</f>
        <v>L9</v>
      </c>
      <c r="W1344" s="16" t="str">
        <f t="shared" si="145"/>
        <v>RW</v>
      </c>
      <c r="X1344" s="15">
        <f t="shared" si="146"/>
        <v>30</v>
      </c>
      <c r="Z1344"/>
      <c r="AA1344"/>
      <c r="AB1344" s="3"/>
      <c r="AC1344" s="51"/>
      <c r="AD1344" s="3"/>
      <c r="AH1344" s="51"/>
      <c r="AK1344" s="3"/>
      <c r="AN1344" s="3"/>
      <c r="AO1344" s="3"/>
      <c r="AP1344" s="3"/>
    </row>
    <row r="1345" spans="1:42" ht="30" customHeight="1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IFERROR(VLOOKUP(Tabelle111[[#This Row],[Artikelnr. (wenn vorhanden)]],Artikel!A:C,3,FALSE),Tabelle111[[#This Row],[Artikelnr. (wenn vorhanden)]])</f>
        <v>RW</v>
      </c>
      <c r="I1345" s="11" t="str">
        <f>VLOOKUP(V1345,'Linien - BU'!A:B,2,FALSE)</f>
        <v>BU1</v>
      </c>
      <c r="J1345" s="12">
        <f t="shared" si="140"/>
        <v>21</v>
      </c>
      <c r="K1345" s="13">
        <f>Tabelle111[[#This Row],[Datum '[Tag']]]</f>
        <v>44473</v>
      </c>
      <c r="L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5" s="14" t="str">
        <f>IFERROR(VLOOKUP(Tabelle3[[#This Row],[Artikelnr.]],Artikel!A:C,3,FALSE),Tabelle3[[#This Row],[Artikelnr.]])</f>
        <v>RW</v>
      </c>
      <c r="N1345" s="11" t="str">
        <f>VLOOKUP(D1345,'Liste Gründe'!A:D,2,FALSE)</f>
        <v>Rest</v>
      </c>
      <c r="O1345" s="13" t="str">
        <f>IF(ISBLANK(F1345),VLOOKUP(Tabelle3[[#This Row],[Grund Ziffer]],'Liste Gründe'!A:D,3,FALSE),F1345)</f>
        <v>geschälte Rinde</v>
      </c>
      <c r="P1345" s="11" t="str">
        <f>IF(ISBLANK(Tabelle111[[#This Row],[noch genauer]]),"-",Tabelle111[[#This Row],[noch genauer]])</f>
        <v>-</v>
      </c>
      <c r="Q1345" s="14">
        <f t="shared" si="141"/>
        <v>40</v>
      </c>
      <c r="R1345" s="11" t="str">
        <f t="shared" si="142"/>
        <v>Produkte</v>
      </c>
      <c r="S1345" s="11" t="str">
        <f t="shared" si="143"/>
        <v>BUs</v>
      </c>
      <c r="T1345" s="11" t="str">
        <f t="shared" si="144"/>
        <v>Symptome</v>
      </c>
      <c r="U1345" s="11" t="str">
        <f>IFERROR(VLOOKUP(Tabelle3[[#This Row],[Artikelnr.]],Kennzahlen!S:U,3,FALSE)*Tabelle3[[#This Row],[Menge]],"0")</f>
        <v>0</v>
      </c>
      <c r="V1345" s="14" t="str">
        <f>IF(ISBLANK(A1345),VLOOKUP(Tabelle3[[#This Row],[Artikelnr.]],'Linien - BU'!R:S,2,FALSE),A1345)</f>
        <v>RWV</v>
      </c>
      <c r="W1345" s="16" t="str">
        <f t="shared" si="145"/>
        <v>RW</v>
      </c>
      <c r="X1345" s="15">
        <f t="shared" si="146"/>
        <v>22</v>
      </c>
      <c r="Z1345"/>
      <c r="AA1345"/>
      <c r="AB1345" s="3"/>
      <c r="AC1345" s="51"/>
      <c r="AD1345" s="3"/>
      <c r="AH1345" s="51"/>
      <c r="AK1345" s="3"/>
      <c r="AN1345" s="3"/>
      <c r="AO1345" s="3"/>
      <c r="AP1345" s="3"/>
    </row>
    <row r="1346" spans="1:42" ht="30" customHeight="1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F1346"/>
      <c r="G1346" s="55"/>
      <c r="H1346" s="25" t="str">
        <f>IFERROR(VLOOKUP(Tabelle111[[#This Row],[Artikelnr. (wenn vorhanden)]],Artikel!A:C,3,FALSE),Tabelle111[[#This Row],[Artikelnr. (wenn vorhanden)]])</f>
        <v>RW Natrium</v>
      </c>
      <c r="I1346" s="11" t="str">
        <f>VLOOKUP(V1346,'Linien - BU'!A:B,2,FALSE)</f>
        <v>BU3</v>
      </c>
      <c r="J1346" s="12">
        <f t="shared" ref="J1346:J1409" si="147">C1346</f>
        <v>30</v>
      </c>
      <c r="K1346" s="13">
        <f>Tabelle111[[#This Row],[Datum '[Tag']]]</f>
        <v>44439</v>
      </c>
      <c r="L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6" s="14" t="str">
        <f>IFERROR(VLOOKUP(Tabelle3[[#This Row],[Artikelnr.]],Artikel!A:C,3,FALSE),Tabelle3[[#This Row],[Artikelnr.]])</f>
        <v>RW Natrium</v>
      </c>
      <c r="N1346" s="11" t="str">
        <f>VLOOKUP(D1346,'Liste Gründe'!A:D,2,FALSE)</f>
        <v>Linienbezogen</v>
      </c>
      <c r="O1346" s="13" t="str">
        <f>IF(ISBLANK(F1346),VLOOKUP(Tabelle3[[#This Row],[Grund Ziffer]],'Liste Gründe'!A:D,3,FALSE),F1346)</f>
        <v>Maschinenabfall</v>
      </c>
      <c r="P1346" s="11" t="str">
        <f>IF(ISBLANK(Tabelle111[[#This Row],[noch genauer]]),"-",Tabelle111[[#This Row],[noch genauer]])</f>
        <v>-</v>
      </c>
      <c r="Q1346" s="14">
        <f t="shared" ref="Q1346:Q1409" si="148">_xlfn.ISOWEEKNUM(K1346)</f>
        <v>35</v>
      </c>
      <c r="R1346" s="11" t="str">
        <f t="shared" ref="R1346:R1409" si="149">"Produkte"</f>
        <v>Produkte</v>
      </c>
      <c r="S1346" s="11" t="str">
        <f t="shared" ref="S1346:S1409" si="150">"BUs"</f>
        <v>BUs</v>
      </c>
      <c r="T1346" s="11" t="str">
        <f t="shared" ref="T1346:T1409" si="151">"Symptome"</f>
        <v>Symptome</v>
      </c>
      <c r="U1346" s="11" t="str">
        <f>IFERROR(VLOOKUP(Tabelle3[[#This Row],[Artikelnr.]],Kennzahlen!S:U,3,FALSE)*Tabelle3[[#This Row],[Menge]],"0")</f>
        <v>0</v>
      </c>
      <c r="V1346" s="14" t="str">
        <f>IF(ISBLANK(A1346),VLOOKUP(Tabelle3[[#This Row],[Artikelnr.]],'Linien - BU'!R:S,2,FALSE),A1346)</f>
        <v>WVP</v>
      </c>
      <c r="W1346" s="16" t="str">
        <f t="shared" ref="V1346:W1409" si="152">B1346</f>
        <v>RW Natrium</v>
      </c>
      <c r="X1346" s="15">
        <f t="shared" ref="X1346:X1409" si="153">D1346</f>
        <v>30</v>
      </c>
      <c r="Z1346"/>
      <c r="AA1346"/>
      <c r="AB1346" s="3"/>
      <c r="AC1346" s="51"/>
      <c r="AD1346" s="3"/>
      <c r="AH1346" s="51"/>
      <c r="AK1346" s="3"/>
      <c r="AN1346" s="3"/>
      <c r="AO1346" s="3"/>
      <c r="AP1346" s="3"/>
    </row>
    <row r="1347" spans="1:42" ht="30" customHeight="1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IFERROR(VLOOKUP(Tabelle111[[#This Row],[Artikelnr. (wenn vorhanden)]],Artikel!A:C,3,FALSE),Tabelle111[[#This Row],[Artikelnr. (wenn vorhanden)]])</f>
        <v>RW Natrium</v>
      </c>
      <c r="I1347" s="11" t="str">
        <f>VLOOKUP(V1347,'Linien - BU'!A:B,2,FALSE)</f>
        <v>BU1</v>
      </c>
      <c r="J1347" s="12">
        <f t="shared" si="147"/>
        <v>20</v>
      </c>
      <c r="K1347" s="13">
        <f>Tabelle111[[#This Row],[Datum '[Tag']]]</f>
        <v>44440</v>
      </c>
      <c r="L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7" s="14" t="str">
        <f>IFERROR(VLOOKUP(Tabelle3[[#This Row],[Artikelnr.]],Artikel!A:C,3,FALSE),Tabelle3[[#This Row],[Artikelnr.]])</f>
        <v>RW Natrium</v>
      </c>
      <c r="N1347" s="11" t="str">
        <f>VLOOKUP(D1347,'Liste Gründe'!A:D,2,FALSE)</f>
        <v>Rest</v>
      </c>
      <c r="O1347" s="13" t="str">
        <f>IF(ISBLANK(F1347),VLOOKUP(Tabelle3[[#This Row],[Grund Ziffer]],'Liste Gründe'!A:D,3,FALSE),F1347)</f>
        <v>geschälte Rinde</v>
      </c>
      <c r="P1347" s="11" t="str">
        <f>IF(ISBLANK(Tabelle111[[#This Row],[noch genauer]]),"-",Tabelle111[[#This Row],[noch genauer]])</f>
        <v>keine Verwendung möglich</v>
      </c>
      <c r="Q1347" s="14">
        <f t="shared" si="148"/>
        <v>35</v>
      </c>
      <c r="R1347" s="11" t="str">
        <f t="shared" si="149"/>
        <v>Produkte</v>
      </c>
      <c r="S1347" s="11" t="str">
        <f t="shared" si="150"/>
        <v>BUs</v>
      </c>
      <c r="T1347" s="11" t="str">
        <f t="shared" si="151"/>
        <v>Symptome</v>
      </c>
      <c r="U1347" s="11" t="str">
        <f>IFERROR(VLOOKUP(Tabelle3[[#This Row],[Artikelnr.]],Kennzahlen!S:U,3,FALSE)*Tabelle3[[#This Row],[Menge]],"0")</f>
        <v>0</v>
      </c>
      <c r="V1347" s="14" t="str">
        <f>IF(ISBLANK(A1347),VLOOKUP(Tabelle3[[#This Row],[Artikelnr.]],'Linien - BU'!R:S,2,FALSE),A1347)</f>
        <v>RWV</v>
      </c>
      <c r="W1347" s="16" t="str">
        <f t="shared" si="152"/>
        <v>RW Natrium</v>
      </c>
      <c r="X1347" s="15">
        <f t="shared" si="153"/>
        <v>22</v>
      </c>
      <c r="Z1347"/>
      <c r="AA1347"/>
      <c r="AB1347" s="3"/>
      <c r="AC1347" s="51"/>
      <c r="AD1347" s="3"/>
      <c r="AH1347" s="51"/>
      <c r="AK1347" s="3"/>
      <c r="AN1347" s="3"/>
      <c r="AO1347" s="3"/>
      <c r="AP1347" s="3"/>
    </row>
    <row r="1348" spans="1:42" ht="30" customHeight="1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IFERROR(VLOOKUP(Tabelle111[[#This Row],[Artikelnr. (wenn vorhanden)]],Artikel!A:C,3,FALSE),Tabelle111[[#This Row],[Artikelnr. (wenn vorhanden)]])</f>
        <v>RW Natrium</v>
      </c>
      <c r="I1348" s="11" t="str">
        <f>VLOOKUP(V1348,'Linien - BU'!A:B,2,FALSE)</f>
        <v>BU1</v>
      </c>
      <c r="J1348" s="12">
        <f t="shared" si="147"/>
        <v>18</v>
      </c>
      <c r="K1348" s="13">
        <f>Tabelle111[[#This Row],[Datum '[Tag']]]</f>
        <v>44441</v>
      </c>
      <c r="L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8" s="14" t="str">
        <f>IFERROR(VLOOKUP(Tabelle3[[#This Row],[Artikelnr.]],Artikel!A:C,3,FALSE),Tabelle3[[#This Row],[Artikelnr.]])</f>
        <v>RW Natrium</v>
      </c>
      <c r="N1348" s="11" t="str">
        <f>VLOOKUP(D1348,'Liste Gründe'!A:D,2,FALSE)</f>
        <v>Rest</v>
      </c>
      <c r="O1348" s="13" t="str">
        <f>IF(ISBLANK(F1348),VLOOKUP(Tabelle3[[#This Row],[Grund Ziffer]],'Liste Gründe'!A:D,3,FALSE),F1348)</f>
        <v>geschälte Rinde</v>
      </c>
      <c r="P1348" s="11" t="str">
        <f>IF(ISBLANK(Tabelle111[[#This Row],[noch genauer]]),"-",Tabelle111[[#This Row],[noch genauer]])</f>
        <v>keine Verwendung möglich</v>
      </c>
      <c r="Q1348" s="14">
        <f t="shared" si="148"/>
        <v>35</v>
      </c>
      <c r="R1348" s="11" t="str">
        <f t="shared" si="149"/>
        <v>Produkte</v>
      </c>
      <c r="S1348" s="11" t="str">
        <f t="shared" si="150"/>
        <v>BUs</v>
      </c>
      <c r="T1348" s="11" t="str">
        <f t="shared" si="151"/>
        <v>Symptome</v>
      </c>
      <c r="U1348" s="11" t="str">
        <f>IFERROR(VLOOKUP(Tabelle3[[#This Row],[Artikelnr.]],Kennzahlen!S:U,3,FALSE)*Tabelle3[[#This Row],[Menge]],"0")</f>
        <v>0</v>
      </c>
      <c r="V1348" s="14" t="str">
        <f>IF(ISBLANK(A1348),VLOOKUP(Tabelle3[[#This Row],[Artikelnr.]],'Linien - BU'!R:S,2,FALSE),A1348)</f>
        <v>RWV</v>
      </c>
      <c r="W1348" s="16" t="str">
        <f t="shared" si="152"/>
        <v>RW Natrium</v>
      </c>
      <c r="X1348" s="15">
        <f t="shared" si="153"/>
        <v>22</v>
      </c>
      <c r="Z1348"/>
      <c r="AA1348"/>
      <c r="AB1348" s="3"/>
      <c r="AC1348" s="51"/>
      <c r="AD1348" s="3"/>
      <c r="AH1348" s="51"/>
      <c r="AK1348" s="3"/>
      <c r="AN1348" s="3"/>
      <c r="AO1348" s="3"/>
      <c r="AP1348" s="3"/>
    </row>
    <row r="1349" spans="1:42" ht="30" customHeight="1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IFERROR(VLOOKUP(Tabelle111[[#This Row],[Artikelnr. (wenn vorhanden)]],Artikel!A:C,3,FALSE),Tabelle111[[#This Row],[Artikelnr. (wenn vorhanden)]])</f>
        <v>RW Natriumarm Rinde</v>
      </c>
      <c r="I1349" s="11" t="str">
        <f>VLOOKUP(V1349,'Linien - BU'!A:B,2,FALSE)</f>
        <v>BU1</v>
      </c>
      <c r="J1349" s="12">
        <f t="shared" si="147"/>
        <v>19</v>
      </c>
      <c r="K1349" s="13">
        <f>Tabelle111[[#This Row],[Datum '[Tag']]]</f>
        <v>44439</v>
      </c>
      <c r="L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9" s="14" t="str">
        <f>IFERROR(VLOOKUP(Tabelle3[[#This Row],[Artikelnr.]],Artikel!A:C,3,FALSE),Tabelle3[[#This Row],[Artikelnr.]])</f>
        <v>RW Natriumarm Rinde</v>
      </c>
      <c r="N1349" s="11" t="str">
        <f>VLOOKUP(D1349,'Liste Gründe'!A:D,2,FALSE)</f>
        <v>Rest</v>
      </c>
      <c r="O1349" s="13" t="str">
        <f>IF(ISBLANK(F1349),VLOOKUP(Tabelle3[[#This Row],[Grund Ziffer]],'Liste Gründe'!A:D,3,FALSE),F1349)</f>
        <v>geschälte Rinde</v>
      </c>
      <c r="P1349" s="11" t="str">
        <f>IF(ISBLANK(Tabelle111[[#This Row],[noch genauer]]),"-",Tabelle111[[#This Row],[noch genauer]])</f>
        <v>keine Verwendung möglich</v>
      </c>
      <c r="Q1349" s="14">
        <f t="shared" si="148"/>
        <v>35</v>
      </c>
      <c r="R1349" s="11" t="str">
        <f t="shared" si="149"/>
        <v>Produkte</v>
      </c>
      <c r="S1349" s="11" t="str">
        <f t="shared" si="150"/>
        <v>BUs</v>
      </c>
      <c r="T1349" s="11" t="str">
        <f t="shared" si="151"/>
        <v>Symptome</v>
      </c>
      <c r="U1349" s="11" t="str">
        <f>IFERROR(VLOOKUP(Tabelle3[[#This Row],[Artikelnr.]],Kennzahlen!S:U,3,FALSE)*Tabelle3[[#This Row],[Menge]],"0")</f>
        <v>0</v>
      </c>
      <c r="V1349" s="14" t="str">
        <f>IF(ISBLANK(A1349),VLOOKUP(Tabelle3[[#This Row],[Artikelnr.]],'Linien - BU'!R:S,2,FALSE),A1349)</f>
        <v>RWV</v>
      </c>
      <c r="W1349" s="16" t="str">
        <f t="shared" si="152"/>
        <v>RW Natriumarm Rinde</v>
      </c>
      <c r="X1349" s="15">
        <f t="shared" si="153"/>
        <v>22</v>
      </c>
      <c r="Z1349"/>
      <c r="AA1349"/>
      <c r="AB1349" s="3"/>
      <c r="AC1349" s="51"/>
      <c r="AD1349" s="3"/>
      <c r="AH1349" s="51"/>
      <c r="AK1349" s="3"/>
      <c r="AN1349" s="3"/>
      <c r="AO1349" s="3"/>
      <c r="AP1349" s="3"/>
    </row>
    <row r="1350" spans="1:42" ht="30" customHeight="1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F1350"/>
      <c r="G1350" s="55" t="s">
        <v>36</v>
      </c>
      <c r="H1350" s="25" t="str">
        <f>IFERROR(VLOOKUP(Tabelle111[[#This Row],[Artikelnr. (wenn vorhanden)]],Artikel!A:C,3,FALSE),Tabelle111[[#This Row],[Artikelnr. (wenn vorhanden)]])</f>
        <v>RW Natur</v>
      </c>
      <c r="I1350" s="11" t="str">
        <f>VLOOKUP(V1350,'Linien - BU'!A:B,2,FALSE)</f>
        <v>BU3</v>
      </c>
      <c r="J1350" s="12">
        <f t="shared" si="147"/>
        <v>52</v>
      </c>
      <c r="K1350" s="13">
        <f>Tabelle111[[#This Row],[Datum '[Tag']]]</f>
        <v>44473</v>
      </c>
      <c r="L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0" s="14" t="str">
        <f>IFERROR(VLOOKUP(Tabelle3[[#This Row],[Artikelnr.]],Artikel!A:C,3,FALSE),Tabelle3[[#This Row],[Artikelnr.]])</f>
        <v>RW Natur</v>
      </c>
      <c r="N1350" s="11" t="str">
        <f>VLOOKUP(D1350,'Liste Gründe'!A:D,2,FALSE)</f>
        <v>Linienbezogen</v>
      </c>
      <c r="O1350" s="13" t="str">
        <f>IF(ISBLANK(F1350),VLOOKUP(Tabelle3[[#This Row],[Grund Ziffer]],'Liste Gründe'!A:D,3,FALSE),F1350)</f>
        <v>gemischtes Produkt</v>
      </c>
      <c r="P1350" s="11" t="str">
        <f>IF(ISBLANK(Tabelle111[[#This Row],[noch genauer]]),"-",Tabelle111[[#This Row],[noch genauer]])</f>
        <v>-</v>
      </c>
      <c r="Q1350" s="14">
        <f t="shared" si="148"/>
        <v>40</v>
      </c>
      <c r="R1350" s="11" t="str">
        <f t="shared" si="149"/>
        <v>Produkte</v>
      </c>
      <c r="S1350" s="11" t="str">
        <f t="shared" si="150"/>
        <v>BUs</v>
      </c>
      <c r="T1350" s="11" t="str">
        <f t="shared" si="151"/>
        <v>Symptome</v>
      </c>
      <c r="U1350" s="11" t="str">
        <f>IFERROR(VLOOKUP(Tabelle3[[#This Row],[Artikelnr.]],Kennzahlen!S:U,3,FALSE)*Tabelle3[[#This Row],[Menge]],"0")</f>
        <v>0</v>
      </c>
      <c r="V1350" s="14" t="str">
        <f>IF(ISBLANK(A1350),VLOOKUP(Tabelle3[[#This Row],[Artikelnr.]],'Linien - BU'!R:S,2,FALSE),A1350)</f>
        <v>L9</v>
      </c>
      <c r="W1350" s="16" t="str">
        <f t="shared" si="152"/>
        <v>RW Natur</v>
      </c>
      <c r="X1350" s="15">
        <f t="shared" si="153"/>
        <v>81</v>
      </c>
      <c r="Z1350"/>
      <c r="AA1350"/>
      <c r="AB1350" s="3"/>
      <c r="AC1350" s="51"/>
      <c r="AD1350" s="3"/>
      <c r="AH1350" s="51"/>
      <c r="AK1350" s="3"/>
      <c r="AN1350" s="3"/>
      <c r="AO1350" s="3"/>
      <c r="AP1350" s="3"/>
    </row>
    <row r="1351" spans="1:42" ht="30" customHeight="1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F1351"/>
      <c r="G1351" s="55"/>
      <c r="H1351" s="25" t="str">
        <f>IFERROR(VLOOKUP(Tabelle111[[#This Row],[Artikelnr. (wenn vorhanden)]],Artikel!A:C,3,FALSE),Tabelle111[[#This Row],[Artikelnr. (wenn vorhanden)]])</f>
        <v>RW Natur</v>
      </c>
      <c r="I1351" s="11" t="str">
        <f>VLOOKUP(V1351,'Linien - BU'!A:B,2,FALSE)</f>
        <v>BU3</v>
      </c>
      <c r="J1351" s="12">
        <f t="shared" si="147"/>
        <v>248</v>
      </c>
      <c r="K1351" s="13">
        <f>Tabelle111[[#This Row],[Datum '[Tag']]]</f>
        <v>44433</v>
      </c>
      <c r="L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1" s="14" t="str">
        <f>IFERROR(VLOOKUP(Tabelle3[[#This Row],[Artikelnr.]],Artikel!A:C,3,FALSE),Tabelle3[[#This Row],[Artikelnr.]])</f>
        <v>RW Natur</v>
      </c>
      <c r="N1351" s="11" t="str">
        <f>VLOOKUP(D1351,'Liste Gründe'!A:D,2,FALSE)</f>
        <v>Linienbezogen</v>
      </c>
      <c r="O1351" s="13" t="str">
        <f>IF(ISBLANK(F1351),VLOOKUP(Tabelle3[[#This Row],[Grund Ziffer]],'Liste Gründe'!A:D,3,FALSE),F1351)</f>
        <v>Maschinenabfall</v>
      </c>
      <c r="P1351" s="11" t="str">
        <f>IF(ISBLANK(Tabelle111[[#This Row],[noch genauer]]),"-",Tabelle111[[#This Row],[noch genauer]])</f>
        <v>-</v>
      </c>
      <c r="Q1351" s="14">
        <f t="shared" si="148"/>
        <v>34</v>
      </c>
      <c r="R1351" s="11" t="str">
        <f t="shared" si="149"/>
        <v>Produkte</v>
      </c>
      <c r="S1351" s="11" t="str">
        <f t="shared" si="150"/>
        <v>BUs</v>
      </c>
      <c r="T1351" s="11" t="str">
        <f t="shared" si="151"/>
        <v>Symptome</v>
      </c>
      <c r="U1351" s="11" t="str">
        <f>IFERROR(VLOOKUP(Tabelle3[[#This Row],[Artikelnr.]],Kennzahlen!S:U,3,FALSE)*Tabelle3[[#This Row],[Menge]],"0")</f>
        <v>0</v>
      </c>
      <c r="V1351" s="14" t="str">
        <f>IF(ISBLANK(A1351),VLOOKUP(Tabelle3[[#This Row],[Artikelnr.]],'Linien - BU'!R:S,2,FALSE),A1351)</f>
        <v>L9</v>
      </c>
      <c r="W1351" s="16" t="str">
        <f t="shared" si="152"/>
        <v>RW Natur</v>
      </c>
      <c r="X1351" s="15">
        <f t="shared" si="153"/>
        <v>30</v>
      </c>
      <c r="Z1351"/>
      <c r="AA1351"/>
      <c r="AB1351" s="3"/>
      <c r="AC1351" s="51"/>
      <c r="AD1351" s="3"/>
      <c r="AH1351" s="51"/>
      <c r="AK1351" s="3"/>
      <c r="AN1351" s="3"/>
      <c r="AO1351" s="3"/>
      <c r="AP1351" s="3"/>
    </row>
    <row r="1352" spans="1:42" ht="30" customHeight="1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F1352"/>
      <c r="G1352" s="55"/>
      <c r="H1352" s="25" t="str">
        <f>IFERROR(VLOOKUP(Tabelle111[[#This Row],[Artikelnr. (wenn vorhanden)]],Artikel!A:C,3,FALSE),Tabelle111[[#This Row],[Artikelnr. (wenn vorhanden)]])</f>
        <v>RW Natur</v>
      </c>
      <c r="I1352" s="11" t="str">
        <f>VLOOKUP(V1352,'Linien - BU'!A:B,2,FALSE)</f>
        <v>BU3</v>
      </c>
      <c r="J1352" s="12">
        <f t="shared" si="147"/>
        <v>21</v>
      </c>
      <c r="K1352" s="13">
        <f>Tabelle111[[#This Row],[Datum '[Tag']]]</f>
        <v>44454</v>
      </c>
      <c r="L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2" s="14" t="str">
        <f>IFERROR(VLOOKUP(Tabelle3[[#This Row],[Artikelnr.]],Artikel!A:C,3,FALSE),Tabelle3[[#This Row],[Artikelnr.]])</f>
        <v>RW Natur</v>
      </c>
      <c r="N1352" s="11" t="str">
        <f>VLOOKUP(D1352,'Liste Gründe'!A:D,2,FALSE)</f>
        <v>Linienbezogen</v>
      </c>
      <c r="O1352" s="13" t="str">
        <f>IF(ISBLANK(F1352),VLOOKUP(Tabelle3[[#This Row],[Grund Ziffer]],'Liste Gründe'!A:D,3,FALSE),F1352)</f>
        <v>Maschinenabfall</v>
      </c>
      <c r="P1352" s="11" t="str">
        <f>IF(ISBLANK(Tabelle111[[#This Row],[noch genauer]]),"-",Tabelle111[[#This Row],[noch genauer]])</f>
        <v>-</v>
      </c>
      <c r="Q1352" s="14">
        <f t="shared" si="148"/>
        <v>37</v>
      </c>
      <c r="R1352" s="11" t="str">
        <f t="shared" si="149"/>
        <v>Produkte</v>
      </c>
      <c r="S1352" s="11" t="str">
        <f t="shared" si="150"/>
        <v>BUs</v>
      </c>
      <c r="T1352" s="11" t="str">
        <f t="shared" si="151"/>
        <v>Symptome</v>
      </c>
      <c r="U1352" s="11" t="str">
        <f>IFERROR(VLOOKUP(Tabelle3[[#This Row],[Artikelnr.]],Kennzahlen!S:U,3,FALSE)*Tabelle3[[#This Row],[Menge]],"0")</f>
        <v>0</v>
      </c>
      <c r="V1352" s="14" t="str">
        <f>IF(ISBLANK(A1352),VLOOKUP(Tabelle3[[#This Row],[Artikelnr.]],'Linien - BU'!R:S,2,FALSE),A1352)</f>
        <v>L16</v>
      </c>
      <c r="W1352" s="16" t="str">
        <f t="shared" si="152"/>
        <v>RW Natur</v>
      </c>
      <c r="X1352" s="15">
        <f t="shared" si="153"/>
        <v>30</v>
      </c>
      <c r="Z1352"/>
      <c r="AA1352"/>
      <c r="AB1352" s="3"/>
      <c r="AC1352" s="51"/>
      <c r="AD1352" s="3"/>
      <c r="AH1352" s="51"/>
      <c r="AK1352" s="3"/>
      <c r="AN1352" s="3"/>
      <c r="AO1352" s="3"/>
      <c r="AP1352" s="3"/>
    </row>
    <row r="1353" spans="1:42" ht="30" customHeight="1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F1353"/>
      <c r="G1353" s="25" t="s">
        <v>36</v>
      </c>
      <c r="H1353" s="25" t="str">
        <f>IFERROR(VLOOKUP(Tabelle111[[#This Row],[Artikelnr. (wenn vorhanden)]],Artikel!A:C,3,FALSE),Tabelle111[[#This Row],[Artikelnr. (wenn vorhanden)]])</f>
        <v>RW Natur</v>
      </c>
      <c r="I1353" s="11" t="str">
        <f>VLOOKUP(V1353,'Linien - BU'!A:B,2,FALSE)</f>
        <v>BU3</v>
      </c>
      <c r="J1353" s="12">
        <f t="shared" si="147"/>
        <v>82</v>
      </c>
      <c r="K1353" s="13">
        <f>Tabelle111[[#This Row],[Datum '[Tag']]]</f>
        <v>44473</v>
      </c>
      <c r="L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3" s="14" t="str">
        <f>IFERROR(VLOOKUP(Tabelle3[[#This Row],[Artikelnr.]],Artikel!A:C,3,FALSE),Tabelle3[[#This Row],[Artikelnr.]])</f>
        <v>RW Natur</v>
      </c>
      <c r="N1353" s="11" t="str">
        <f>VLOOKUP(D1353,'Liste Gründe'!A:D,2,FALSE)</f>
        <v>Linienbezogen</v>
      </c>
      <c r="O1353" s="13" t="str">
        <f>IF(ISBLANK(F1353),VLOOKUP(Tabelle3[[#This Row],[Grund Ziffer]],'Liste Gründe'!A:D,3,FALSE),F1353)</f>
        <v>Maschinenabfall</v>
      </c>
      <c r="P1353" s="11" t="str">
        <f>IF(ISBLANK(Tabelle111[[#This Row],[noch genauer]]),"-",Tabelle111[[#This Row],[noch genauer]])</f>
        <v>-</v>
      </c>
      <c r="Q1353" s="14">
        <f t="shared" si="148"/>
        <v>40</v>
      </c>
      <c r="R1353" s="11" t="str">
        <f t="shared" si="149"/>
        <v>Produkte</v>
      </c>
      <c r="S1353" s="11" t="str">
        <f t="shared" si="150"/>
        <v>BUs</v>
      </c>
      <c r="T1353" s="11" t="str">
        <f t="shared" si="151"/>
        <v>Symptome</v>
      </c>
      <c r="U1353" s="11" t="str">
        <f>IFERROR(VLOOKUP(Tabelle3[[#This Row],[Artikelnr.]],Kennzahlen!S:U,3,FALSE)*Tabelle3[[#This Row],[Menge]],"0")</f>
        <v>0</v>
      </c>
      <c r="V1353" s="14" t="str">
        <f>IF(ISBLANK(A1353),VLOOKUP(Tabelle3[[#This Row],[Artikelnr.]],'Linien - BU'!R:S,2,FALSE),A1353)</f>
        <v>L9</v>
      </c>
      <c r="W1353" s="16" t="str">
        <f t="shared" si="152"/>
        <v>RW Natur</v>
      </c>
      <c r="X1353" s="15">
        <f t="shared" si="153"/>
        <v>30</v>
      </c>
      <c r="Z1353"/>
      <c r="AA1353"/>
      <c r="AB1353" s="3"/>
      <c r="AC1353" s="51"/>
      <c r="AD1353" s="3"/>
      <c r="AH1353" s="51"/>
      <c r="AK1353" s="3"/>
      <c r="AN1353" s="3"/>
      <c r="AO1353" s="3"/>
      <c r="AP1353" s="3"/>
    </row>
    <row r="1354" spans="1:42" ht="30" customHeight="1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15146</v>
      </c>
      <c r="G1354" s="55" t="s">
        <v>15146</v>
      </c>
      <c r="H1354" s="25" t="str">
        <f>IFERROR(VLOOKUP(Tabelle111[[#This Row],[Artikelnr. (wenn vorhanden)]],Artikel!A:C,3,FALSE),Tabelle111[[#This Row],[Artikelnr. (wenn vorhanden)]])</f>
        <v>RW Natur</v>
      </c>
      <c r="I1354" s="11" t="str">
        <f>VLOOKUP(V1354,'Linien - BU'!A:B,2,FALSE)</f>
        <v>BU3</v>
      </c>
      <c r="J1354" s="12">
        <f t="shared" si="147"/>
        <v>270</v>
      </c>
      <c r="K1354" s="13">
        <f>Tabelle111[[#This Row],[Datum '[Tag']]]</f>
        <v>44433</v>
      </c>
      <c r="L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4" s="14" t="str">
        <f>IFERROR(VLOOKUP(Tabelle3[[#This Row],[Artikelnr.]],Artikel!A:C,3,FALSE),Tabelle3[[#This Row],[Artikelnr.]])</f>
        <v>RW Natur</v>
      </c>
      <c r="N1354" s="11" t="str">
        <f>VLOOKUP(D1354,'Liste Gründe'!A:D,2,FALSE)</f>
        <v>Schimmel</v>
      </c>
      <c r="O1354" s="13" t="str">
        <f>IF(ISBLANK(F1354),VLOOKUP(Tabelle3[[#This Row],[Grund Ziffer]],'Liste Gründe'!A:D,3,FALSE),F1354)</f>
        <v>VOS &gt; Einsatz</v>
      </c>
      <c r="P1354" s="11" t="str">
        <f>IF(ISBLANK(Tabelle111[[#This Row],[noch genauer]]),"-",Tabelle111[[#This Row],[noch genauer]])</f>
        <v>VOS &gt; Einsatz</v>
      </c>
      <c r="Q1354" s="14">
        <f t="shared" si="148"/>
        <v>34</v>
      </c>
      <c r="R1354" s="11" t="str">
        <f t="shared" si="149"/>
        <v>Produkte</v>
      </c>
      <c r="S1354" s="11" t="str">
        <f t="shared" si="150"/>
        <v>BUs</v>
      </c>
      <c r="T1354" s="11" t="str">
        <f t="shared" si="151"/>
        <v>Symptome</v>
      </c>
      <c r="U1354" s="11" t="str">
        <f>IFERROR(VLOOKUP(Tabelle3[[#This Row],[Artikelnr.]],Kennzahlen!S:U,3,FALSE)*Tabelle3[[#This Row],[Menge]],"0")</f>
        <v>0</v>
      </c>
      <c r="V1354" s="14" t="str">
        <f>IF(ISBLANK(A1354),VLOOKUP(Tabelle3[[#This Row],[Artikelnr.]],'Linien - BU'!R:S,2,FALSE),A1354)</f>
        <v>L9</v>
      </c>
      <c r="W1354" s="16" t="str">
        <f t="shared" si="152"/>
        <v>RW Natur</v>
      </c>
      <c r="X1354" s="15">
        <f t="shared" si="153"/>
        <v>12</v>
      </c>
      <c r="Z1354"/>
      <c r="AA1354"/>
      <c r="AB1354" s="3"/>
      <c r="AC1354" s="51"/>
      <c r="AD1354" s="3"/>
      <c r="AH1354" s="51"/>
      <c r="AK1354" s="3"/>
      <c r="AN1354" s="3"/>
      <c r="AO1354" s="3"/>
      <c r="AP1354" s="3"/>
    </row>
    <row r="1355" spans="1:42" ht="30" customHeight="1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15146</v>
      </c>
      <c r="G1355" s="55" t="s">
        <v>15146</v>
      </c>
      <c r="H1355" s="25" t="str">
        <f>IFERROR(VLOOKUP(Tabelle111[[#This Row],[Artikelnr. (wenn vorhanden)]],Artikel!A:C,3,FALSE),Tabelle111[[#This Row],[Artikelnr. (wenn vorhanden)]])</f>
        <v>RW Natur</v>
      </c>
      <c r="I1355" s="11" t="str">
        <f>VLOOKUP(V1355,'Linien - BU'!A:B,2,FALSE)</f>
        <v>BU3</v>
      </c>
      <c r="J1355" s="12">
        <f t="shared" si="147"/>
        <v>42</v>
      </c>
      <c r="K1355" s="13">
        <f>Tabelle111[[#This Row],[Datum '[Tag']]]</f>
        <v>44434</v>
      </c>
      <c r="L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5" s="14" t="str">
        <f>IFERROR(VLOOKUP(Tabelle3[[#This Row],[Artikelnr.]],Artikel!A:C,3,FALSE),Tabelle3[[#This Row],[Artikelnr.]])</f>
        <v>RW Natur</v>
      </c>
      <c r="N1355" s="11" t="str">
        <f>VLOOKUP(D1355,'Liste Gründe'!A:D,2,FALSE)</f>
        <v>Schimmel</v>
      </c>
      <c r="O1355" s="13" t="str">
        <f>IF(ISBLANK(F1355),VLOOKUP(Tabelle3[[#This Row],[Grund Ziffer]],'Liste Gründe'!A:D,3,FALSE),F1355)</f>
        <v>VOS &gt; Einsatz</v>
      </c>
      <c r="P1355" s="11" t="str">
        <f>IF(ISBLANK(Tabelle111[[#This Row],[noch genauer]]),"-",Tabelle111[[#This Row],[noch genauer]])</f>
        <v>VOS &gt; Einsatz</v>
      </c>
      <c r="Q1355" s="14">
        <f t="shared" si="148"/>
        <v>34</v>
      </c>
      <c r="R1355" s="11" t="str">
        <f t="shared" si="149"/>
        <v>Produkte</v>
      </c>
      <c r="S1355" s="11" t="str">
        <f t="shared" si="150"/>
        <v>BUs</v>
      </c>
      <c r="T1355" s="11" t="str">
        <f t="shared" si="151"/>
        <v>Symptome</v>
      </c>
      <c r="U1355" s="11" t="str">
        <f>IFERROR(VLOOKUP(Tabelle3[[#This Row],[Artikelnr.]],Kennzahlen!S:U,3,FALSE)*Tabelle3[[#This Row],[Menge]],"0")</f>
        <v>0</v>
      </c>
      <c r="V1355" s="14" t="str">
        <f>IF(ISBLANK(A1355),VLOOKUP(Tabelle3[[#This Row],[Artikelnr.]],'Linien - BU'!R:S,2,FALSE),A1355)</f>
        <v>L9</v>
      </c>
      <c r="W1355" s="16" t="str">
        <f t="shared" si="152"/>
        <v>RW Natur</v>
      </c>
      <c r="X1355" s="15">
        <f t="shared" si="153"/>
        <v>12</v>
      </c>
      <c r="Z1355"/>
      <c r="AA1355"/>
      <c r="AB1355" s="3"/>
      <c r="AC1355" s="51"/>
      <c r="AD1355" s="3"/>
      <c r="AH1355" s="51"/>
      <c r="AK1355" s="3"/>
      <c r="AN1355" s="3"/>
      <c r="AO1355" s="3"/>
      <c r="AP1355" s="3"/>
    </row>
    <row r="1356" spans="1:42" ht="30" customHeight="1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15146</v>
      </c>
      <c r="G1356" s="55" t="s">
        <v>15146</v>
      </c>
      <c r="H1356" s="25" t="str">
        <f>IFERROR(VLOOKUP(Tabelle111[[#This Row],[Artikelnr. (wenn vorhanden)]],Artikel!A:C,3,FALSE),Tabelle111[[#This Row],[Artikelnr. (wenn vorhanden)]])</f>
        <v>RW Natur</v>
      </c>
      <c r="I1356" s="11" t="str">
        <f>VLOOKUP(V1356,'Linien - BU'!A:B,2,FALSE)</f>
        <v>BU3</v>
      </c>
      <c r="J1356" s="12">
        <f t="shared" si="147"/>
        <v>96</v>
      </c>
      <c r="K1356" s="13">
        <f>Tabelle111[[#This Row],[Datum '[Tag']]]</f>
        <v>44442</v>
      </c>
      <c r="L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6" s="14" t="str">
        <f>IFERROR(VLOOKUP(Tabelle3[[#This Row],[Artikelnr.]],Artikel!A:C,3,FALSE),Tabelle3[[#This Row],[Artikelnr.]])</f>
        <v>RW Natur</v>
      </c>
      <c r="N1356" s="11" t="str">
        <f>VLOOKUP(D1356,'Liste Gründe'!A:D,2,FALSE)</f>
        <v>Schimmel</v>
      </c>
      <c r="O1356" s="13" t="str">
        <f>IF(ISBLANK(F1356),VLOOKUP(Tabelle3[[#This Row],[Grund Ziffer]],'Liste Gründe'!A:D,3,FALSE),F1356)</f>
        <v>VOS &gt; Einsatz</v>
      </c>
      <c r="P1356" s="11" t="str">
        <f>IF(ISBLANK(Tabelle111[[#This Row],[noch genauer]]),"-",Tabelle111[[#This Row],[noch genauer]])</f>
        <v>VOS &gt; Einsatz</v>
      </c>
      <c r="Q1356" s="14">
        <f t="shared" si="148"/>
        <v>35</v>
      </c>
      <c r="R1356" s="11" t="str">
        <f t="shared" si="149"/>
        <v>Produkte</v>
      </c>
      <c r="S1356" s="11" t="str">
        <f t="shared" si="150"/>
        <v>BUs</v>
      </c>
      <c r="T1356" s="11" t="str">
        <f t="shared" si="151"/>
        <v>Symptome</v>
      </c>
      <c r="U1356" s="11" t="str">
        <f>IFERROR(VLOOKUP(Tabelle3[[#This Row],[Artikelnr.]],Kennzahlen!S:U,3,FALSE)*Tabelle3[[#This Row],[Menge]],"0")</f>
        <v>0</v>
      </c>
      <c r="V1356" s="14" t="str">
        <f>IF(ISBLANK(A1356),VLOOKUP(Tabelle3[[#This Row],[Artikelnr.]],'Linien - BU'!R:S,2,FALSE),A1356)</f>
        <v>L9</v>
      </c>
      <c r="W1356" s="16" t="str">
        <f t="shared" si="152"/>
        <v>RW Natur</v>
      </c>
      <c r="X1356" s="15">
        <f t="shared" si="153"/>
        <v>12</v>
      </c>
      <c r="Z1356"/>
      <c r="AA1356"/>
      <c r="AB1356" s="3"/>
      <c r="AC1356" s="51"/>
      <c r="AD1356" s="3"/>
      <c r="AH1356" s="51"/>
      <c r="AK1356" s="3"/>
      <c r="AN1356" s="3"/>
      <c r="AO1356" s="3"/>
      <c r="AP1356" s="3"/>
    </row>
    <row r="1357" spans="1:42" ht="30" customHeight="1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15146</v>
      </c>
      <c r="G1357" s="55" t="s">
        <v>15146</v>
      </c>
      <c r="H1357" s="25" t="str">
        <f>IFERROR(VLOOKUP(Tabelle111[[#This Row],[Artikelnr. (wenn vorhanden)]],Artikel!A:C,3,FALSE),Tabelle111[[#This Row],[Artikelnr. (wenn vorhanden)]])</f>
        <v>RW Natur</v>
      </c>
      <c r="I1357" s="11" t="str">
        <f>VLOOKUP(V1357,'Linien - BU'!A:B,2,FALSE)</f>
        <v>BU3</v>
      </c>
      <c r="J1357" s="12">
        <f t="shared" si="147"/>
        <v>320</v>
      </c>
      <c r="K1357" s="13">
        <f>Tabelle111[[#This Row],[Datum '[Tag']]]</f>
        <v>44442</v>
      </c>
      <c r="L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7" s="14" t="str">
        <f>IFERROR(VLOOKUP(Tabelle3[[#This Row],[Artikelnr.]],Artikel!A:C,3,FALSE),Tabelle3[[#This Row],[Artikelnr.]])</f>
        <v>RW Natur</v>
      </c>
      <c r="N1357" s="11" t="str">
        <f>VLOOKUP(D1357,'Liste Gründe'!A:D,2,FALSE)</f>
        <v>Schimmel</v>
      </c>
      <c r="O1357" s="13" t="str">
        <f>IF(ISBLANK(F1357),VLOOKUP(Tabelle3[[#This Row],[Grund Ziffer]],'Liste Gründe'!A:D,3,FALSE),F1357)</f>
        <v>VOS &gt; Einsatz</v>
      </c>
      <c r="P1357" s="11" t="str">
        <f>IF(ISBLANK(Tabelle111[[#This Row],[noch genauer]]),"-",Tabelle111[[#This Row],[noch genauer]])</f>
        <v>VOS &gt; Einsatz</v>
      </c>
      <c r="Q1357" s="14">
        <f t="shared" si="148"/>
        <v>35</v>
      </c>
      <c r="R1357" s="11" t="str">
        <f t="shared" si="149"/>
        <v>Produkte</v>
      </c>
      <c r="S1357" s="11" t="str">
        <f t="shared" si="150"/>
        <v>BUs</v>
      </c>
      <c r="T1357" s="11" t="str">
        <f t="shared" si="151"/>
        <v>Symptome</v>
      </c>
      <c r="U1357" s="11" t="str">
        <f>IFERROR(VLOOKUP(Tabelle3[[#This Row],[Artikelnr.]],Kennzahlen!S:U,3,FALSE)*Tabelle3[[#This Row],[Menge]],"0")</f>
        <v>0</v>
      </c>
      <c r="V1357" s="14" t="str">
        <f>IF(ISBLANK(A1357),VLOOKUP(Tabelle3[[#This Row],[Artikelnr.]],'Linien - BU'!R:S,2,FALSE),A1357)</f>
        <v>L9</v>
      </c>
      <c r="W1357" s="16" t="str">
        <f t="shared" si="152"/>
        <v>RW Natur</v>
      </c>
      <c r="X1357" s="15">
        <f t="shared" si="153"/>
        <v>12</v>
      </c>
      <c r="Z1357"/>
      <c r="AA1357"/>
      <c r="AB1357" s="3"/>
      <c r="AC1357" s="51"/>
      <c r="AD1357" s="3"/>
      <c r="AH1357" s="51"/>
      <c r="AK1357" s="3"/>
      <c r="AN1357" s="3"/>
      <c r="AO1357" s="3"/>
      <c r="AP1357" s="3"/>
    </row>
    <row r="1358" spans="1:42" ht="30" customHeight="1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15146</v>
      </c>
      <c r="G1358" s="25" t="s">
        <v>15146</v>
      </c>
      <c r="H1358" s="25" t="str">
        <f>IFERROR(VLOOKUP(Tabelle111[[#This Row],[Artikelnr. (wenn vorhanden)]],Artikel!A:C,3,FALSE),Tabelle111[[#This Row],[Artikelnr. (wenn vorhanden)]])</f>
        <v>RW natur</v>
      </c>
      <c r="I1358" s="11" t="str">
        <f>VLOOKUP(V1358,'Linien - BU'!A:B,2,FALSE)</f>
        <v>BU3</v>
      </c>
      <c r="J1358" s="12">
        <f t="shared" si="147"/>
        <v>9</v>
      </c>
      <c r="K1358" s="13">
        <f>Tabelle111[[#This Row],[Datum '[Tag']]]</f>
        <v>44473</v>
      </c>
      <c r="L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8" s="14" t="str">
        <f>IFERROR(VLOOKUP(Tabelle3[[#This Row],[Artikelnr.]],Artikel!A:C,3,FALSE),Tabelle3[[#This Row],[Artikelnr.]])</f>
        <v>RW natur</v>
      </c>
      <c r="N1358" s="11" t="str">
        <f>VLOOKUP(D1358,'Liste Gründe'!A:D,2,FALSE)</f>
        <v>Schimmel</v>
      </c>
      <c r="O1358" s="13" t="str">
        <f>IF(ISBLANK(F1358),VLOOKUP(Tabelle3[[#This Row],[Grund Ziffer]],'Liste Gründe'!A:D,3,FALSE),F1358)</f>
        <v>VOS &gt; Einsatz</v>
      </c>
      <c r="P1358" s="11" t="str">
        <f>IF(ISBLANK(Tabelle111[[#This Row],[noch genauer]]),"-",Tabelle111[[#This Row],[noch genauer]])</f>
        <v>VOS &gt; Einsatz</v>
      </c>
      <c r="Q1358" s="14">
        <f t="shared" si="148"/>
        <v>40</v>
      </c>
      <c r="R1358" s="11" t="str">
        <f t="shared" si="149"/>
        <v>Produkte</v>
      </c>
      <c r="S1358" s="11" t="str">
        <f t="shared" si="150"/>
        <v>BUs</v>
      </c>
      <c r="T1358" s="11" t="str">
        <f t="shared" si="151"/>
        <v>Symptome</v>
      </c>
      <c r="U1358" s="11" t="str">
        <f>IFERROR(VLOOKUP(Tabelle3[[#This Row],[Artikelnr.]],Kennzahlen!S:U,3,FALSE)*Tabelle3[[#This Row],[Menge]],"0")</f>
        <v>0</v>
      </c>
      <c r="V1358" s="14" t="str">
        <f>IF(ISBLANK(A1358),VLOOKUP(Tabelle3[[#This Row],[Artikelnr.]],'Linien - BU'!R:S,2,FALSE),A1358)</f>
        <v>WVP</v>
      </c>
      <c r="W1358" s="16" t="str">
        <f t="shared" si="152"/>
        <v>RW natur</v>
      </c>
      <c r="X1358" s="15">
        <f t="shared" si="153"/>
        <v>12</v>
      </c>
      <c r="Z1358"/>
      <c r="AA1358"/>
      <c r="AB1358" s="3"/>
      <c r="AC1358" s="51"/>
      <c r="AD1358" s="3"/>
      <c r="AH1358" s="51"/>
      <c r="AK1358" s="3"/>
      <c r="AN1358" s="3"/>
      <c r="AO1358" s="3"/>
      <c r="AP1358" s="3"/>
    </row>
    <row r="1359" spans="1:42" ht="30" customHeight="1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F1359"/>
      <c r="G1359" s="25"/>
      <c r="H1359" s="25" t="str">
        <f>IFERROR(VLOOKUP(Tabelle111[[#This Row],[Artikelnr. (wenn vorhanden)]],Artikel!A:C,3,FALSE),Tabelle111[[#This Row],[Artikelnr. (wenn vorhanden)]])</f>
        <v>RW Natur</v>
      </c>
      <c r="I1359" s="11" t="str">
        <f>VLOOKUP(V1359,'Linien - BU'!A:B,2,FALSE)</f>
        <v>BU3</v>
      </c>
      <c r="J1359" s="12">
        <f t="shared" si="147"/>
        <v>21</v>
      </c>
      <c r="K1359" s="13">
        <f>Tabelle111[[#This Row],[Datum '[Tag']]]</f>
        <v>44487</v>
      </c>
      <c r="L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9" s="14" t="str">
        <f>IFERROR(VLOOKUP(Tabelle3[[#This Row],[Artikelnr.]],Artikel!A:C,3,FALSE),Tabelle3[[#This Row],[Artikelnr.]])</f>
        <v>RW Natur</v>
      </c>
      <c r="N1359" s="11" t="str">
        <f>VLOOKUP(D1359,'Liste Gründe'!A:D,2,FALSE)</f>
        <v>Linienbezogen</v>
      </c>
      <c r="O1359" s="13" t="str">
        <f>IF(ISBLANK(F1359),VLOOKUP(Tabelle3[[#This Row],[Grund Ziffer]],'Liste Gründe'!A:D,3,FALSE),F1359)</f>
        <v>Maschinenabfall</v>
      </c>
      <c r="P1359" s="11" t="str">
        <f>IF(ISBLANK(Tabelle111[[#This Row],[noch genauer]]),"-",Tabelle111[[#This Row],[noch genauer]])</f>
        <v>-</v>
      </c>
      <c r="Q1359" s="14">
        <f t="shared" si="148"/>
        <v>42</v>
      </c>
      <c r="R1359" s="11" t="str">
        <f t="shared" si="149"/>
        <v>Produkte</v>
      </c>
      <c r="S1359" s="11" t="str">
        <f t="shared" si="150"/>
        <v>BUs</v>
      </c>
      <c r="T1359" s="11" t="str">
        <f t="shared" si="151"/>
        <v>Symptome</v>
      </c>
      <c r="U1359" s="11" t="str">
        <f>IFERROR(VLOOKUP(Tabelle3[[#This Row],[Artikelnr.]],Kennzahlen!S:U,3,FALSE)*Tabelle3[[#This Row],[Menge]],"0")</f>
        <v>0</v>
      </c>
      <c r="V1359" s="14" t="str">
        <f>IF(ISBLANK(A1359),VLOOKUP(Tabelle3[[#This Row],[Artikelnr.]],'Linien - BU'!R:S,2,FALSE),A1359)</f>
        <v>L18</v>
      </c>
      <c r="W1359" s="16" t="str">
        <f t="shared" si="152"/>
        <v>RW Natur</v>
      </c>
      <c r="X1359" s="15">
        <f t="shared" si="153"/>
        <v>30</v>
      </c>
      <c r="Z1359"/>
      <c r="AA1359"/>
      <c r="AB1359" s="3"/>
      <c r="AC1359" s="51"/>
      <c r="AD1359" s="3"/>
      <c r="AH1359" s="51"/>
      <c r="AK1359" s="3"/>
      <c r="AN1359" s="3"/>
      <c r="AO1359" s="3"/>
      <c r="AP1359" s="3"/>
    </row>
    <row r="1360" spans="1:42" ht="30" customHeight="1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F1360"/>
      <c r="G1360" s="25"/>
      <c r="H1360" s="56" t="str">
        <f>IFERROR(VLOOKUP(Tabelle111[[#This Row],[Artikelnr. (wenn vorhanden)]],Artikel!A:C,3,FALSE),Tabelle111[[#This Row],[Artikelnr. (wenn vorhanden)]])</f>
        <v>RW Natur</v>
      </c>
      <c r="I1360" s="11" t="str">
        <f>VLOOKUP(V1360,'Linien - BU'!A:B,2,FALSE)</f>
        <v>BU3</v>
      </c>
      <c r="J1360" s="12">
        <f t="shared" si="147"/>
        <v>126</v>
      </c>
      <c r="K1360" s="13">
        <f>Tabelle111[[#This Row],[Datum '[Tag']]]</f>
        <v>44494</v>
      </c>
      <c r="L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60" s="14" t="str">
        <f>IFERROR(VLOOKUP(Tabelle3[[#This Row],[Artikelnr.]],Artikel!A:C,3,FALSE),Tabelle3[[#This Row],[Artikelnr.]])</f>
        <v>RW Natur</v>
      </c>
      <c r="N1360" s="11" t="str">
        <f>VLOOKUP(D1360,'Liste Gründe'!A:D,2,FALSE)</f>
        <v>Linienbezogen</v>
      </c>
      <c r="O1360" s="13" t="str">
        <f>IF(ISBLANK(F1360),VLOOKUP(Tabelle3[[#This Row],[Grund Ziffer]],'Liste Gründe'!A:D,3,FALSE),F1360)</f>
        <v>Maschinenabfall</v>
      </c>
      <c r="P1360" s="11" t="str">
        <f>IF(ISBLANK(Tabelle111[[#This Row],[noch genauer]]),"-",Tabelle111[[#This Row],[noch genauer]])</f>
        <v>-</v>
      </c>
      <c r="Q1360" s="14">
        <f t="shared" si="148"/>
        <v>43</v>
      </c>
      <c r="R1360" s="11" t="str">
        <f t="shared" si="149"/>
        <v>Produkte</v>
      </c>
      <c r="S1360" s="11" t="str">
        <f t="shared" si="150"/>
        <v>BUs</v>
      </c>
      <c r="T1360" s="11" t="str">
        <f t="shared" si="151"/>
        <v>Symptome</v>
      </c>
      <c r="U1360" s="11" t="str">
        <f>IFERROR(VLOOKUP(Tabelle3[[#This Row],[Artikelnr.]],Kennzahlen!S:U,3,FALSE)*Tabelle3[[#This Row],[Menge]],"0")</f>
        <v>0</v>
      </c>
      <c r="V1360" s="14" t="str">
        <f>IF(ISBLANK(A1360),VLOOKUP(Tabelle3[[#This Row],[Artikelnr.]],'Linien - BU'!R:S,2,FALSE),A1360)</f>
        <v>L9</v>
      </c>
      <c r="W1360" s="16" t="str">
        <f t="shared" si="152"/>
        <v>RW Natur</v>
      </c>
      <c r="X1360" s="15">
        <f t="shared" si="153"/>
        <v>30</v>
      </c>
      <c r="Z1360"/>
      <c r="AA1360"/>
      <c r="AB1360" s="3"/>
      <c r="AC1360" s="51"/>
      <c r="AD1360" s="3"/>
      <c r="AH1360" s="51"/>
      <c r="AK1360" s="3"/>
      <c r="AN1360" s="3"/>
      <c r="AO1360" s="3"/>
      <c r="AP1360" s="3"/>
    </row>
    <row r="1361" spans="1:42" ht="30" customHeight="1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F1361"/>
      <c r="G1361" s="55"/>
      <c r="H1361" s="25" t="str">
        <f>IFERROR(VLOOKUP(Tabelle111[[#This Row],[Artikelnr. (wenn vorhanden)]],Artikel!A:C,3,FALSE),Tabelle111[[#This Row],[Artikelnr. (wenn vorhanden)]])</f>
        <v>RW Natur diverse</v>
      </c>
      <c r="I1361" s="11" t="str">
        <f>VLOOKUP(V1361,'Linien - BU'!A:B,2,FALSE)</f>
        <v>BU3</v>
      </c>
      <c r="J1361" s="12">
        <f t="shared" si="147"/>
        <v>256</v>
      </c>
      <c r="K1361" s="13">
        <f>Tabelle111[[#This Row],[Datum '[Tag']]]</f>
        <v>44442</v>
      </c>
      <c r="L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61" s="14" t="str">
        <f>IFERROR(VLOOKUP(Tabelle3[[#This Row],[Artikelnr.]],Artikel!A:C,3,FALSE),Tabelle3[[#This Row],[Artikelnr.]])</f>
        <v>RW Natur diverse</v>
      </c>
      <c r="N1361" s="11" t="str">
        <f>VLOOKUP(D1361,'Liste Gründe'!A:D,2,FALSE)</f>
        <v>Linienbezogen</v>
      </c>
      <c r="O1361" s="13" t="str">
        <f>IF(ISBLANK(F1361),VLOOKUP(Tabelle3[[#This Row],[Grund Ziffer]],'Liste Gründe'!A:D,3,FALSE),F1361)</f>
        <v>Maschinenabfall</v>
      </c>
      <c r="P1361" s="11" t="str">
        <f>IF(ISBLANK(Tabelle111[[#This Row],[noch genauer]]),"-",Tabelle111[[#This Row],[noch genauer]])</f>
        <v>-</v>
      </c>
      <c r="Q1361" s="14">
        <f t="shared" si="148"/>
        <v>35</v>
      </c>
      <c r="R1361" s="11" t="str">
        <f t="shared" si="149"/>
        <v>Produkte</v>
      </c>
      <c r="S1361" s="11" t="str">
        <f t="shared" si="150"/>
        <v>BUs</v>
      </c>
      <c r="T1361" s="11" t="str">
        <f t="shared" si="151"/>
        <v>Symptome</v>
      </c>
      <c r="U1361" s="11" t="str">
        <f>IFERROR(VLOOKUP(Tabelle3[[#This Row],[Artikelnr.]],Kennzahlen!S:U,3,FALSE)*Tabelle3[[#This Row],[Menge]],"0")</f>
        <v>0</v>
      </c>
      <c r="V1361" s="14" t="str">
        <f>IF(ISBLANK(A1361),VLOOKUP(Tabelle3[[#This Row],[Artikelnr.]],'Linien - BU'!R:S,2,FALSE),A1361)</f>
        <v>L9</v>
      </c>
      <c r="W1361" s="16" t="str">
        <f t="shared" si="152"/>
        <v>RW Natur diverse</v>
      </c>
      <c r="X1361" s="15">
        <f t="shared" si="153"/>
        <v>30</v>
      </c>
      <c r="Z1361"/>
      <c r="AA1361"/>
      <c r="AB1361" s="3"/>
      <c r="AC1361" s="51"/>
      <c r="AD1361" s="3"/>
      <c r="AH1361" s="51"/>
      <c r="AK1361" s="3"/>
      <c r="AN1361" s="3"/>
      <c r="AO1361" s="3"/>
      <c r="AP1361" s="3"/>
    </row>
    <row r="1362" spans="1:42" ht="30" customHeight="1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IFERROR(VLOOKUP(Tabelle111[[#This Row],[Artikelnr. (wenn vorhanden)]],Artikel!A:C,3,FALSE),Tabelle111[[#This Row],[Artikelnr. (wenn vorhanden)]])</f>
        <v xml:space="preserve">RW Schinken </v>
      </c>
      <c r="I1362" s="11" t="str">
        <f>VLOOKUP(V1362,'Linien - BU'!A:B,2,FALSE)</f>
        <v>BU1</v>
      </c>
      <c r="J1362" s="12">
        <f t="shared" si="147"/>
        <v>20</v>
      </c>
      <c r="K1362" s="13">
        <f>Tabelle111[[#This Row],[Datum '[Tag']]]</f>
        <v>44447</v>
      </c>
      <c r="L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62" s="14" t="str">
        <f>IFERROR(VLOOKUP(Tabelle3[[#This Row],[Artikelnr.]],Artikel!A:C,3,FALSE),Tabelle3[[#This Row],[Artikelnr.]])</f>
        <v xml:space="preserve">RW Schinken </v>
      </c>
      <c r="N1362" s="11" t="str">
        <f>VLOOKUP(D1362,'Liste Gründe'!A:D,2,FALSE)</f>
        <v>Linienbezogen</v>
      </c>
      <c r="O1362" s="13" t="str">
        <f>IF(ISBLANK(F1362),VLOOKUP(Tabelle3[[#This Row],[Grund Ziffer]],'Liste Gründe'!A:D,3,FALSE),F1362)</f>
        <v>Bodenabfall Abfüllung</v>
      </c>
      <c r="P1362" s="11" t="str">
        <f>IF(ISBLANK(Tabelle111[[#This Row],[noch genauer]]),"-",Tabelle111[[#This Row],[noch genauer]])</f>
        <v>Darm geplatzt</v>
      </c>
      <c r="Q1362" s="14">
        <f t="shared" si="148"/>
        <v>36</v>
      </c>
      <c r="R1362" s="11" t="str">
        <f t="shared" si="149"/>
        <v>Produkte</v>
      </c>
      <c r="S1362" s="11" t="str">
        <f t="shared" si="150"/>
        <v>BUs</v>
      </c>
      <c r="T1362" s="11" t="str">
        <f t="shared" si="151"/>
        <v>Symptome</v>
      </c>
      <c r="U1362" s="11" t="str">
        <f>IFERROR(VLOOKUP(Tabelle3[[#This Row],[Artikelnr.]],Kennzahlen!S:U,3,FALSE)*Tabelle3[[#This Row],[Menge]],"0")</f>
        <v>0</v>
      </c>
      <c r="V1362" s="14" t="str">
        <f>IF(ISBLANK(A1362),VLOOKUP(Tabelle3[[#This Row],[Artikelnr.]],'Linien - BU'!R:S,2,FALSE),A1362)</f>
        <v>Abfüllung</v>
      </c>
      <c r="W1362" s="16" t="str">
        <f t="shared" si="152"/>
        <v xml:space="preserve">RW Schinken </v>
      </c>
      <c r="X1362" s="15">
        <f t="shared" si="153"/>
        <v>34</v>
      </c>
      <c r="Z1362"/>
      <c r="AA1362"/>
      <c r="AB1362" s="3"/>
      <c r="AC1362" s="51"/>
      <c r="AD1362" s="3"/>
      <c r="AH1362" s="51"/>
      <c r="AK1362" s="3"/>
      <c r="AN1362" s="3"/>
      <c r="AO1362" s="3"/>
      <c r="AP1362" s="3"/>
    </row>
    <row r="1363" spans="1:42" ht="30" customHeight="1" x14ac:dyDescent="0.25">
      <c r="A1363" s="25" t="s">
        <v>15153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15150</v>
      </c>
      <c r="G1363" s="55" t="s">
        <v>87</v>
      </c>
      <c r="H1363" s="25" t="str">
        <f>IFERROR(VLOOKUP(Tabelle111[[#This Row],[Artikelnr. (wenn vorhanden)]],Artikel!A:C,3,FALSE),Tabelle111[[#This Row],[Artikelnr. (wenn vorhanden)]])</f>
        <v>RW Schinken Endstücke</v>
      </c>
      <c r="I1363" s="11" t="str">
        <f>VLOOKUP(V1363,'Linien - BU'!A:B,2,FALSE)</f>
        <v>Verkauf</v>
      </c>
      <c r="J1363" s="12">
        <f t="shared" si="147"/>
        <v>12</v>
      </c>
      <c r="K1363" s="13">
        <f>Tabelle111[[#This Row],[Datum '[Tag']]]</f>
        <v>44433</v>
      </c>
      <c r="L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363" s="14" t="str">
        <f>IFERROR(VLOOKUP(Tabelle3[[#This Row],[Artikelnr.]],Artikel!A:C,3,FALSE),Tabelle3[[#This Row],[Artikelnr.]])</f>
        <v>RW Schinken Endstücke</v>
      </c>
      <c r="N1363" s="11" t="str">
        <f>VLOOKUP(D1363,'Liste Gründe'!A:D,2,FALSE)</f>
        <v>Schimmel</v>
      </c>
      <c r="O1363" s="13" t="str">
        <f>IF(ISBLANK(F1363),VLOOKUP(Tabelle3[[#This Row],[Grund Ziffer]],'Liste Gründe'!A:D,3,FALSE),F1363)</f>
        <v>keinen Abnehmer/kein Schälpersonal</v>
      </c>
      <c r="P1363" s="11" t="str">
        <f>IF(ISBLANK(Tabelle111[[#This Row],[noch genauer]]),"-",Tabelle111[[#This Row],[noch genauer]])</f>
        <v>keinen Abnehmer/Schälen</v>
      </c>
      <c r="Q1363" s="14">
        <f t="shared" si="148"/>
        <v>34</v>
      </c>
      <c r="R1363" s="11" t="str">
        <f t="shared" si="149"/>
        <v>Produkte</v>
      </c>
      <c r="S1363" s="11" t="str">
        <f t="shared" si="150"/>
        <v>BUs</v>
      </c>
      <c r="T1363" s="11" t="str">
        <f t="shared" si="151"/>
        <v>Symptome</v>
      </c>
      <c r="U1363" s="11" t="str">
        <f>IFERROR(VLOOKUP(Tabelle3[[#This Row],[Artikelnr.]],Kennzahlen!S:U,3,FALSE)*Tabelle3[[#This Row],[Menge]],"0")</f>
        <v>0</v>
      </c>
      <c r="V1363" s="14" t="str">
        <f>IF(ISBLANK(A1363),VLOOKUP(Tabelle3[[#This Row],[Artikelnr.]],'Linien - BU'!R:S,2,FALSE),A1363)</f>
        <v>Verkauf</v>
      </c>
      <c r="W1363" s="16" t="str">
        <f t="shared" si="152"/>
        <v>RW Schinken Endstücke</v>
      </c>
      <c r="X1363" s="15">
        <f t="shared" si="153"/>
        <v>12</v>
      </c>
      <c r="Z1363"/>
      <c r="AA1363"/>
      <c r="AB1363" s="3"/>
      <c r="AC1363" s="51"/>
      <c r="AD1363" s="3"/>
      <c r="AH1363" s="51"/>
      <c r="AK1363" s="3"/>
      <c r="AN1363" s="3"/>
      <c r="AO1363" s="3"/>
      <c r="AP1363" s="3"/>
    </row>
    <row r="1364" spans="1:42" ht="30" customHeight="1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IFERROR(VLOOKUP(Tabelle111[[#This Row],[Artikelnr. (wenn vorhanden)]],Artikel!A:C,3,FALSE),Tabelle111[[#This Row],[Artikelnr. (wenn vorhanden)]])</f>
        <v>Schinken Stange</v>
      </c>
      <c r="I1364" s="11" t="str">
        <f>VLOOKUP(V1364,'Linien - BU'!A:B,2,FALSE)</f>
        <v>BU1</v>
      </c>
      <c r="J1364" s="12">
        <f t="shared" si="147"/>
        <v>8</v>
      </c>
      <c r="K1364" s="13">
        <f>Tabelle111[[#This Row],[Datum '[Tag']]]</f>
        <v>44461</v>
      </c>
      <c r="L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4" s="14" t="str">
        <f>IFERROR(VLOOKUP(Tabelle3[[#This Row],[Artikelnr.]],Artikel!A:C,3,FALSE),Tabelle3[[#This Row],[Artikelnr.]])</f>
        <v>Schinken Stange</v>
      </c>
      <c r="N1364" s="11" t="str">
        <f>VLOOKUP(D1364,'Liste Gründe'!A:D,2,FALSE)</f>
        <v>Schimmel</v>
      </c>
      <c r="O1364" s="13" t="str">
        <f>IF(ISBLANK(F1364),VLOOKUP(Tabelle3[[#This Row],[Grund Ziffer]],'Liste Gründe'!A:D,3,FALSE),F1364)</f>
        <v>Rest</v>
      </c>
      <c r="P1364" s="11" t="str">
        <f>IF(ISBLANK(Tabelle111[[#This Row],[noch genauer]]),"-",Tabelle111[[#This Row],[noch genauer]])</f>
        <v>Schimmel, Reklamation QM</v>
      </c>
      <c r="Q1364" s="14">
        <f t="shared" si="148"/>
        <v>38</v>
      </c>
      <c r="R1364" s="11" t="str">
        <f t="shared" si="149"/>
        <v>Produkte</v>
      </c>
      <c r="S1364" s="11" t="str">
        <f t="shared" si="150"/>
        <v>BUs</v>
      </c>
      <c r="T1364" s="11" t="str">
        <f t="shared" si="151"/>
        <v>Symptome</v>
      </c>
      <c r="U1364" s="11" t="str">
        <f>IFERROR(VLOOKUP(Tabelle3[[#This Row],[Artikelnr.]],Kennzahlen!S:U,3,FALSE)*Tabelle3[[#This Row],[Menge]],"0")</f>
        <v>0</v>
      </c>
      <c r="V1364" s="14" t="str">
        <f>IF(ISBLANK(A1364),VLOOKUP(Tabelle3[[#This Row],[Artikelnr.]],'Linien - BU'!R:S,2,FALSE),A1364)</f>
        <v>Abfüllung</v>
      </c>
      <c r="W1364" s="16" t="str">
        <f t="shared" si="152"/>
        <v>Schinken Stange</v>
      </c>
      <c r="X1364" s="15">
        <f t="shared" si="153"/>
        <v>12</v>
      </c>
      <c r="Z1364"/>
      <c r="AA1364"/>
      <c r="AB1364" s="3"/>
      <c r="AC1364" s="51"/>
      <c r="AD1364" s="3"/>
      <c r="AH1364" s="51"/>
      <c r="AK1364" s="3"/>
      <c r="AN1364" s="3"/>
      <c r="AO1364" s="3"/>
      <c r="AP1364" s="3"/>
    </row>
    <row r="1365" spans="1:42" ht="30" customHeight="1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IFERROR(VLOOKUP(Tabelle111[[#This Row],[Artikelnr. (wenn vorhanden)]],Artikel!A:C,3,FALSE),Tabelle111[[#This Row],[Artikelnr. (wenn vorhanden)]])</f>
        <v>Skinkeost 250g</v>
      </c>
      <c r="I1365" s="11" t="str">
        <f>VLOOKUP(V1365,'Linien - BU'!A:B,2,FALSE)</f>
        <v>BU1</v>
      </c>
      <c r="J1365" s="12">
        <f t="shared" si="147"/>
        <v>11.4</v>
      </c>
      <c r="K1365" s="13">
        <f>Tabelle111[[#This Row],[Datum '[Tag']]]</f>
        <v>44442</v>
      </c>
      <c r="L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65" s="14" t="str">
        <f>IFERROR(VLOOKUP(Tabelle3[[#This Row],[Artikelnr.]],Artikel!A:C,3,FALSE),Tabelle3[[#This Row],[Artikelnr.]])</f>
        <v>Skinkeost 250g</v>
      </c>
      <c r="N1365" s="11" t="str">
        <f>VLOOKUP(D1365,'Liste Gründe'!A:D,2,FALSE)</f>
        <v>Rest</v>
      </c>
      <c r="O1365" s="13" t="str">
        <f>IF(ISBLANK(F1365),VLOOKUP(Tabelle3[[#This Row],[Grund Ziffer]],'Liste Gründe'!A:D,3,FALSE),F1365)</f>
        <v>Fremdkörper</v>
      </c>
      <c r="P1365" s="11" t="str">
        <f>IF(ISBLANK(Tabelle111[[#This Row],[noch genauer]]),"-",Tabelle111[[#This Row],[noch genauer]])</f>
        <v>Metall</v>
      </c>
      <c r="Q1365" s="14">
        <f t="shared" si="148"/>
        <v>35</v>
      </c>
      <c r="R1365" s="11" t="str">
        <f t="shared" si="149"/>
        <v>Produkte</v>
      </c>
      <c r="S1365" s="11" t="str">
        <f t="shared" si="150"/>
        <v>BUs</v>
      </c>
      <c r="T1365" s="11" t="str">
        <f t="shared" si="151"/>
        <v>Symptome</v>
      </c>
      <c r="U1365" s="11" t="str">
        <f>IFERROR(VLOOKUP(Tabelle3[[#This Row],[Artikelnr.]],Kennzahlen!S:U,3,FALSE)*Tabelle3[[#This Row],[Menge]],"0")</f>
        <v>0</v>
      </c>
      <c r="V1365" s="14" t="str">
        <f>IF(ISBLANK(A1365),VLOOKUP(Tabelle3[[#This Row],[Artikelnr.]],'Linien - BU'!R:S,2,FALSE),A1365)</f>
        <v>Abfüllung</v>
      </c>
      <c r="W1365" s="16" t="str">
        <f t="shared" si="152"/>
        <v>Skinkeost 250g</v>
      </c>
      <c r="X1365" s="15">
        <f t="shared" si="153"/>
        <v>22</v>
      </c>
      <c r="Z1365"/>
      <c r="AA1365"/>
      <c r="AB1365" s="3"/>
      <c r="AC1365" s="51"/>
      <c r="AD1365" s="3"/>
      <c r="AH1365" s="51"/>
      <c r="AK1365" s="3"/>
      <c r="AN1365" s="3"/>
      <c r="AO1365" s="3"/>
      <c r="AP1365" s="3"/>
    </row>
    <row r="1366" spans="1:42" ht="30" customHeight="1" x14ac:dyDescent="0.25">
      <c r="A1366" s="25" t="s">
        <v>59</v>
      </c>
      <c r="B1366" s="25" t="s">
        <v>36</v>
      </c>
      <c r="C1366" s="25">
        <v>20</v>
      </c>
      <c r="D1366" s="25">
        <v>72</v>
      </c>
      <c r="E1366" s="37">
        <v>44494</v>
      </c>
      <c r="F1366"/>
      <c r="G1366" s="25"/>
      <c r="H1366" s="56" t="str">
        <f>IFERROR(VLOOKUP(Tabelle111[[#This Row],[Artikelnr. (wenn vorhanden)]],Artikel!A:C,3,FALSE),Tabelle111[[#This Row],[Artikelnr. (wenn vorhanden)]])</f>
        <v>-</v>
      </c>
      <c r="I1366" s="11" t="str">
        <f>VLOOKUP(V1366,'Linien - BU'!A:B,2,FALSE)</f>
        <v>Rest</v>
      </c>
      <c r="J1366" s="12">
        <f t="shared" si="147"/>
        <v>20</v>
      </c>
      <c r="K1366" s="13">
        <f>Tabelle111[[#This Row],[Datum '[Tag']]]</f>
        <v>44494</v>
      </c>
      <c r="L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6" s="14" t="str">
        <f>IFERROR(VLOOKUP(Tabelle3[[#This Row],[Artikelnr.]],Artikel!A:C,3,FALSE),Tabelle3[[#This Row],[Artikelnr.]])</f>
        <v>-</v>
      </c>
      <c r="N1366" s="11" t="str">
        <f>VLOOKUP(D1366,'Liste Gründe'!A:D,2,FALSE)</f>
        <v>Qualitätssicherung</v>
      </c>
      <c r="O1366" s="13" t="str">
        <f>IF(ISBLANK(F1366),VLOOKUP(Tabelle3[[#This Row],[Grund Ziffer]],'Liste Gründe'!A:D,3,FALSE),F1366)</f>
        <v>Muster</v>
      </c>
      <c r="P1366" s="11" t="str">
        <f>IF(ISBLANK(Tabelle111[[#This Row],[noch genauer]]),"-",Tabelle111[[#This Row],[noch genauer]])</f>
        <v>-</v>
      </c>
      <c r="Q1366" s="14">
        <f t="shared" si="148"/>
        <v>43</v>
      </c>
      <c r="R1366" s="11" t="str">
        <f t="shared" si="149"/>
        <v>Produkte</v>
      </c>
      <c r="S1366" s="11" t="str">
        <f t="shared" si="150"/>
        <v>BUs</v>
      </c>
      <c r="T1366" s="11" t="str">
        <f t="shared" si="151"/>
        <v>Symptome</v>
      </c>
      <c r="U1366" s="11" t="str">
        <f>IFERROR(VLOOKUP(Tabelle3[[#This Row],[Artikelnr.]],Kennzahlen!S:U,3,FALSE)*Tabelle3[[#This Row],[Menge]],"0")</f>
        <v>0</v>
      </c>
      <c r="V1366" s="14" t="str">
        <f>IF(ISBLANK(A1366),VLOOKUP(Tabelle3[[#This Row],[Artikelnr.]],'Linien - BU'!R:S,2,FALSE),A1366)</f>
        <v>Labor</v>
      </c>
      <c r="W1366" s="16" t="str">
        <f t="shared" si="152"/>
        <v>-</v>
      </c>
      <c r="X1366" s="15">
        <f t="shared" si="153"/>
        <v>72</v>
      </c>
      <c r="Z1366"/>
      <c r="AA1366"/>
      <c r="AB1366" s="3"/>
      <c r="AC1366" s="51"/>
      <c r="AD1366" s="3"/>
      <c r="AH1366" s="51"/>
      <c r="AK1366" s="3"/>
      <c r="AN1366" s="3"/>
      <c r="AO1366" s="3"/>
      <c r="AP1366" s="3"/>
    </row>
    <row r="1367" spans="1:42" ht="30" customHeight="1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F1367"/>
      <c r="G1367" s="55"/>
      <c r="H1367" s="25" t="str">
        <f>IFERROR(VLOOKUP(Tabelle111[[#This Row],[Artikelnr. (wenn vorhanden)]],Artikel!A:C,3,FALSE),Tabelle111[[#This Row],[Artikelnr. (wenn vorhanden)]])</f>
        <v>vegan</v>
      </c>
      <c r="I1367" s="11" t="str">
        <f>VLOOKUP(V1367,'Linien - BU'!A:B,2,FALSE)</f>
        <v>BU1</v>
      </c>
      <c r="J1367" s="12">
        <f t="shared" si="147"/>
        <v>21</v>
      </c>
      <c r="K1367" s="13">
        <f>Tabelle111[[#This Row],[Datum '[Tag']]]</f>
        <v>44474</v>
      </c>
      <c r="L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67" s="14" t="str">
        <f>IFERROR(VLOOKUP(Tabelle3[[#This Row],[Artikelnr.]],Artikel!A:C,3,FALSE),Tabelle3[[#This Row],[Artikelnr.]])</f>
        <v>vegan</v>
      </c>
      <c r="N1367" s="11" t="str">
        <f>VLOOKUP(D1367,'Liste Gründe'!A:D,2,FALSE)</f>
        <v>Linienbezogen</v>
      </c>
      <c r="O1367" s="13" t="str">
        <f>IF(ISBLANK(F1367),VLOOKUP(Tabelle3[[#This Row],[Grund Ziffer]],'Liste Gründe'!A:D,3,FALSE),F1367)</f>
        <v>Reinigung</v>
      </c>
      <c r="P1367" s="11" t="str">
        <f>IF(ISBLANK(Tabelle111[[#This Row],[noch genauer]]),"-",Tabelle111[[#This Row],[noch genauer]])</f>
        <v>-</v>
      </c>
      <c r="Q1367" s="14">
        <f t="shared" si="148"/>
        <v>40</v>
      </c>
      <c r="R1367" s="11" t="str">
        <f t="shared" si="149"/>
        <v>Produkte</v>
      </c>
      <c r="S1367" s="11" t="str">
        <f t="shared" si="150"/>
        <v>BUs</v>
      </c>
      <c r="T1367" s="11" t="str">
        <f t="shared" si="151"/>
        <v>Symptome</v>
      </c>
      <c r="U1367" s="11" t="str">
        <f>IFERROR(VLOOKUP(Tabelle3[[#This Row],[Artikelnr.]],Kennzahlen!S:U,3,FALSE)*Tabelle3[[#This Row],[Menge]],"0")</f>
        <v>0</v>
      </c>
      <c r="V1367" s="14" t="str">
        <f>IF(ISBLANK(A1367),VLOOKUP(Tabelle3[[#This Row],[Artikelnr.]],'Linien - BU'!R:S,2,FALSE),A1367)</f>
        <v>Schmelze</v>
      </c>
      <c r="W1367" s="16" t="str">
        <f t="shared" si="152"/>
        <v>vegan</v>
      </c>
      <c r="X1367" s="15">
        <f t="shared" si="153"/>
        <v>10</v>
      </c>
      <c r="Z1367"/>
      <c r="AA1367"/>
      <c r="AB1367" s="3"/>
      <c r="AC1367" s="51"/>
      <c r="AD1367" s="3"/>
      <c r="AH1367" s="51"/>
      <c r="AK1367" s="3"/>
      <c r="AN1367" s="3"/>
      <c r="AO1367" s="3"/>
      <c r="AP1367" s="3"/>
    </row>
    <row r="1368" spans="1:42" ht="30" customHeight="1" x14ac:dyDescent="0.25">
      <c r="A1368" s="25" t="s">
        <v>7</v>
      </c>
      <c r="B1368" s="25" t="s">
        <v>15248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IFERROR(VLOOKUP(Tabelle111[[#This Row],[Artikelnr. (wenn vorhanden)]],Artikel!A:C,3,FALSE),Tabelle111[[#This Row],[Artikelnr. (wenn vorhanden)]])</f>
        <v>verschiedene Fertigware</v>
      </c>
      <c r="I1368" s="11" t="str">
        <f>VLOOKUP(V1368,'Linien - BU'!A:B,2,FALSE)</f>
        <v>BU2</v>
      </c>
      <c r="J1368" s="12">
        <f t="shared" si="147"/>
        <v>85</v>
      </c>
      <c r="K1368" s="13">
        <f>Tabelle111[[#This Row],[Datum '[Tag']]]</f>
        <v>44483</v>
      </c>
      <c r="L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68" s="14" t="str">
        <f>IFERROR(VLOOKUP(Tabelle3[[#This Row],[Artikelnr.]],Artikel!A:C,3,FALSE),Tabelle3[[#This Row],[Artikelnr.]])</f>
        <v>verschiedene Fertigware</v>
      </c>
      <c r="N1368" s="11" t="str">
        <f>VLOOKUP(D1368,'Liste Gründe'!A:D,2,FALSE)</f>
        <v>Schimmel</v>
      </c>
      <c r="O1368" s="13" t="str">
        <f>IF(ISBLANK(F1368),VLOOKUP(Tabelle3[[#This Row],[Grund Ziffer]],'Liste Gründe'!A:D,3,FALSE),F1368)</f>
        <v>Luftzieher</v>
      </c>
      <c r="P1368" s="11" t="str">
        <f>IF(ISBLANK(Tabelle111[[#This Row],[noch genauer]]),"-",Tabelle111[[#This Row],[noch genauer]])</f>
        <v>-</v>
      </c>
      <c r="Q1368" s="14">
        <f t="shared" si="148"/>
        <v>41</v>
      </c>
      <c r="R1368" s="11" t="str">
        <f t="shared" si="149"/>
        <v>Produkte</v>
      </c>
      <c r="S1368" s="11" t="str">
        <f t="shared" si="150"/>
        <v>BUs</v>
      </c>
      <c r="T1368" s="11" t="str">
        <f t="shared" si="151"/>
        <v>Symptome</v>
      </c>
      <c r="U1368" s="11" t="str">
        <f>IFERROR(VLOOKUP(Tabelle3[[#This Row],[Artikelnr.]],Kennzahlen!S:U,3,FALSE)*Tabelle3[[#This Row],[Menge]],"0")</f>
        <v>0</v>
      </c>
      <c r="V1368" s="14" t="str">
        <f>IF(ISBLANK(A1368),VLOOKUP(Tabelle3[[#This Row],[Artikelnr.]],'Linien - BU'!R:S,2,FALSE),A1368)</f>
        <v>BU2</v>
      </c>
      <c r="W1368" s="16" t="str">
        <f t="shared" si="152"/>
        <v>verschiedene Fertigware</v>
      </c>
      <c r="X1368" s="15">
        <f t="shared" si="153"/>
        <v>12</v>
      </c>
      <c r="Z1368"/>
      <c r="AA1368"/>
      <c r="AB1368" s="3"/>
      <c r="AC1368" s="51"/>
      <c r="AD1368" s="3"/>
      <c r="AH1368" s="51"/>
      <c r="AK1368" s="3"/>
      <c r="AN1368" s="3"/>
      <c r="AO1368" s="3"/>
      <c r="AP1368" s="3"/>
    </row>
    <row r="1369" spans="1:42" ht="30" customHeight="1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IFERROR(VLOOKUP(Tabelle111[[#This Row],[Artikelnr. (wenn vorhanden)]],Artikel!A:C,3,FALSE),Tabelle111[[#This Row],[Artikelnr. (wenn vorhanden)]])</f>
        <v>VOR RW staubk</v>
      </c>
      <c r="I1369" s="11" t="str">
        <f>VLOOKUP(V1369,'Linien - BU'!A:B,2,FALSE)</f>
        <v>BU3</v>
      </c>
      <c r="J1369" s="12">
        <f t="shared" si="147"/>
        <v>306</v>
      </c>
      <c r="K1369" s="13">
        <f>Tabelle111[[#This Row],[Datum '[Tag']]]</f>
        <v>44431</v>
      </c>
      <c r="L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69" s="14" t="str">
        <f>IFERROR(VLOOKUP(Tabelle3[[#This Row],[Artikelnr.]],Artikel!A:C,3,FALSE),Tabelle3[[#This Row],[Artikelnr.]])</f>
        <v>VOR RW staubk</v>
      </c>
      <c r="N1369" s="11" t="str">
        <f>VLOOKUP(D1369,'Liste Gründe'!A:D,2,FALSE)</f>
        <v>Schimmel</v>
      </c>
      <c r="O1369" s="13" t="str">
        <f>IF(ISBLANK(F1369),VLOOKUP(Tabelle3[[#This Row],[Grund Ziffer]],'Liste Gründe'!A:D,3,FALSE),F1369)</f>
        <v>Rest</v>
      </c>
      <c r="P1369" s="11" t="str">
        <f>IF(ISBLANK(Tabelle111[[#This Row],[noch genauer]]),"-",Tabelle111[[#This Row],[noch genauer]])</f>
        <v>nur bestimmter Einsatz möglich</v>
      </c>
      <c r="Q1369" s="14">
        <f t="shared" si="148"/>
        <v>34</v>
      </c>
      <c r="R1369" s="11" t="str">
        <f t="shared" si="149"/>
        <v>Produkte</v>
      </c>
      <c r="S1369" s="11" t="str">
        <f t="shared" si="150"/>
        <v>BUs</v>
      </c>
      <c r="T1369" s="11" t="str">
        <f t="shared" si="151"/>
        <v>Symptome</v>
      </c>
      <c r="U1369" s="11" t="str">
        <f>IFERROR(VLOOKUP(Tabelle3[[#This Row],[Artikelnr.]],Kennzahlen!S:U,3,FALSE)*Tabelle3[[#This Row],[Menge]],"0")</f>
        <v>0</v>
      </c>
      <c r="V1369" s="14" t="str">
        <f>IF(ISBLANK(A1369),VLOOKUP(Tabelle3[[#This Row],[Artikelnr.]],'Linien - BU'!R:S,2,FALSE),A1369)</f>
        <v>WVP</v>
      </c>
      <c r="W1369" s="16" t="str">
        <f t="shared" si="152"/>
        <v>VOR RW staubk</v>
      </c>
      <c r="X1369" s="15">
        <f t="shared" si="153"/>
        <v>12</v>
      </c>
      <c r="Z1369"/>
      <c r="AA1369"/>
      <c r="AB1369" s="3"/>
      <c r="AC1369" s="51"/>
      <c r="AD1369" s="3"/>
      <c r="AH1369" s="51"/>
      <c r="AK1369" s="3"/>
      <c r="AN1369" s="3"/>
      <c r="AO1369" s="3"/>
      <c r="AP1369" s="3"/>
    </row>
    <row r="1370" spans="1:42" ht="30" customHeight="1" x14ac:dyDescent="0.25">
      <c r="A1370" s="25" t="s">
        <v>15243</v>
      </c>
      <c r="B1370" s="25" t="s">
        <v>15241</v>
      </c>
      <c r="C1370" s="25">
        <v>333</v>
      </c>
      <c r="D1370" s="25">
        <v>12</v>
      </c>
      <c r="E1370" s="37">
        <v>44481</v>
      </c>
      <c r="F1370"/>
      <c r="G1370" s="25" t="s">
        <v>19</v>
      </c>
      <c r="H1370" s="25" t="str">
        <f>IFERROR(VLOOKUP(Tabelle111[[#This Row],[Artikelnr. (wenn vorhanden)]],Artikel!A:C,3,FALSE),Tabelle111[[#This Row],[Artikelnr. (wenn vorhanden)]])</f>
        <v>Vorschmelz Diverses</v>
      </c>
      <c r="I1370" s="11" t="str">
        <f>VLOOKUP(V1370,'Linien - BU'!A:B,2,FALSE)</f>
        <v>BU3</v>
      </c>
      <c r="J1370" s="12">
        <f t="shared" si="147"/>
        <v>333</v>
      </c>
      <c r="K1370" s="13">
        <f>Tabelle111[[#This Row],[Datum '[Tag']]]</f>
        <v>44481</v>
      </c>
      <c r="L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0" s="14" t="str">
        <f>IFERROR(VLOOKUP(Tabelle3[[#This Row],[Artikelnr.]],Artikel!A:C,3,FALSE),Tabelle3[[#This Row],[Artikelnr.]])</f>
        <v>Vorschmelz Diverses</v>
      </c>
      <c r="N1370" s="11" t="str">
        <f>VLOOKUP(D1370,'Liste Gründe'!A:D,2,FALSE)</f>
        <v>Schimmel</v>
      </c>
      <c r="O1370" s="13" t="str">
        <f>IF(ISBLANK(F1370),VLOOKUP(Tabelle3[[#This Row],[Grund Ziffer]],'Liste Gründe'!A:D,3,FALSE),F1370)</f>
        <v>Schimmel</v>
      </c>
      <c r="P1370" s="11" t="str">
        <f>IF(ISBLANK(Tabelle111[[#This Row],[noch genauer]]),"-",Tabelle111[[#This Row],[noch genauer]])</f>
        <v>mehr VOS als Rework</v>
      </c>
      <c r="Q1370" s="14">
        <f t="shared" si="148"/>
        <v>41</v>
      </c>
      <c r="R1370" s="11" t="str">
        <f t="shared" si="149"/>
        <v>Produkte</v>
      </c>
      <c r="S1370" s="11" t="str">
        <f t="shared" si="150"/>
        <v>BUs</v>
      </c>
      <c r="T1370" s="11" t="str">
        <f t="shared" si="151"/>
        <v>Symptome</v>
      </c>
      <c r="U1370" s="11" t="str">
        <f>IFERROR(VLOOKUP(Tabelle3[[#This Row],[Artikelnr.]],Kennzahlen!S:U,3,FALSE)*Tabelle3[[#This Row],[Menge]],"0")</f>
        <v>0</v>
      </c>
      <c r="V1370" s="14" t="str">
        <f>IF(ISBLANK(A1370),VLOOKUP(Tabelle3[[#This Row],[Artikelnr.]],'Linien - BU'!R:S,2,FALSE),A1370)</f>
        <v>bu3</v>
      </c>
      <c r="W1370" s="16" t="str">
        <f t="shared" si="152"/>
        <v>Vorschmelz Diverses</v>
      </c>
      <c r="X1370" s="15">
        <f t="shared" si="153"/>
        <v>12</v>
      </c>
      <c r="Z1370"/>
      <c r="AA1370"/>
      <c r="AB1370" s="3"/>
      <c r="AC1370" s="51"/>
      <c r="AD1370" s="3"/>
      <c r="AH1370" s="51"/>
      <c r="AK1370" s="3"/>
      <c r="AN1370" s="3"/>
      <c r="AO1370" s="3"/>
      <c r="AP1370" s="3"/>
    </row>
    <row r="1371" spans="1:42" ht="30" customHeight="1" x14ac:dyDescent="0.25">
      <c r="A1371" s="25" t="s">
        <v>15247</v>
      </c>
      <c r="B1371" s="25" t="s">
        <v>15250</v>
      </c>
      <c r="C1371" s="25">
        <v>20</v>
      </c>
      <c r="D1371" s="25">
        <v>11</v>
      </c>
      <c r="E1371" s="37">
        <v>44483</v>
      </c>
      <c r="F1371"/>
      <c r="G1371" s="25"/>
      <c r="H1371" s="25" t="str">
        <f>IFERROR(VLOOKUP(Tabelle111[[#This Row],[Artikelnr. (wenn vorhanden)]],Artikel!A:C,3,FALSE),Tabelle111[[#This Row],[Artikelnr. (wenn vorhanden)]])</f>
        <v>VOS Bergkäse</v>
      </c>
      <c r="I1371" s="11" t="str">
        <f>VLOOKUP(V1371,'Linien - BU'!A:B,2,FALSE)</f>
        <v>Rest</v>
      </c>
      <c r="J1371" s="12">
        <f t="shared" si="147"/>
        <v>20</v>
      </c>
      <c r="K1371" s="13">
        <f>Tabelle111[[#This Row],[Datum '[Tag']]]</f>
        <v>44483</v>
      </c>
      <c r="L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1" s="14" t="str">
        <f>IFERROR(VLOOKUP(Tabelle3[[#This Row],[Artikelnr.]],Artikel!A:C,3,FALSE),Tabelle3[[#This Row],[Artikelnr.]])</f>
        <v>VOS Bergkäse</v>
      </c>
      <c r="N1371" s="11" t="str">
        <f>VLOOKUP(D1371,'Liste Gründe'!A:D,2,FALSE)</f>
        <v>Schimmel</v>
      </c>
      <c r="O1371" s="13" t="str">
        <f>IF(ISBLANK(F1371),VLOOKUP(Tabelle3[[#This Row],[Grund Ziffer]],'Liste Gründe'!A:D,3,FALSE),F1371)</f>
        <v>MHD abgelaufen</v>
      </c>
      <c r="P1371" s="11" t="str">
        <f>IF(ISBLANK(Tabelle111[[#This Row],[noch genauer]]),"-",Tabelle111[[#This Row],[noch genauer]])</f>
        <v>-</v>
      </c>
      <c r="Q1371" s="14">
        <f t="shared" si="148"/>
        <v>41</v>
      </c>
      <c r="R1371" s="11" t="str">
        <f t="shared" si="149"/>
        <v>Produkte</v>
      </c>
      <c r="S1371" s="11" t="str">
        <f t="shared" si="150"/>
        <v>BUs</v>
      </c>
      <c r="T1371" s="11" t="str">
        <f t="shared" si="151"/>
        <v>Symptome</v>
      </c>
      <c r="U1371" s="11" t="str">
        <f>IFERROR(VLOOKUP(Tabelle3[[#This Row],[Artikelnr.]],Kennzahlen!S:U,3,FALSE)*Tabelle3[[#This Row],[Menge]],"0")</f>
        <v>0</v>
      </c>
      <c r="V1371" s="14" t="str">
        <f>IF(ISBLANK(A1371),VLOOKUP(Tabelle3[[#This Row],[Artikelnr.]],'Linien - BU'!R:S,2,FALSE),A1371)</f>
        <v>Außenlager</v>
      </c>
      <c r="W1371" s="16" t="str">
        <f t="shared" si="152"/>
        <v>VOS Bergkäse</v>
      </c>
      <c r="X1371" s="15">
        <f t="shared" si="153"/>
        <v>11</v>
      </c>
      <c r="Z1371"/>
      <c r="AA1371"/>
      <c r="AB1371" s="3"/>
      <c r="AC1371" s="51"/>
      <c r="AD1371" s="3"/>
      <c r="AH1371" s="51"/>
      <c r="AK1371" s="3"/>
      <c r="AN1371" s="3"/>
      <c r="AO1371" s="3"/>
      <c r="AP1371" s="3"/>
    </row>
    <row r="1372" spans="1:42" ht="30" customHeight="1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F1372"/>
      <c r="G1372" s="25"/>
      <c r="H1372" s="25" t="str">
        <f>IFERROR(VLOOKUP(Tabelle111[[#This Row],[Artikelnr. (wenn vorhanden)]],Artikel!A:C,3,FALSE),Tabelle111[[#This Row],[Artikelnr. (wenn vorhanden)]])</f>
        <v>Wallnusstraum</v>
      </c>
      <c r="I1372" s="11" t="str">
        <f>VLOOKUP(V1372,'Linien - BU'!A:B,2,FALSE)</f>
        <v>BU3</v>
      </c>
      <c r="J1372" s="12">
        <f t="shared" si="147"/>
        <v>50</v>
      </c>
      <c r="K1372" s="13">
        <f>Tabelle111[[#This Row],[Datum '[Tag']]]</f>
        <v>44469</v>
      </c>
      <c r="L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2" s="14" t="str">
        <f>IFERROR(VLOOKUP(Tabelle3[[#This Row],[Artikelnr.]],Artikel!A:C,3,FALSE),Tabelle3[[#This Row],[Artikelnr.]])</f>
        <v>Wallnusstraum</v>
      </c>
      <c r="N1372" s="11" t="str">
        <f>VLOOKUP(D1372,'Liste Gründe'!A:D,2,FALSE)</f>
        <v>Linienbezogen</v>
      </c>
      <c r="O1372" s="13" t="str">
        <f>IF(ISBLANK(F1372),VLOOKUP(Tabelle3[[#This Row],[Grund Ziffer]],'Liste Gründe'!A:D,3,FALSE),F1372)</f>
        <v>Maschinenabfall</v>
      </c>
      <c r="P1372" s="11" t="str">
        <f>IF(ISBLANK(Tabelle111[[#This Row],[noch genauer]]),"-",Tabelle111[[#This Row],[noch genauer]])</f>
        <v>-</v>
      </c>
      <c r="Q1372" s="14">
        <f t="shared" si="148"/>
        <v>39</v>
      </c>
      <c r="R1372" s="11" t="str">
        <f t="shared" si="149"/>
        <v>Produkte</v>
      </c>
      <c r="S1372" s="11" t="str">
        <f t="shared" si="150"/>
        <v>BUs</v>
      </c>
      <c r="T1372" s="11" t="str">
        <f t="shared" si="151"/>
        <v>Symptome</v>
      </c>
      <c r="U1372" s="11" t="str">
        <f>IFERROR(VLOOKUP(Tabelle3[[#This Row],[Artikelnr.]],Kennzahlen!S:U,3,FALSE)*Tabelle3[[#This Row],[Menge]],"0")</f>
        <v>0</v>
      </c>
      <c r="V1372" s="14" t="str">
        <f>IF(ISBLANK(A1372),VLOOKUP(Tabelle3[[#This Row],[Artikelnr.]],'Linien - BU'!R:S,2,FALSE),A1372)</f>
        <v>Bu3</v>
      </c>
      <c r="W1372" s="16" t="str">
        <f t="shared" si="152"/>
        <v>Wallnusstraum</v>
      </c>
      <c r="X1372" s="15">
        <f t="shared" si="153"/>
        <v>30</v>
      </c>
      <c r="Z1372"/>
      <c r="AA1372"/>
      <c r="AB1372" s="3"/>
      <c r="AC1372" s="51"/>
      <c r="AD1372" s="3"/>
      <c r="AH1372" s="51"/>
      <c r="AK1372" s="3"/>
      <c r="AN1372" s="3"/>
      <c r="AO1372" s="3"/>
      <c r="AP1372" s="3"/>
    </row>
    <row r="1373" spans="1:42" ht="30" customHeight="1" x14ac:dyDescent="0.25">
      <c r="A1373" s="25" t="s">
        <v>63</v>
      </c>
      <c r="B1373" s="25" t="s">
        <v>15249</v>
      </c>
      <c r="C1373" s="25">
        <v>10</v>
      </c>
      <c r="D1373" s="25">
        <v>42</v>
      </c>
      <c r="E1373" s="37">
        <v>44483</v>
      </c>
      <c r="F1373"/>
      <c r="G1373" s="25"/>
      <c r="H1373" s="25" t="str">
        <f>IFERROR(VLOOKUP(Tabelle111[[#This Row],[Artikelnr. (wenn vorhanden)]],Artikel!A:C,3,FALSE),Tabelle111[[#This Row],[Artikelnr. (wenn vorhanden)]])</f>
        <v>Walnusstorten</v>
      </c>
      <c r="I1373" s="11" t="str">
        <f>VLOOKUP(V1373,'Linien - BU'!A:B,2,FALSE)</f>
        <v>BU1</v>
      </c>
      <c r="J1373" s="12">
        <f t="shared" si="147"/>
        <v>10</v>
      </c>
      <c r="K1373" s="13">
        <f>Tabelle111[[#This Row],[Datum '[Tag']]]</f>
        <v>44483</v>
      </c>
      <c r="L1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73" s="14" t="str">
        <f>IFERROR(VLOOKUP(Tabelle3[[#This Row],[Artikelnr.]],Artikel!A:C,3,FALSE),Tabelle3[[#This Row],[Artikelnr.]])</f>
        <v>Walnusstorten</v>
      </c>
      <c r="N1373" s="11" t="str">
        <f>VLOOKUP(D1373,'Liste Gründe'!A:D,2,FALSE)</f>
        <v>Rest</v>
      </c>
      <c r="O1373" s="13" t="str">
        <f>IF(ISBLANK(F1373),VLOOKUP(Tabelle3[[#This Row],[Grund Ziffer]],'Liste Gründe'!A:D,3,FALSE),F1373)</f>
        <v>Schmutz</v>
      </c>
      <c r="P1373" s="11" t="str">
        <f>IF(ISBLANK(Tabelle111[[#This Row],[noch genauer]]),"-",Tabelle111[[#This Row],[noch genauer]])</f>
        <v>-</v>
      </c>
      <c r="Q1373" s="14">
        <f t="shared" si="148"/>
        <v>41</v>
      </c>
      <c r="R1373" s="11" t="str">
        <f t="shared" si="149"/>
        <v>Produkte</v>
      </c>
      <c r="S1373" s="11" t="str">
        <f t="shared" si="150"/>
        <v>BUs</v>
      </c>
      <c r="T1373" s="11" t="str">
        <f t="shared" si="151"/>
        <v>Symptome</v>
      </c>
      <c r="U1373" s="11" t="str">
        <f>IFERROR(VLOOKUP(Tabelle3[[#This Row],[Artikelnr.]],Kennzahlen!S:U,3,FALSE)*Tabelle3[[#This Row],[Menge]],"0")</f>
        <v>0</v>
      </c>
      <c r="V1373" s="14" t="str">
        <f>IF(ISBLANK(A1373),VLOOKUP(Tabelle3[[#This Row],[Artikelnr.]],'Linien - BU'!R:S,2,FALSE),A1373)</f>
        <v>Abfüllung</v>
      </c>
      <c r="W1373" s="16" t="str">
        <f t="shared" si="152"/>
        <v>Walnusstorten</v>
      </c>
      <c r="X1373" s="15">
        <f t="shared" si="153"/>
        <v>42</v>
      </c>
      <c r="Z1373"/>
      <c r="AA1373"/>
      <c r="AB1373" s="3"/>
      <c r="AC1373" s="51"/>
      <c r="AD1373" s="3"/>
      <c r="AH1373" s="51"/>
      <c r="AK1373" s="3"/>
      <c r="AN1373" s="3"/>
      <c r="AO1373" s="3"/>
      <c r="AP1373" s="3"/>
    </row>
    <row r="1374" spans="1:42" ht="30" customHeight="1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F1374"/>
      <c r="G1374" s="25" t="s">
        <v>36</v>
      </c>
      <c r="H1374" s="25" t="str">
        <f>IFERROR(VLOOKUP(Tabelle111[[#This Row],[Artikelnr. (wenn vorhanden)]],Artikel!A:C,3,FALSE),Tabelle111[[#This Row],[Artikelnr. (wenn vorhanden)]])</f>
        <v>Walnusstraum</v>
      </c>
      <c r="I1374" s="11" t="str">
        <f>VLOOKUP(V1374,'Linien - BU'!A:B,2,FALSE)</f>
        <v>BU3</v>
      </c>
      <c r="J1374" s="12">
        <f t="shared" si="147"/>
        <v>22</v>
      </c>
      <c r="K1374" s="13">
        <f>Tabelle111[[#This Row],[Datum '[Tag']]]</f>
        <v>44473</v>
      </c>
      <c r="L1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4" s="14" t="str">
        <f>IFERROR(VLOOKUP(Tabelle3[[#This Row],[Artikelnr.]],Artikel!A:C,3,FALSE),Tabelle3[[#This Row],[Artikelnr.]])</f>
        <v>Walnusstraum</v>
      </c>
      <c r="N1374" s="11" t="str">
        <f>VLOOKUP(D1374,'Liste Gründe'!A:D,2,FALSE)</f>
        <v>Linienbezogen</v>
      </c>
      <c r="O1374" s="13" t="str">
        <f>IF(ISBLANK(F1374),VLOOKUP(Tabelle3[[#This Row],[Grund Ziffer]],'Liste Gründe'!A:D,3,FALSE),F1374)</f>
        <v>Maschinenabfall</v>
      </c>
      <c r="P1374" s="11" t="str">
        <f>IF(ISBLANK(Tabelle111[[#This Row],[noch genauer]]),"-",Tabelle111[[#This Row],[noch genauer]])</f>
        <v>-</v>
      </c>
      <c r="Q1374" s="14">
        <f t="shared" si="148"/>
        <v>40</v>
      </c>
      <c r="R1374" s="11" t="str">
        <f t="shared" si="149"/>
        <v>Produkte</v>
      </c>
      <c r="S1374" s="11" t="str">
        <f t="shared" si="150"/>
        <v>BUs</v>
      </c>
      <c r="T1374" s="11" t="str">
        <f t="shared" si="151"/>
        <v>Symptome</v>
      </c>
      <c r="U1374" s="11" t="str">
        <f>IFERROR(VLOOKUP(Tabelle3[[#This Row],[Artikelnr.]],Kennzahlen!S:U,3,FALSE)*Tabelle3[[#This Row],[Menge]],"0")</f>
        <v>0</v>
      </c>
      <c r="V1374" s="14" t="str">
        <f>IF(ISBLANK(A1374),VLOOKUP(Tabelle3[[#This Row],[Artikelnr.]],'Linien - BU'!R:S,2,FALSE),A1374)</f>
        <v>BU3</v>
      </c>
      <c r="W1374" s="16" t="str">
        <f t="shared" si="152"/>
        <v>Walnusstraum</v>
      </c>
      <c r="X1374" s="15">
        <f t="shared" si="153"/>
        <v>30</v>
      </c>
      <c r="Z1374"/>
      <c r="AA1374"/>
      <c r="AB1374" s="3"/>
      <c r="AC1374" s="51"/>
      <c r="AD1374" s="3"/>
      <c r="AH1374" s="51"/>
      <c r="AK1374" s="3"/>
      <c r="AN1374" s="3"/>
      <c r="AO1374" s="3"/>
      <c r="AP1374" s="3"/>
    </row>
    <row r="1375" spans="1:42" ht="30" customHeight="1" x14ac:dyDescent="0.25">
      <c r="A1375" s="25" t="s">
        <v>372</v>
      </c>
      <c r="B1375" s="25" t="s">
        <v>15123</v>
      </c>
      <c r="C1375" s="25">
        <v>14.8</v>
      </c>
      <c r="D1375" s="25">
        <v>30</v>
      </c>
      <c r="E1375" s="37">
        <v>44477</v>
      </c>
      <c r="F1375"/>
      <c r="G1375" s="25" t="s">
        <v>36</v>
      </c>
      <c r="H1375" s="25" t="str">
        <f>IFERROR(VLOOKUP(Tabelle111[[#This Row],[Artikelnr. (wenn vorhanden)]],Artikel!A:C,3,FALSE),Tabelle111[[#This Row],[Artikelnr. (wenn vorhanden)]])</f>
        <v>Würfel</v>
      </c>
      <c r="I1375" s="11" t="str">
        <f>VLOOKUP(V1375,'Linien - BU'!A:B,2,FALSE)</f>
        <v>BU3</v>
      </c>
      <c r="J1375" s="12">
        <f t="shared" si="147"/>
        <v>14.8</v>
      </c>
      <c r="K1375" s="13">
        <f>Tabelle111[[#This Row],[Datum '[Tag']]]</f>
        <v>44477</v>
      </c>
      <c r="L1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5" s="14" t="str">
        <f>IFERROR(VLOOKUP(Tabelle3[[#This Row],[Artikelnr.]],Artikel!A:C,3,FALSE),Tabelle3[[#This Row],[Artikelnr.]])</f>
        <v>Würfel</v>
      </c>
      <c r="N1375" s="11" t="str">
        <f>VLOOKUP(D1375,'Liste Gründe'!A:D,2,FALSE)</f>
        <v>Linienbezogen</v>
      </c>
      <c r="O1375" s="13" t="str">
        <f>IF(ISBLANK(F1375),VLOOKUP(Tabelle3[[#This Row],[Grund Ziffer]],'Liste Gründe'!A:D,3,FALSE),F1375)</f>
        <v>Maschinenabfall</v>
      </c>
      <c r="P1375" s="11" t="str">
        <f>IF(ISBLANK(Tabelle111[[#This Row],[noch genauer]]),"-",Tabelle111[[#This Row],[noch genauer]])</f>
        <v>-</v>
      </c>
      <c r="Q1375" s="14">
        <f t="shared" si="148"/>
        <v>40</v>
      </c>
      <c r="R1375" s="11" t="str">
        <f t="shared" si="149"/>
        <v>Produkte</v>
      </c>
      <c r="S1375" s="11" t="str">
        <f t="shared" si="150"/>
        <v>BUs</v>
      </c>
      <c r="T1375" s="11" t="str">
        <f t="shared" si="151"/>
        <v>Symptome</v>
      </c>
      <c r="U1375" s="11" t="str">
        <f>IFERROR(VLOOKUP(Tabelle3[[#This Row],[Artikelnr.]],Kennzahlen!S:U,3,FALSE)*Tabelle3[[#This Row],[Menge]],"0")</f>
        <v>0</v>
      </c>
      <c r="V1375" s="14" t="str">
        <f>IF(ISBLANK(A1375),VLOOKUP(Tabelle3[[#This Row],[Artikelnr.]],'Linien - BU'!R:S,2,FALSE),A1375)</f>
        <v>L35</v>
      </c>
      <c r="W1375" s="16" t="str">
        <f t="shared" si="152"/>
        <v>Würfel</v>
      </c>
      <c r="X1375" s="15">
        <f t="shared" si="153"/>
        <v>30</v>
      </c>
      <c r="Z1375"/>
      <c r="AA1375"/>
      <c r="AB1375" s="3"/>
      <c r="AC1375" s="51"/>
      <c r="AD1375" s="3"/>
      <c r="AH1375" s="51"/>
      <c r="AK1375" s="3"/>
      <c r="AN1375" s="3"/>
      <c r="AO1375" s="3"/>
      <c r="AP1375" s="3"/>
    </row>
    <row r="1376" spans="1:42" ht="30" customHeight="1" x14ac:dyDescent="0.25">
      <c r="A1376" s="25" t="s">
        <v>372</v>
      </c>
      <c r="B1376" s="25" t="s">
        <v>15123</v>
      </c>
      <c r="C1376" s="25">
        <v>25</v>
      </c>
      <c r="D1376" s="25">
        <v>30</v>
      </c>
      <c r="E1376" s="37">
        <v>44491</v>
      </c>
      <c r="F1376"/>
      <c r="G1376" s="25"/>
      <c r="H1376" s="56" t="str">
        <f>IFERROR(VLOOKUP(Tabelle111[[#This Row],[Artikelnr. (wenn vorhanden)]],Artikel!A:C,3,FALSE),Tabelle111[[#This Row],[Artikelnr. (wenn vorhanden)]])</f>
        <v>Würfel</v>
      </c>
      <c r="I1376" s="11" t="str">
        <f>VLOOKUP(V1376,'Linien - BU'!A:B,2,FALSE)</f>
        <v>BU3</v>
      </c>
      <c r="J1376" s="12">
        <f t="shared" si="147"/>
        <v>25</v>
      </c>
      <c r="K1376" s="13">
        <f>Tabelle111[[#This Row],[Datum '[Tag']]]</f>
        <v>44491</v>
      </c>
      <c r="L1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6" s="14" t="str">
        <f>IFERROR(VLOOKUP(Tabelle3[[#This Row],[Artikelnr.]],Artikel!A:C,3,FALSE),Tabelle3[[#This Row],[Artikelnr.]])</f>
        <v>Würfel</v>
      </c>
      <c r="N1376" s="11" t="str">
        <f>VLOOKUP(D1376,'Liste Gründe'!A:D,2,FALSE)</f>
        <v>Linienbezogen</v>
      </c>
      <c r="O1376" s="13" t="str">
        <f>IF(ISBLANK(F1376),VLOOKUP(Tabelle3[[#This Row],[Grund Ziffer]],'Liste Gründe'!A:D,3,FALSE),F1376)</f>
        <v>Maschinenabfall</v>
      </c>
      <c r="P1376" s="11" t="str">
        <f>IF(ISBLANK(Tabelle111[[#This Row],[noch genauer]]),"-",Tabelle111[[#This Row],[noch genauer]])</f>
        <v>-</v>
      </c>
      <c r="Q1376" s="14">
        <f t="shared" si="148"/>
        <v>42</v>
      </c>
      <c r="R1376" s="11" t="str">
        <f t="shared" si="149"/>
        <v>Produkte</v>
      </c>
      <c r="S1376" s="11" t="str">
        <f t="shared" si="150"/>
        <v>BUs</v>
      </c>
      <c r="T1376" s="11" t="str">
        <f t="shared" si="151"/>
        <v>Symptome</v>
      </c>
      <c r="U1376" s="11" t="str">
        <f>IFERROR(VLOOKUP(Tabelle3[[#This Row],[Artikelnr.]],Kennzahlen!S:U,3,FALSE)*Tabelle3[[#This Row],[Menge]],"0")</f>
        <v>0</v>
      </c>
      <c r="V1376" s="14" t="str">
        <f>IF(ISBLANK(A1376),VLOOKUP(Tabelle3[[#This Row],[Artikelnr.]],'Linien - BU'!R:S,2,FALSE),A1376)</f>
        <v>L35</v>
      </c>
      <c r="W1376" s="16" t="str">
        <f t="shared" si="152"/>
        <v>Würfel</v>
      </c>
      <c r="X1376" s="15">
        <f t="shared" si="153"/>
        <v>30</v>
      </c>
      <c r="Z1376"/>
      <c r="AA1376"/>
      <c r="AB1376" s="3"/>
      <c r="AC1376" s="51"/>
      <c r="AD1376" s="3"/>
      <c r="AH1376" s="51"/>
      <c r="AK1376" s="3"/>
      <c r="AN1376" s="3"/>
      <c r="AO1376" s="3"/>
      <c r="AP1376" s="3"/>
    </row>
    <row r="1377" spans="1:42" ht="30" customHeight="1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F1377"/>
      <c r="G1377" s="25"/>
      <c r="H1377" s="56" t="str">
        <f>IFERROR(VLOOKUP(Tabelle111[[#This Row],[Artikelnr. (wenn vorhanden)]],Artikel!A:C,3,FALSE),Tabelle111[[#This Row],[Artikelnr. (wenn vorhanden)]])</f>
        <v>ABS HEUBL</v>
      </c>
      <c r="I1377" s="11" t="str">
        <f>VLOOKUP(V1377,'Linien - BU'!A:B,2,FALSE)</f>
        <v>BU4</v>
      </c>
      <c r="J1377" s="12">
        <f t="shared" si="147"/>
        <v>18</v>
      </c>
      <c r="K1377" s="13">
        <f>Tabelle111[[#This Row],[Datum '[Tag']]]</f>
        <v>44498</v>
      </c>
      <c r="L1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7" s="14" t="str">
        <f>IFERROR(VLOOKUP(Tabelle3[[#This Row],[Artikelnr.]],Artikel!A:C,3,FALSE),Tabelle3[[#This Row],[Artikelnr.]])</f>
        <v>ABS HEUBL</v>
      </c>
      <c r="N1377" s="11" t="str">
        <f>VLOOKUP(D1377,'Liste Gründe'!A:D,2,FALSE)</f>
        <v>keinen Verwendungszweck</v>
      </c>
      <c r="O1377" s="13" t="str">
        <f>IF(ISBLANK(F1377),VLOOKUP(Tabelle3[[#This Row],[Grund Ziffer]],'Liste Gründe'!A:D,3,FALSE),F1377)</f>
        <v>keinen Verwendungszweck</v>
      </c>
      <c r="P1377" s="11" t="str">
        <f>IF(ISBLANK(Tabelle111[[#This Row],[noch genauer]]),"-",Tabelle111[[#This Row],[noch genauer]])</f>
        <v>-</v>
      </c>
      <c r="Q1377" s="14">
        <f t="shared" si="148"/>
        <v>43</v>
      </c>
      <c r="R1377" s="11" t="str">
        <f t="shared" si="149"/>
        <v>Produkte</v>
      </c>
      <c r="S1377" s="11" t="str">
        <f t="shared" si="150"/>
        <v>BUs</v>
      </c>
      <c r="T1377" s="11" t="str">
        <f t="shared" si="151"/>
        <v>Symptome</v>
      </c>
      <c r="U1377" s="11">
        <f>IFERROR(VLOOKUP(Tabelle3[[#This Row],[Artikelnr.]],Kennzahlen!S:U,3,FALSE)*Tabelle3[[#This Row],[Menge]],"0")</f>
        <v>0.18</v>
      </c>
      <c r="V1377" s="14" t="str">
        <f>IF(ISBLANK(A1377),VLOOKUP(Tabelle3[[#This Row],[Artikelnr.]],'Linien - BU'!R:S,2,FALSE),A1377)</f>
        <v>BU4</v>
      </c>
      <c r="W1377" s="16">
        <f t="shared" si="152"/>
        <v>29500885</v>
      </c>
      <c r="X1377" s="15">
        <f t="shared" si="153"/>
        <v>61</v>
      </c>
      <c r="Z1377"/>
      <c r="AA1377"/>
      <c r="AB1377" s="3"/>
      <c r="AC1377" s="51"/>
      <c r="AD1377" s="3"/>
      <c r="AH1377" s="51"/>
      <c r="AK1377" s="3"/>
      <c r="AN1377" s="3"/>
      <c r="AO1377" s="3"/>
      <c r="AP1377" s="3"/>
    </row>
    <row r="1378" spans="1:42" ht="30" customHeight="1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F1378"/>
      <c r="G1378" s="25"/>
      <c r="H1378" s="56" t="str">
        <f>IFERROR(VLOOKUP(Tabelle111[[#This Row],[Artikelnr. (wenn vorhanden)]],Artikel!A:C,3,FALSE),Tabelle111[[#This Row],[Artikelnr. (wenn vorhanden)]])</f>
        <v>ABS MEDI-KRÄUK</v>
      </c>
      <c r="I1378" s="11" t="str">
        <f>VLOOKUP(V1378,'Linien - BU'!A:B,2,FALSE)</f>
        <v>BU4</v>
      </c>
      <c r="J1378" s="12">
        <f t="shared" si="147"/>
        <v>20</v>
      </c>
      <c r="K1378" s="13">
        <f>Tabelle111[[#This Row],[Datum '[Tag']]]</f>
        <v>44498</v>
      </c>
      <c r="L1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8" s="14" t="str">
        <f>IFERROR(VLOOKUP(Tabelle3[[#This Row],[Artikelnr.]],Artikel!A:C,3,FALSE),Tabelle3[[#This Row],[Artikelnr.]])</f>
        <v>ABS MEDI-KRÄUK</v>
      </c>
      <c r="N1378" s="11" t="str">
        <f>VLOOKUP(D1378,'Liste Gründe'!A:D,2,FALSE)</f>
        <v>keinen Verwendungszweck</v>
      </c>
      <c r="O1378" s="13" t="str">
        <f>IF(ISBLANK(F1378),VLOOKUP(Tabelle3[[#This Row],[Grund Ziffer]],'Liste Gründe'!A:D,3,FALSE),F1378)</f>
        <v>keinen Verwendungszweck</v>
      </c>
      <c r="P1378" s="11" t="str">
        <f>IF(ISBLANK(Tabelle111[[#This Row],[noch genauer]]),"-",Tabelle111[[#This Row],[noch genauer]])</f>
        <v>-</v>
      </c>
      <c r="Q1378" s="14">
        <f t="shared" si="148"/>
        <v>43</v>
      </c>
      <c r="R1378" s="11" t="str">
        <f t="shared" si="149"/>
        <v>Produkte</v>
      </c>
      <c r="S1378" s="11" t="str">
        <f t="shared" si="150"/>
        <v>BUs</v>
      </c>
      <c r="T1378" s="11" t="str">
        <f t="shared" si="151"/>
        <v>Symptome</v>
      </c>
      <c r="U1378" s="11">
        <f>IFERROR(VLOOKUP(Tabelle3[[#This Row],[Artikelnr.]],Kennzahlen!S:U,3,FALSE)*Tabelle3[[#This Row],[Menge]],"0")</f>
        <v>30</v>
      </c>
      <c r="V1378" s="14" t="str">
        <f>IF(ISBLANK(A1378),VLOOKUP(Tabelle3[[#This Row],[Artikelnr.]],'Linien - BU'!R:S,2,FALSE),A1378)</f>
        <v>BU4</v>
      </c>
      <c r="W1378" s="16">
        <f t="shared" si="152"/>
        <v>29500886</v>
      </c>
      <c r="X1378" s="15">
        <f t="shared" si="153"/>
        <v>61</v>
      </c>
      <c r="Z1378"/>
      <c r="AA1378"/>
      <c r="AB1378" s="3"/>
      <c r="AC1378" s="51"/>
      <c r="AD1378" s="3"/>
      <c r="AH1378" s="51"/>
      <c r="AK1378" s="3"/>
      <c r="AN1378" s="3"/>
      <c r="AO1378" s="3"/>
      <c r="AP1378" s="3"/>
    </row>
    <row r="1379" spans="1:42" ht="30" customHeight="1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F1379"/>
      <c r="G1379" s="25"/>
      <c r="H1379" s="56" t="str">
        <f>IFERROR(VLOOKUP(Tabelle111[[#This Row],[Artikelnr. (wenn vorhanden)]],Artikel!A:C,3,FALSE),Tabelle111[[#This Row],[Artikelnr. (wenn vorhanden)]])</f>
        <v>ABS MEDI-KRÄUK</v>
      </c>
      <c r="I1379" s="11" t="str">
        <f>VLOOKUP(V1379,'Linien - BU'!A:B,2,FALSE)</f>
        <v>BU4</v>
      </c>
      <c r="J1379" s="12">
        <f t="shared" si="147"/>
        <v>18</v>
      </c>
      <c r="K1379" s="13">
        <f>Tabelle111[[#This Row],[Datum '[Tag']]]</f>
        <v>44498</v>
      </c>
      <c r="L1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9" s="14" t="str">
        <f>IFERROR(VLOOKUP(Tabelle3[[#This Row],[Artikelnr.]],Artikel!A:C,3,FALSE),Tabelle3[[#This Row],[Artikelnr.]])</f>
        <v>ABS MEDI-KRÄUK</v>
      </c>
      <c r="N1379" s="11" t="str">
        <f>VLOOKUP(D1379,'Liste Gründe'!A:D,2,FALSE)</f>
        <v>keinen Verwendungszweck</v>
      </c>
      <c r="O1379" s="13" t="str">
        <f>IF(ISBLANK(F1379),VLOOKUP(Tabelle3[[#This Row],[Grund Ziffer]],'Liste Gründe'!A:D,3,FALSE),F1379)</f>
        <v>keinen Verwendungszweck</v>
      </c>
      <c r="P1379" s="11" t="str">
        <f>IF(ISBLANK(Tabelle111[[#This Row],[noch genauer]]),"-",Tabelle111[[#This Row],[noch genauer]])</f>
        <v>-</v>
      </c>
      <c r="Q1379" s="14">
        <f t="shared" si="148"/>
        <v>43</v>
      </c>
      <c r="R1379" s="11" t="str">
        <f t="shared" si="149"/>
        <v>Produkte</v>
      </c>
      <c r="S1379" s="11" t="str">
        <f t="shared" si="150"/>
        <v>BUs</v>
      </c>
      <c r="T1379" s="11" t="str">
        <f t="shared" si="151"/>
        <v>Symptome</v>
      </c>
      <c r="U1379" s="11">
        <f>IFERROR(VLOOKUP(Tabelle3[[#This Row],[Artikelnr.]],Kennzahlen!S:U,3,FALSE)*Tabelle3[[#This Row],[Menge]],"0")</f>
        <v>27</v>
      </c>
      <c r="V1379" s="14" t="str">
        <f>IF(ISBLANK(A1379),VLOOKUP(Tabelle3[[#This Row],[Artikelnr.]],'Linien - BU'!R:S,2,FALSE),A1379)</f>
        <v>BU4</v>
      </c>
      <c r="W1379" s="16">
        <f t="shared" si="152"/>
        <v>29500886</v>
      </c>
      <c r="X1379" s="15">
        <f t="shared" si="153"/>
        <v>61</v>
      </c>
      <c r="Z1379"/>
      <c r="AA1379"/>
      <c r="AB1379" s="3"/>
      <c r="AC1379" s="51"/>
      <c r="AD1379" s="3"/>
      <c r="AH1379" s="51"/>
      <c r="AK1379" s="3"/>
      <c r="AN1379" s="3"/>
      <c r="AO1379" s="3"/>
      <c r="AP1379" s="3"/>
    </row>
    <row r="1380" spans="1:42" ht="30" customHeight="1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F1380"/>
      <c r="G1380" s="25"/>
      <c r="H1380" s="56" t="str">
        <f>IFERROR(VLOOKUP(Tabelle111[[#This Row],[Artikelnr. (wenn vorhanden)]],Artikel!A:C,3,FALSE),Tabelle111[[#This Row],[Artikelnr. (wenn vorhanden)]])</f>
        <v>ABS MEDI-KRÄUK</v>
      </c>
      <c r="I1380" s="11" t="str">
        <f>VLOOKUP(V1380,'Linien - BU'!A:B,2,FALSE)</f>
        <v>BU4</v>
      </c>
      <c r="J1380" s="12">
        <f t="shared" si="147"/>
        <v>18</v>
      </c>
      <c r="K1380" s="13">
        <f>Tabelle111[[#This Row],[Datum '[Tag']]]</f>
        <v>44498</v>
      </c>
      <c r="L1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0" s="14" t="str">
        <f>IFERROR(VLOOKUP(Tabelle3[[#This Row],[Artikelnr.]],Artikel!A:C,3,FALSE),Tabelle3[[#This Row],[Artikelnr.]])</f>
        <v>ABS MEDI-KRÄUK</v>
      </c>
      <c r="N1380" s="11" t="str">
        <f>VLOOKUP(D1380,'Liste Gründe'!A:D,2,FALSE)</f>
        <v>keinen Verwendungszweck</v>
      </c>
      <c r="O1380" s="13" t="str">
        <f>IF(ISBLANK(F1380),VLOOKUP(Tabelle3[[#This Row],[Grund Ziffer]],'Liste Gründe'!A:D,3,FALSE),F1380)</f>
        <v>keinen Verwendungszweck</v>
      </c>
      <c r="P1380" s="11" t="str">
        <f>IF(ISBLANK(Tabelle111[[#This Row],[noch genauer]]),"-",Tabelle111[[#This Row],[noch genauer]])</f>
        <v>-</v>
      </c>
      <c r="Q1380" s="14">
        <f t="shared" si="148"/>
        <v>43</v>
      </c>
      <c r="R1380" s="11" t="str">
        <f t="shared" si="149"/>
        <v>Produkte</v>
      </c>
      <c r="S1380" s="11" t="str">
        <f t="shared" si="150"/>
        <v>BUs</v>
      </c>
      <c r="T1380" s="11" t="str">
        <f t="shared" si="151"/>
        <v>Symptome</v>
      </c>
      <c r="U1380" s="11">
        <f>IFERROR(VLOOKUP(Tabelle3[[#This Row],[Artikelnr.]],Kennzahlen!S:U,3,FALSE)*Tabelle3[[#This Row],[Menge]],"0")</f>
        <v>27</v>
      </c>
      <c r="V1380" s="14" t="str">
        <f>IF(ISBLANK(A1380),VLOOKUP(Tabelle3[[#This Row],[Artikelnr.]],'Linien - BU'!R:S,2,FALSE),A1380)</f>
        <v>BU4</v>
      </c>
      <c r="W1380" s="16">
        <f t="shared" si="152"/>
        <v>29500886</v>
      </c>
      <c r="X1380" s="15">
        <f t="shared" si="153"/>
        <v>61</v>
      </c>
      <c r="Z1380"/>
      <c r="AA1380"/>
      <c r="AB1380" s="3"/>
      <c r="AC1380" s="51"/>
      <c r="AD1380" s="3"/>
      <c r="AH1380" s="51"/>
      <c r="AK1380" s="3"/>
      <c r="AN1380" s="3"/>
      <c r="AO1380" s="3"/>
      <c r="AP1380" s="3"/>
    </row>
    <row r="1381" spans="1:42" ht="30" customHeight="1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F1381"/>
      <c r="G1381" s="25"/>
      <c r="H1381" s="56" t="str">
        <f>IFERROR(VLOOKUP(Tabelle111[[#This Row],[Artikelnr. (wenn vorhanden)]],Artikel!A:C,3,FALSE),Tabelle111[[#This Row],[Artikelnr. (wenn vorhanden)]])</f>
        <v>ABS PECO</v>
      </c>
      <c r="I1381" s="11" t="str">
        <f>VLOOKUP(V1381,'Linien - BU'!A:B,2,FALSE)</f>
        <v>BU4</v>
      </c>
      <c r="J1381" s="12">
        <f t="shared" si="147"/>
        <v>7</v>
      </c>
      <c r="K1381" s="13">
        <f>Tabelle111[[#This Row],[Datum '[Tag']]]</f>
        <v>44498</v>
      </c>
      <c r="L1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1" s="14" t="str">
        <f>IFERROR(VLOOKUP(Tabelle3[[#This Row],[Artikelnr.]],Artikel!A:C,3,FALSE),Tabelle3[[#This Row],[Artikelnr.]])</f>
        <v>ABS PECO</v>
      </c>
      <c r="N1381" s="11" t="str">
        <f>VLOOKUP(D1381,'Liste Gründe'!A:D,2,FALSE)</f>
        <v>keinen Verwendungszweck</v>
      </c>
      <c r="O1381" s="13" t="str">
        <f>IF(ISBLANK(F1381),VLOOKUP(Tabelle3[[#This Row],[Grund Ziffer]],'Liste Gründe'!A:D,3,FALSE),F1381)</f>
        <v>keinen Verwendungszweck</v>
      </c>
      <c r="P1381" s="11" t="str">
        <f>IF(ISBLANK(Tabelle111[[#This Row],[noch genauer]]),"-",Tabelle111[[#This Row],[noch genauer]])</f>
        <v>-</v>
      </c>
      <c r="Q1381" s="14">
        <f t="shared" si="148"/>
        <v>43</v>
      </c>
      <c r="R1381" s="11" t="str">
        <f t="shared" si="149"/>
        <v>Produkte</v>
      </c>
      <c r="S1381" s="11" t="str">
        <f t="shared" si="150"/>
        <v>BUs</v>
      </c>
      <c r="T1381" s="11" t="str">
        <f t="shared" si="151"/>
        <v>Symptome</v>
      </c>
      <c r="U1381" s="11">
        <f>IFERROR(VLOOKUP(Tabelle3[[#This Row],[Artikelnr.]],Kennzahlen!S:U,3,FALSE)*Tabelle3[[#This Row],[Menge]],"0")</f>
        <v>10.294117647058824</v>
      </c>
      <c r="V1381" s="14" t="str">
        <f>IF(ISBLANK(A1381),VLOOKUP(Tabelle3[[#This Row],[Artikelnr.]],'Linien - BU'!R:S,2,FALSE),A1381)</f>
        <v>BU4</v>
      </c>
      <c r="W1381" s="16">
        <f t="shared" si="152"/>
        <v>29500891</v>
      </c>
      <c r="X1381" s="15">
        <f t="shared" si="153"/>
        <v>61</v>
      </c>
      <c r="Z1381"/>
      <c r="AA1381"/>
      <c r="AB1381" s="3"/>
      <c r="AC1381" s="51"/>
      <c r="AD1381" s="3"/>
      <c r="AH1381" s="51"/>
      <c r="AK1381" s="3"/>
      <c r="AN1381" s="3"/>
      <c r="AO1381" s="3"/>
      <c r="AP1381" s="3"/>
    </row>
    <row r="1382" spans="1:42" ht="30" customHeight="1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F1382"/>
      <c r="G1382" s="25"/>
      <c r="H1382" s="56" t="str">
        <f>IFERROR(VLOOKUP(Tabelle111[[#This Row],[Artikelnr. (wenn vorhanden)]],Artikel!A:C,3,FALSE),Tabelle111[[#This Row],[Artikelnr. (wenn vorhanden)]])</f>
        <v>ABS SCH-PAUL</v>
      </c>
      <c r="I1382" s="11" t="str">
        <f>VLOOKUP(V1382,'Linien - BU'!A:B,2,FALSE)</f>
        <v>BU4</v>
      </c>
      <c r="J1382" s="12">
        <f t="shared" si="147"/>
        <v>25</v>
      </c>
      <c r="K1382" s="13">
        <f>Tabelle111[[#This Row],[Datum '[Tag']]]</f>
        <v>44498</v>
      </c>
      <c r="L1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2" s="14" t="str">
        <f>IFERROR(VLOOKUP(Tabelle3[[#This Row],[Artikelnr.]],Artikel!A:C,3,FALSE),Tabelle3[[#This Row],[Artikelnr.]])</f>
        <v>ABS SCH-PAUL</v>
      </c>
      <c r="N1382" s="11" t="str">
        <f>VLOOKUP(D1382,'Liste Gründe'!A:D,2,FALSE)</f>
        <v>keinen Verwendungszweck</v>
      </c>
      <c r="O1382" s="13" t="str">
        <f>IF(ISBLANK(F1382),VLOOKUP(Tabelle3[[#This Row],[Grund Ziffer]],'Liste Gründe'!A:D,3,FALSE),F1382)</f>
        <v>keinen Verwendungszweck</v>
      </c>
      <c r="P1382" s="11" t="str">
        <f>IF(ISBLANK(Tabelle111[[#This Row],[noch genauer]]),"-",Tabelle111[[#This Row],[noch genauer]])</f>
        <v>-</v>
      </c>
      <c r="Q1382" s="14">
        <f t="shared" si="148"/>
        <v>43</v>
      </c>
      <c r="R1382" s="11" t="str">
        <f t="shared" si="149"/>
        <v>Produkte</v>
      </c>
      <c r="S1382" s="11" t="str">
        <f t="shared" si="150"/>
        <v>BUs</v>
      </c>
      <c r="T1382" s="11" t="str">
        <f t="shared" si="151"/>
        <v>Symptome</v>
      </c>
      <c r="U1382" s="11">
        <f>IFERROR(VLOOKUP(Tabelle3[[#This Row],[Artikelnr.]],Kennzahlen!S:U,3,FALSE)*Tabelle3[[#This Row],[Menge]],"0")</f>
        <v>0.25</v>
      </c>
      <c r="V1382" s="14" t="str">
        <f>IF(ISBLANK(A1382),VLOOKUP(Tabelle3[[#This Row],[Artikelnr.]],'Linien - BU'!R:S,2,FALSE),A1382)</f>
        <v>BU4</v>
      </c>
      <c r="W1382" s="16">
        <f t="shared" si="152"/>
        <v>29500906</v>
      </c>
      <c r="X1382" s="15">
        <f t="shared" si="153"/>
        <v>61</v>
      </c>
      <c r="Z1382"/>
      <c r="AA1382"/>
      <c r="AB1382" s="3"/>
      <c r="AC1382" s="51"/>
      <c r="AD1382" s="3"/>
      <c r="AH1382" s="51"/>
      <c r="AK1382" s="3"/>
      <c r="AN1382" s="3"/>
      <c r="AO1382" s="3"/>
      <c r="AP1382" s="3"/>
    </row>
    <row r="1383" spans="1:42" ht="30" customHeight="1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F1383"/>
      <c r="G1383" s="25"/>
      <c r="H1383" s="56" t="str">
        <f>IFERROR(VLOOKUP(Tabelle111[[#This Row],[Artikelnr. (wenn vorhanden)]],Artikel!A:C,3,FALSE),Tabelle111[[#This Row],[Artikelnr. (wenn vorhanden)]])</f>
        <v>ABS ZIEGENR</v>
      </c>
      <c r="I1383" s="11" t="str">
        <f>VLOOKUP(V1383,'Linien - BU'!A:B,2,FALSE)</f>
        <v>BU4</v>
      </c>
      <c r="J1383" s="12">
        <f t="shared" si="147"/>
        <v>11</v>
      </c>
      <c r="K1383" s="13">
        <f>Tabelle111[[#This Row],[Datum '[Tag']]]</f>
        <v>44498</v>
      </c>
      <c r="L1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3" s="14" t="str">
        <f>IFERROR(VLOOKUP(Tabelle3[[#This Row],[Artikelnr.]],Artikel!A:C,3,FALSE),Tabelle3[[#This Row],[Artikelnr.]])</f>
        <v>ABS ZIEGENR</v>
      </c>
      <c r="N1383" s="11" t="str">
        <f>VLOOKUP(D1383,'Liste Gründe'!A:D,2,FALSE)</f>
        <v>keinen Verwendungszweck</v>
      </c>
      <c r="O1383" s="13" t="str">
        <f>IF(ISBLANK(F1383),VLOOKUP(Tabelle3[[#This Row],[Grund Ziffer]],'Liste Gründe'!A:D,3,FALSE),F1383)</f>
        <v>keinen Verwendungszweck</v>
      </c>
      <c r="P1383" s="11" t="str">
        <f>IF(ISBLANK(Tabelle111[[#This Row],[noch genauer]]),"-",Tabelle111[[#This Row],[noch genauer]])</f>
        <v>-</v>
      </c>
      <c r="Q1383" s="14">
        <f t="shared" si="148"/>
        <v>43</v>
      </c>
      <c r="R1383" s="11" t="str">
        <f t="shared" si="149"/>
        <v>Produkte</v>
      </c>
      <c r="S1383" s="11" t="str">
        <f t="shared" si="150"/>
        <v>BUs</v>
      </c>
      <c r="T1383" s="11" t="str">
        <f t="shared" si="151"/>
        <v>Symptome</v>
      </c>
      <c r="U1383" s="11">
        <f>IFERROR(VLOOKUP(Tabelle3[[#This Row],[Artikelnr.]],Kennzahlen!S:U,3,FALSE)*Tabelle3[[#This Row],[Menge]],"0")</f>
        <v>0.11</v>
      </c>
      <c r="V1383" s="14" t="str">
        <f>IF(ISBLANK(A1383),VLOOKUP(Tabelle3[[#This Row],[Artikelnr.]],'Linien - BU'!R:S,2,FALSE),A1383)</f>
        <v>BU4</v>
      </c>
      <c r="W1383" s="16">
        <f t="shared" si="152"/>
        <v>29500913</v>
      </c>
      <c r="X1383" s="15">
        <f t="shared" si="153"/>
        <v>61</v>
      </c>
      <c r="Z1383"/>
      <c r="AA1383"/>
      <c r="AB1383" s="3"/>
      <c r="AC1383" s="51"/>
      <c r="AD1383" s="3"/>
      <c r="AH1383" s="51"/>
      <c r="AK1383" s="3"/>
      <c r="AN1383" s="3"/>
      <c r="AO1383" s="3"/>
      <c r="AP1383" s="3"/>
    </row>
    <row r="1384" spans="1:42" ht="30" customHeight="1" x14ac:dyDescent="0.25">
      <c r="A1384" s="25" t="s">
        <v>74</v>
      </c>
      <c r="B1384" s="25">
        <v>29500917</v>
      </c>
      <c r="C1384" s="25">
        <v>52</v>
      </c>
      <c r="D1384" s="25">
        <v>60</v>
      </c>
      <c r="E1384" s="37">
        <v>44498</v>
      </c>
      <c r="F1384"/>
      <c r="G1384" s="25"/>
      <c r="H1384" s="56" t="str">
        <f>IFERROR(VLOOKUP(Tabelle111[[#This Row],[Artikelnr. (wenn vorhanden)]],Artikel!A:C,3,FALSE),Tabelle111[[#This Row],[Artikelnr. (wenn vorhanden)]])</f>
        <v>VOS-ABS ENTSORGUNG</v>
      </c>
      <c r="I1384" s="11" t="str">
        <f>VLOOKUP(V1384,'Linien - BU'!A:B,2,FALSE)</f>
        <v>BU1</v>
      </c>
      <c r="J1384" s="12">
        <f t="shared" si="147"/>
        <v>52</v>
      </c>
      <c r="K1384" s="13">
        <f>Tabelle111[[#This Row],[Datum '[Tag']]]</f>
        <v>44498</v>
      </c>
      <c r="L1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84" s="14" t="str">
        <f>IFERROR(VLOOKUP(Tabelle3[[#This Row],[Artikelnr.]],Artikel!A:C,3,FALSE),Tabelle3[[#This Row],[Artikelnr.]])</f>
        <v>VOS-ABS ENTSORGUNG</v>
      </c>
      <c r="N1384" s="11" t="str">
        <f>VLOOKUP(D1384,'Liste Gründe'!A:D,2,FALSE)</f>
        <v>Rest</v>
      </c>
      <c r="O1384" s="13" t="str">
        <f>IF(ISBLANK(F1384),VLOOKUP(Tabelle3[[#This Row],[Grund Ziffer]],'Liste Gründe'!A:D,3,FALSE),F1384)</f>
        <v>geschälte Rinde</v>
      </c>
      <c r="P1384" s="11" t="str">
        <f>IF(ISBLANK(Tabelle111[[#This Row],[noch genauer]]),"-",Tabelle111[[#This Row],[noch genauer]])</f>
        <v>-</v>
      </c>
      <c r="Q1384" s="14">
        <f t="shared" si="148"/>
        <v>43</v>
      </c>
      <c r="R1384" s="11" t="str">
        <f t="shared" si="149"/>
        <v>Produkte</v>
      </c>
      <c r="S1384" s="11" t="str">
        <f t="shared" si="150"/>
        <v>BUs</v>
      </c>
      <c r="T1384" s="11" t="str">
        <f t="shared" si="151"/>
        <v>Symptome</v>
      </c>
      <c r="U1384" s="11">
        <f>IFERROR(VLOOKUP(Tabelle3[[#This Row],[Artikelnr.]],Kennzahlen!S:U,3,FALSE)*Tabelle3[[#This Row],[Menge]],"0")</f>
        <v>0.52</v>
      </c>
      <c r="V1384" s="14" t="str">
        <f>IF(ISBLANK(A1384),VLOOKUP(Tabelle3[[#This Row],[Artikelnr.]],'Linien - BU'!R:S,2,FALSE),A1384)</f>
        <v>RWV</v>
      </c>
      <c r="W1384" s="16">
        <f t="shared" si="152"/>
        <v>29500917</v>
      </c>
      <c r="X1384" s="15">
        <f t="shared" si="153"/>
        <v>60</v>
      </c>
      <c r="Z1384"/>
      <c r="AA1384"/>
      <c r="AB1384" s="3"/>
      <c r="AC1384" s="51"/>
      <c r="AD1384" s="3"/>
      <c r="AH1384" s="51"/>
      <c r="AK1384" s="3"/>
      <c r="AN1384" s="3"/>
      <c r="AO1384" s="3"/>
      <c r="AP1384" s="3"/>
    </row>
    <row r="1385" spans="1:42" ht="30" customHeight="1" x14ac:dyDescent="0.25">
      <c r="A1385" s="25" t="s">
        <v>74</v>
      </c>
      <c r="B1385" s="25">
        <v>29500917</v>
      </c>
      <c r="C1385" s="25">
        <v>52</v>
      </c>
      <c r="D1385" s="25">
        <v>60</v>
      </c>
      <c r="E1385" s="37">
        <v>44498</v>
      </c>
      <c r="F1385"/>
      <c r="G1385" s="25"/>
      <c r="H1385" s="56" t="str">
        <f>IFERROR(VLOOKUP(Tabelle111[[#This Row],[Artikelnr. (wenn vorhanden)]],Artikel!A:C,3,FALSE),Tabelle111[[#This Row],[Artikelnr. (wenn vorhanden)]])</f>
        <v>VOS-ABS ENTSORGUNG</v>
      </c>
      <c r="I1385" s="11" t="str">
        <f>VLOOKUP(V1385,'Linien - BU'!A:B,2,FALSE)</f>
        <v>BU1</v>
      </c>
      <c r="J1385" s="12">
        <f t="shared" si="147"/>
        <v>52</v>
      </c>
      <c r="K1385" s="13">
        <f>Tabelle111[[#This Row],[Datum '[Tag']]]</f>
        <v>44498</v>
      </c>
      <c r="L1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85" s="14" t="str">
        <f>IFERROR(VLOOKUP(Tabelle3[[#This Row],[Artikelnr.]],Artikel!A:C,3,FALSE),Tabelle3[[#This Row],[Artikelnr.]])</f>
        <v>VOS-ABS ENTSORGUNG</v>
      </c>
      <c r="N1385" s="11" t="str">
        <f>VLOOKUP(D1385,'Liste Gründe'!A:D,2,FALSE)</f>
        <v>Rest</v>
      </c>
      <c r="O1385" s="13" t="str">
        <f>IF(ISBLANK(F1385),VLOOKUP(Tabelle3[[#This Row],[Grund Ziffer]],'Liste Gründe'!A:D,3,FALSE),F1385)</f>
        <v>geschälte Rinde</v>
      </c>
      <c r="P1385" s="11" t="str">
        <f>IF(ISBLANK(Tabelle111[[#This Row],[noch genauer]]),"-",Tabelle111[[#This Row],[noch genauer]])</f>
        <v>-</v>
      </c>
      <c r="Q1385" s="14">
        <f t="shared" si="148"/>
        <v>43</v>
      </c>
      <c r="R1385" s="11" t="str">
        <f t="shared" si="149"/>
        <v>Produkte</v>
      </c>
      <c r="S1385" s="11" t="str">
        <f t="shared" si="150"/>
        <v>BUs</v>
      </c>
      <c r="T1385" s="11" t="str">
        <f t="shared" si="151"/>
        <v>Symptome</v>
      </c>
      <c r="U1385" s="11">
        <f>IFERROR(VLOOKUP(Tabelle3[[#This Row],[Artikelnr.]],Kennzahlen!S:U,3,FALSE)*Tabelle3[[#This Row],[Menge]],"0")</f>
        <v>0.52</v>
      </c>
      <c r="V1385" s="14" t="str">
        <f>IF(ISBLANK(A1385),VLOOKUP(Tabelle3[[#This Row],[Artikelnr.]],'Linien - BU'!R:S,2,FALSE),A1385)</f>
        <v>RWV</v>
      </c>
      <c r="W1385" s="16">
        <f t="shared" si="152"/>
        <v>29500917</v>
      </c>
      <c r="X1385" s="15">
        <f t="shared" si="153"/>
        <v>60</v>
      </c>
      <c r="Z1385"/>
      <c r="AA1385"/>
      <c r="AB1385" s="3"/>
      <c r="AC1385" s="51"/>
      <c r="AD1385" s="3"/>
      <c r="AH1385" s="51"/>
      <c r="AK1385" s="3"/>
      <c r="AN1385" s="3"/>
      <c r="AO1385" s="3"/>
      <c r="AP1385" s="3"/>
    </row>
    <row r="1386" spans="1:42" ht="30" customHeight="1" x14ac:dyDescent="0.25">
      <c r="A1386" s="25" t="s">
        <v>8</v>
      </c>
      <c r="B1386" s="25">
        <v>29501003</v>
      </c>
      <c r="C1386" s="25">
        <v>158</v>
      </c>
      <c r="D1386" s="25">
        <v>61</v>
      </c>
      <c r="E1386" s="37">
        <v>44498</v>
      </c>
      <c r="F1386"/>
      <c r="G1386" s="25"/>
      <c r="H1386" s="56" t="str">
        <f>IFERROR(VLOOKUP(Tabelle111[[#This Row],[Artikelnr. (wenn vorhanden)]],Artikel!A:C,3,FALSE),Tabelle111[[#This Row],[Artikelnr. (wenn vorhanden)]])</f>
        <v>ABS CHED-PF-KRÄUK gemis</v>
      </c>
      <c r="I1386" s="11" t="str">
        <f>VLOOKUP(V1386,'Linien - BU'!A:B,2,FALSE)</f>
        <v>BU3</v>
      </c>
      <c r="J1386" s="12">
        <f t="shared" si="147"/>
        <v>158</v>
      </c>
      <c r="K1386" s="13">
        <f>Tabelle111[[#This Row],[Datum '[Tag']]]</f>
        <v>44498</v>
      </c>
      <c r="L1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6" s="14" t="str">
        <f>IFERROR(VLOOKUP(Tabelle3[[#This Row],[Artikelnr.]],Artikel!A:C,3,FALSE),Tabelle3[[#This Row],[Artikelnr.]])</f>
        <v>ABS CHED-PF-KRÄUK gemis</v>
      </c>
      <c r="N1386" s="11" t="str">
        <f>VLOOKUP(D1386,'Liste Gründe'!A:D,2,FALSE)</f>
        <v>keinen Verwendungszweck</v>
      </c>
      <c r="O1386" s="13" t="str">
        <f>IF(ISBLANK(F1386),VLOOKUP(Tabelle3[[#This Row],[Grund Ziffer]],'Liste Gründe'!A:D,3,FALSE),F1386)</f>
        <v>keinen Verwendungszweck</v>
      </c>
      <c r="P1386" s="11" t="str">
        <f>IF(ISBLANK(Tabelle111[[#This Row],[noch genauer]]),"-",Tabelle111[[#This Row],[noch genauer]])</f>
        <v>-</v>
      </c>
      <c r="Q1386" s="14">
        <f t="shared" si="148"/>
        <v>43</v>
      </c>
      <c r="R1386" s="11" t="str">
        <f t="shared" si="149"/>
        <v>Produkte</v>
      </c>
      <c r="S1386" s="11" t="str">
        <f t="shared" si="150"/>
        <v>BUs</v>
      </c>
      <c r="T1386" s="11" t="str">
        <f t="shared" si="151"/>
        <v>Symptome</v>
      </c>
      <c r="U1386" s="11">
        <f>IFERROR(VLOOKUP(Tabelle3[[#This Row],[Artikelnr.]],Kennzahlen!S:U,3,FALSE)*Tabelle3[[#This Row],[Menge]],"0")</f>
        <v>158</v>
      </c>
      <c r="V1386" s="14" t="str">
        <f>IF(ISBLANK(A1386),VLOOKUP(Tabelle3[[#This Row],[Artikelnr.]],'Linien - BU'!R:S,2,FALSE),A1386)</f>
        <v>BU3</v>
      </c>
      <c r="W1386" s="16">
        <f t="shared" si="152"/>
        <v>29501003</v>
      </c>
      <c r="X1386" s="15">
        <f t="shared" si="153"/>
        <v>61</v>
      </c>
      <c r="Z1386"/>
      <c r="AA1386"/>
      <c r="AB1386" s="3"/>
      <c r="AC1386" s="51"/>
      <c r="AD1386" s="3"/>
      <c r="AH1386" s="51"/>
      <c r="AK1386" s="3"/>
      <c r="AN1386" s="3"/>
      <c r="AO1386" s="3"/>
      <c r="AP1386" s="3"/>
    </row>
    <row r="1387" spans="1:42" ht="30" customHeight="1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F1387"/>
      <c r="G1387" s="25"/>
      <c r="H1387" s="56" t="str">
        <f>IFERROR(VLOOKUP(Tabelle111[[#This Row],[Artikelnr. (wenn vorhanden)]],Artikel!A:C,3,FALSE),Tabelle111[[#This Row],[Artikelnr. (wenn vorhanden)]])</f>
        <v>ABS BRUSCHETTA</v>
      </c>
      <c r="I1387" s="11" t="str">
        <f>VLOOKUP(V1387,'Linien - BU'!A:B,2,FALSE)</f>
        <v>BU4</v>
      </c>
      <c r="J1387" s="12">
        <f t="shared" si="147"/>
        <v>20</v>
      </c>
      <c r="K1387" s="13">
        <f>Tabelle111[[#This Row],[Datum '[Tag']]]</f>
        <v>44498</v>
      </c>
      <c r="L1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7" s="14" t="str">
        <f>IFERROR(VLOOKUP(Tabelle3[[#This Row],[Artikelnr.]],Artikel!A:C,3,FALSE),Tabelle3[[#This Row],[Artikelnr.]])</f>
        <v>ABS BRUSCHETTA</v>
      </c>
      <c r="N1387" s="11" t="str">
        <f>VLOOKUP(D1387,'Liste Gründe'!A:D,2,FALSE)</f>
        <v>keinen Verwendungszweck</v>
      </c>
      <c r="O1387" s="13" t="str">
        <f>IF(ISBLANK(F1387),VLOOKUP(Tabelle3[[#This Row],[Grund Ziffer]],'Liste Gründe'!A:D,3,FALSE),F1387)</f>
        <v>keinen Verwendungszweck</v>
      </c>
      <c r="P1387" s="11" t="str">
        <f>IF(ISBLANK(Tabelle111[[#This Row],[noch genauer]]),"-",Tabelle111[[#This Row],[noch genauer]])</f>
        <v>-</v>
      </c>
      <c r="Q1387" s="14">
        <f t="shared" si="148"/>
        <v>43</v>
      </c>
      <c r="R1387" s="11" t="str">
        <f t="shared" si="149"/>
        <v>Produkte</v>
      </c>
      <c r="S1387" s="11" t="str">
        <f t="shared" si="150"/>
        <v>BUs</v>
      </c>
      <c r="T1387" s="11" t="str">
        <f t="shared" si="151"/>
        <v>Symptome</v>
      </c>
      <c r="U1387" s="11">
        <f>IFERROR(VLOOKUP(Tabelle3[[#This Row],[Artikelnr.]],Kennzahlen!S:U,3,FALSE)*Tabelle3[[#This Row],[Menge]],"0")</f>
        <v>30</v>
      </c>
      <c r="V1387" s="14" t="str">
        <f>IF(ISBLANK(A1387),VLOOKUP(Tabelle3[[#This Row],[Artikelnr.]],'Linien - BU'!R:S,2,FALSE),A1387)</f>
        <v>BU4</v>
      </c>
      <c r="W1387" s="16">
        <f t="shared" si="152"/>
        <v>29501029</v>
      </c>
      <c r="X1387" s="15">
        <f t="shared" si="153"/>
        <v>61</v>
      </c>
      <c r="Z1387"/>
      <c r="AA1387"/>
      <c r="AB1387" s="3"/>
      <c r="AC1387" s="51"/>
      <c r="AD1387" s="3"/>
      <c r="AH1387" s="51"/>
      <c r="AK1387" s="3"/>
      <c r="AN1387" s="3"/>
      <c r="AO1387" s="3"/>
      <c r="AP1387" s="3"/>
    </row>
    <row r="1388" spans="1:42" ht="30" customHeight="1" x14ac:dyDescent="0.25">
      <c r="A1388" s="25" t="s">
        <v>88</v>
      </c>
      <c r="B1388" s="25">
        <v>29501032</v>
      </c>
      <c r="C1388" s="25">
        <v>38</v>
      </c>
      <c r="D1388" s="25">
        <v>61</v>
      </c>
      <c r="E1388" s="37">
        <v>44498</v>
      </c>
      <c r="F1388"/>
      <c r="G1388" s="25"/>
      <c r="H1388" s="56" t="str">
        <f>IFERROR(VLOOKUP(Tabelle111[[#This Row],[Artikelnr. (wenn vorhanden)]],Artikel!A:C,3,FALSE),Tabelle111[[#This Row],[Artikelnr. (wenn vorhanden)]])</f>
        <v>ABS CHED-ROT MIT ß-CARO</v>
      </c>
      <c r="I1388" s="11" t="str">
        <f>VLOOKUP(V1388,'Linien - BU'!A:B,2,FALSE)</f>
        <v>BU3</v>
      </c>
      <c r="J1388" s="12">
        <f t="shared" si="147"/>
        <v>38</v>
      </c>
      <c r="K1388" s="13">
        <f>Tabelle111[[#This Row],[Datum '[Tag']]]</f>
        <v>44498</v>
      </c>
      <c r="L1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8" s="14" t="str">
        <f>IFERROR(VLOOKUP(Tabelle3[[#This Row],[Artikelnr.]],Artikel!A:C,3,FALSE),Tabelle3[[#This Row],[Artikelnr.]])</f>
        <v>ABS CHED-ROT MIT ß-CARO</v>
      </c>
      <c r="N1388" s="11" t="str">
        <f>VLOOKUP(D1388,'Liste Gründe'!A:D,2,FALSE)</f>
        <v>keinen Verwendungszweck</v>
      </c>
      <c r="O1388" s="13" t="str">
        <f>IF(ISBLANK(F1388),VLOOKUP(Tabelle3[[#This Row],[Grund Ziffer]],'Liste Gründe'!A:D,3,FALSE),F1388)</f>
        <v>keinen Verwendungszweck</v>
      </c>
      <c r="P1388" s="11" t="str">
        <f>IF(ISBLANK(Tabelle111[[#This Row],[noch genauer]]),"-",Tabelle111[[#This Row],[noch genauer]])</f>
        <v>-</v>
      </c>
      <c r="Q1388" s="14">
        <f t="shared" si="148"/>
        <v>43</v>
      </c>
      <c r="R1388" s="11" t="str">
        <f t="shared" si="149"/>
        <v>Produkte</v>
      </c>
      <c r="S1388" s="11" t="str">
        <f t="shared" si="150"/>
        <v>BUs</v>
      </c>
      <c r="T1388" s="11" t="str">
        <f t="shared" si="151"/>
        <v>Symptome</v>
      </c>
      <c r="U1388" s="11">
        <f>IFERROR(VLOOKUP(Tabelle3[[#This Row],[Artikelnr.]],Kennzahlen!S:U,3,FALSE)*Tabelle3[[#This Row],[Menge]],"0")</f>
        <v>38</v>
      </c>
      <c r="V1388" s="14" t="str">
        <f>IF(ISBLANK(A1388),VLOOKUP(Tabelle3[[#This Row],[Artikelnr.]],'Linien - BU'!R:S,2,FALSE),A1388)</f>
        <v>Bu3</v>
      </c>
      <c r="W1388" s="16">
        <f t="shared" si="152"/>
        <v>29501032</v>
      </c>
      <c r="X1388" s="15">
        <f t="shared" si="153"/>
        <v>61</v>
      </c>
      <c r="Z1388"/>
      <c r="AA1388"/>
      <c r="AB1388" s="3"/>
      <c r="AC1388" s="51"/>
      <c r="AD1388" s="3"/>
      <c r="AH1388" s="51"/>
      <c r="AK1388" s="3"/>
      <c r="AN1388" s="3"/>
      <c r="AO1388" s="3"/>
      <c r="AP1388" s="3"/>
    </row>
    <row r="1389" spans="1:42" ht="30" customHeight="1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F1389"/>
      <c r="G1389" s="25"/>
      <c r="H1389" s="56" t="str">
        <f>IFERROR(VLOOKUP(Tabelle111[[#This Row],[Artikelnr. (wenn vorhanden)]],Artikel!A:C,3,FALSE),Tabelle111[[#This Row],[Artikelnr. (wenn vorhanden)]])</f>
        <v>VOS-ABS ENTSORGUNG</v>
      </c>
      <c r="I1389" s="11" t="str">
        <f>VLOOKUP(V1389,'Linien - BU'!A:B,2,FALSE)</f>
        <v>BU1</v>
      </c>
      <c r="J1389" s="12">
        <f t="shared" si="147"/>
        <v>6</v>
      </c>
      <c r="K1389" s="13">
        <f>Tabelle111[[#This Row],[Datum '[Tag']]]</f>
        <v>44494</v>
      </c>
      <c r="L1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89" s="14" t="str">
        <f>IFERROR(VLOOKUP(Tabelle3[[#This Row],[Artikelnr.]],Artikel!A:C,3,FALSE),Tabelle3[[#This Row],[Artikelnr.]])</f>
        <v>VOS-ABS ENTSORGUNG</v>
      </c>
      <c r="N1389" s="11" t="str">
        <f>VLOOKUP(D1389,'Liste Gründe'!A:D,2,FALSE)</f>
        <v>Rest</v>
      </c>
      <c r="O1389" s="13" t="str">
        <f>IF(ISBLANK(F1389),VLOOKUP(Tabelle3[[#This Row],[Grund Ziffer]],'Liste Gründe'!A:D,3,FALSE),F1389)</f>
        <v>geschälte Rinde</v>
      </c>
      <c r="P1389" s="11" t="str">
        <f>IF(ISBLANK(Tabelle111[[#This Row],[noch genauer]]),"-",Tabelle111[[#This Row],[noch genauer]])</f>
        <v>-</v>
      </c>
      <c r="Q1389" s="14">
        <f t="shared" si="148"/>
        <v>43</v>
      </c>
      <c r="R1389" s="11" t="str">
        <f t="shared" si="149"/>
        <v>Produkte</v>
      </c>
      <c r="S1389" s="11" t="str">
        <f t="shared" si="150"/>
        <v>BUs</v>
      </c>
      <c r="T1389" s="11" t="str">
        <f t="shared" si="151"/>
        <v>Symptome</v>
      </c>
      <c r="U1389" s="11">
        <f>IFERROR(VLOOKUP(Tabelle3[[#This Row],[Artikelnr.]],Kennzahlen!S:U,3,FALSE)*Tabelle3[[#This Row],[Menge]],"0")</f>
        <v>0.06</v>
      </c>
      <c r="V1389" s="14" t="str">
        <f>IF(ISBLANK(A1389),VLOOKUP(Tabelle3[[#This Row],[Artikelnr.]],'Linien - BU'!R:S,2,FALSE),A1389)</f>
        <v>RWV</v>
      </c>
      <c r="W1389" s="16">
        <f t="shared" si="152"/>
        <v>29500917</v>
      </c>
      <c r="X1389" s="15">
        <f t="shared" si="153"/>
        <v>60</v>
      </c>
      <c r="Z1389"/>
      <c r="AA1389"/>
      <c r="AB1389" s="3"/>
      <c r="AC1389" s="51"/>
      <c r="AD1389" s="3"/>
      <c r="AH1389" s="51"/>
      <c r="AK1389" s="3"/>
      <c r="AN1389" s="3"/>
      <c r="AO1389" s="3"/>
      <c r="AP1389" s="3"/>
    </row>
    <row r="1390" spans="1:42" ht="30" customHeight="1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F1390"/>
      <c r="G1390" s="25"/>
      <c r="H1390" s="56" t="str">
        <f>IFERROR(VLOOKUP(Tabelle111[[#This Row],[Artikelnr. (wenn vorhanden)]],Artikel!A:C,3,FALSE),Tabelle111[[#This Row],[Artikelnr. (wenn vorhanden)]])</f>
        <v>VOS-ABS ENTSORGUNG</v>
      </c>
      <c r="I1390" s="11" t="str">
        <f>VLOOKUP(V1390,'Linien - BU'!A:B,2,FALSE)</f>
        <v>BU1</v>
      </c>
      <c r="J1390" s="12">
        <f t="shared" si="147"/>
        <v>13</v>
      </c>
      <c r="K1390" s="13">
        <f>Tabelle111[[#This Row],[Datum '[Tag']]]</f>
        <v>44494</v>
      </c>
      <c r="L1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0" s="14" t="str">
        <f>IFERROR(VLOOKUP(Tabelle3[[#This Row],[Artikelnr.]],Artikel!A:C,3,FALSE),Tabelle3[[#This Row],[Artikelnr.]])</f>
        <v>VOS-ABS ENTSORGUNG</v>
      </c>
      <c r="N1390" s="11" t="str">
        <f>VLOOKUP(D1390,'Liste Gründe'!A:D,2,FALSE)</f>
        <v>Rest</v>
      </c>
      <c r="O1390" s="13" t="str">
        <f>IF(ISBLANK(F1390),VLOOKUP(Tabelle3[[#This Row],[Grund Ziffer]],'Liste Gründe'!A:D,3,FALSE),F1390)</f>
        <v>geschälte Rinde</v>
      </c>
      <c r="P1390" s="11" t="str">
        <f>IF(ISBLANK(Tabelle111[[#This Row],[noch genauer]]),"-",Tabelle111[[#This Row],[noch genauer]])</f>
        <v>-</v>
      </c>
      <c r="Q1390" s="14">
        <f t="shared" si="148"/>
        <v>43</v>
      </c>
      <c r="R1390" s="11" t="str">
        <f t="shared" si="149"/>
        <v>Produkte</v>
      </c>
      <c r="S1390" s="11" t="str">
        <f t="shared" si="150"/>
        <v>BUs</v>
      </c>
      <c r="T1390" s="11" t="str">
        <f t="shared" si="151"/>
        <v>Symptome</v>
      </c>
      <c r="U1390" s="11">
        <f>IFERROR(VLOOKUP(Tabelle3[[#This Row],[Artikelnr.]],Kennzahlen!S:U,3,FALSE)*Tabelle3[[#This Row],[Menge]],"0")</f>
        <v>0.13</v>
      </c>
      <c r="V1390" s="14" t="str">
        <f>IF(ISBLANK(A1390),VLOOKUP(Tabelle3[[#This Row],[Artikelnr.]],'Linien - BU'!R:S,2,FALSE),A1390)</f>
        <v>RWV</v>
      </c>
      <c r="W1390" s="16">
        <f t="shared" si="152"/>
        <v>29500917</v>
      </c>
      <c r="X1390" s="15">
        <f t="shared" si="153"/>
        <v>60</v>
      </c>
      <c r="Z1390"/>
      <c r="AA1390"/>
      <c r="AB1390" s="3"/>
      <c r="AC1390" s="51"/>
      <c r="AD1390" s="3"/>
      <c r="AH1390" s="51"/>
      <c r="AK1390" s="3"/>
      <c r="AN1390" s="3"/>
      <c r="AO1390" s="3"/>
      <c r="AP1390" s="3"/>
    </row>
    <row r="1391" spans="1:42" ht="30" customHeight="1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F1391"/>
      <c r="G1391" s="25"/>
      <c r="H1391" s="56" t="str">
        <f>IFERROR(VLOOKUP(Tabelle111[[#This Row],[Artikelnr. (wenn vorhanden)]],Artikel!A:C,3,FALSE),Tabelle111[[#This Row],[Artikelnr. (wenn vorhanden)]])</f>
        <v>VOS-ABS ENTSORGUNG</v>
      </c>
      <c r="I1391" s="11" t="str">
        <f>VLOOKUP(V1391,'Linien - BU'!A:B,2,FALSE)</f>
        <v>BU1</v>
      </c>
      <c r="J1391" s="12">
        <f t="shared" si="147"/>
        <v>10</v>
      </c>
      <c r="K1391" s="13">
        <f>Tabelle111[[#This Row],[Datum '[Tag']]]</f>
        <v>44494</v>
      </c>
      <c r="L1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1" s="14" t="str">
        <f>IFERROR(VLOOKUP(Tabelle3[[#This Row],[Artikelnr.]],Artikel!A:C,3,FALSE),Tabelle3[[#This Row],[Artikelnr.]])</f>
        <v>VOS-ABS ENTSORGUNG</v>
      </c>
      <c r="N1391" s="11" t="str">
        <f>VLOOKUP(D1391,'Liste Gründe'!A:D,2,FALSE)</f>
        <v>Rest</v>
      </c>
      <c r="O1391" s="13" t="str">
        <f>IF(ISBLANK(F1391),VLOOKUP(Tabelle3[[#This Row],[Grund Ziffer]],'Liste Gründe'!A:D,3,FALSE),F1391)</f>
        <v>geschälte Rinde</v>
      </c>
      <c r="P1391" s="11" t="str">
        <f>IF(ISBLANK(Tabelle111[[#This Row],[noch genauer]]),"-",Tabelle111[[#This Row],[noch genauer]])</f>
        <v>-</v>
      </c>
      <c r="Q1391" s="14">
        <f t="shared" si="148"/>
        <v>43</v>
      </c>
      <c r="R1391" s="11" t="str">
        <f t="shared" si="149"/>
        <v>Produkte</v>
      </c>
      <c r="S1391" s="11" t="str">
        <f t="shared" si="150"/>
        <v>BUs</v>
      </c>
      <c r="T1391" s="11" t="str">
        <f t="shared" si="151"/>
        <v>Symptome</v>
      </c>
      <c r="U1391" s="11">
        <f>IFERROR(VLOOKUP(Tabelle3[[#This Row],[Artikelnr.]],Kennzahlen!S:U,3,FALSE)*Tabelle3[[#This Row],[Menge]],"0")</f>
        <v>0.1</v>
      </c>
      <c r="V1391" s="14" t="str">
        <f>IF(ISBLANK(A1391),VLOOKUP(Tabelle3[[#This Row],[Artikelnr.]],'Linien - BU'!R:S,2,FALSE),A1391)</f>
        <v>RWV</v>
      </c>
      <c r="W1391" s="16">
        <f t="shared" si="152"/>
        <v>29500917</v>
      </c>
      <c r="X1391" s="15">
        <f t="shared" si="153"/>
        <v>60</v>
      </c>
      <c r="Z1391"/>
      <c r="AA1391"/>
      <c r="AB1391" s="3"/>
      <c r="AC1391" s="51"/>
      <c r="AD1391" s="3"/>
      <c r="AH1391" s="51"/>
      <c r="AK1391" s="3"/>
      <c r="AN1391" s="3"/>
      <c r="AO1391" s="3"/>
      <c r="AP1391" s="3"/>
    </row>
    <row r="1392" spans="1:42" ht="30" customHeight="1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F1392"/>
      <c r="G1392" s="25"/>
      <c r="H1392" s="56" t="str">
        <f>IFERROR(VLOOKUP(Tabelle111[[#This Row],[Artikelnr. (wenn vorhanden)]],Artikel!A:C,3,FALSE),Tabelle111[[#This Row],[Artikelnr. (wenn vorhanden)]])</f>
        <v>VOS VEG-SCH-MILD-VAKU</v>
      </c>
      <c r="I1392" s="11" t="str">
        <f>VLOOKUP(V1392,'Linien - BU'!A:B,2,FALSE)</f>
        <v>BU1</v>
      </c>
      <c r="J1392" s="12">
        <f t="shared" si="147"/>
        <v>66</v>
      </c>
      <c r="K1392" s="13">
        <f>Tabelle111[[#This Row],[Datum '[Tag']]]</f>
        <v>44494</v>
      </c>
      <c r="L1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92" s="14" t="str">
        <f>IFERROR(VLOOKUP(Tabelle3[[#This Row],[Artikelnr.]],Artikel!A:C,3,FALSE),Tabelle3[[#This Row],[Artikelnr.]])</f>
        <v>VOS VEG-SCH-MILD-VAKU</v>
      </c>
      <c r="N1392" s="11" t="str">
        <f>VLOOKUP(D1392,'Liste Gründe'!A:D,2,FALSE)</f>
        <v>Rest</v>
      </c>
      <c r="O1392" s="13" t="str">
        <f>IF(ISBLANK(F1392),VLOOKUP(Tabelle3[[#This Row],[Grund Ziffer]],'Liste Gründe'!A:D,3,FALSE),F1392)</f>
        <v>Schmutz</v>
      </c>
      <c r="P1392" s="11" t="str">
        <f>IF(ISBLANK(Tabelle111[[#This Row],[noch genauer]]),"-",Tabelle111[[#This Row],[noch genauer]])</f>
        <v>-</v>
      </c>
      <c r="Q1392" s="14">
        <f t="shared" si="148"/>
        <v>43</v>
      </c>
      <c r="R1392" s="11" t="str">
        <f t="shared" si="149"/>
        <v>Produkte</v>
      </c>
      <c r="S1392" s="11" t="str">
        <f t="shared" si="150"/>
        <v>BUs</v>
      </c>
      <c r="T1392" s="11" t="str">
        <f t="shared" si="151"/>
        <v>Symptome</v>
      </c>
      <c r="U1392" s="11">
        <f>IFERROR(VLOOKUP(Tabelle3[[#This Row],[Artikelnr.]],Kennzahlen!S:U,3,FALSE)*Tabelle3[[#This Row],[Menge]],"0")</f>
        <v>33.923999999999999</v>
      </c>
      <c r="V1392" s="14" t="str">
        <f>IF(ISBLANK(A1392),VLOOKUP(Tabelle3[[#This Row],[Artikelnr.]],'Linien - BU'!R:S,2,FALSE),A1392)</f>
        <v>RWV</v>
      </c>
      <c r="W1392" s="16">
        <f t="shared" si="152"/>
        <v>49900001</v>
      </c>
      <c r="X1392" s="15">
        <f t="shared" si="153"/>
        <v>42</v>
      </c>
      <c r="Z1392"/>
      <c r="AA1392"/>
      <c r="AB1392" s="3"/>
      <c r="AC1392" s="51"/>
      <c r="AD1392" s="3"/>
      <c r="AH1392" s="51"/>
      <c r="AK1392" s="3"/>
      <c r="AN1392" s="3"/>
      <c r="AO1392" s="3"/>
      <c r="AP1392" s="3"/>
    </row>
    <row r="1393" spans="1:42" ht="30" customHeight="1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F1393"/>
      <c r="G1393" s="25"/>
      <c r="H1393" s="56" t="str">
        <f>IFERROR(VLOOKUP(Tabelle111[[#This Row],[Artikelnr. (wenn vorhanden)]],Artikel!A:C,3,FALSE),Tabelle111[[#This Row],[Artikelnr. (wenn vorhanden)]])</f>
        <v>ABS 45-48% Konventionel</v>
      </c>
      <c r="I1393" s="11" t="str">
        <f>VLOOKUP(V1393,'Linien - BU'!A:B,2,FALSE)</f>
        <v>BU1</v>
      </c>
      <c r="J1393" s="12">
        <f t="shared" si="147"/>
        <v>250</v>
      </c>
      <c r="K1393" s="13">
        <f>Tabelle111[[#This Row],[Datum '[Tag']]]</f>
        <v>44494</v>
      </c>
      <c r="L1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93" s="14" t="str">
        <f>IFERROR(VLOOKUP(Tabelle3[[#This Row],[Artikelnr.]],Artikel!A:C,3,FALSE),Tabelle3[[#This Row],[Artikelnr.]])</f>
        <v>ABS 45-48% Konventionel</v>
      </c>
      <c r="N1393" s="11" t="str">
        <f>VLOOKUP(D1393,'Liste Gründe'!A:D,2,FALSE)</f>
        <v>Schimmel</v>
      </c>
      <c r="O1393" s="13" t="str">
        <f>IF(ISBLANK(F1393),VLOOKUP(Tabelle3[[#This Row],[Grund Ziffer]],'Liste Gründe'!A:D,3,FALSE),F1393)</f>
        <v>Schimmel</v>
      </c>
      <c r="P1393" s="11" t="str">
        <f>IF(ISBLANK(Tabelle111[[#This Row],[noch genauer]]),"-",Tabelle111[[#This Row],[noch genauer]])</f>
        <v>-</v>
      </c>
      <c r="Q1393" s="14">
        <f t="shared" si="148"/>
        <v>43</v>
      </c>
      <c r="R1393" s="11" t="str">
        <f t="shared" si="149"/>
        <v>Produkte</v>
      </c>
      <c r="S1393" s="11" t="str">
        <f t="shared" si="150"/>
        <v>BUs</v>
      </c>
      <c r="T1393" s="11" t="str">
        <f t="shared" si="151"/>
        <v>Symptome</v>
      </c>
      <c r="U1393" s="11">
        <f>IFERROR(VLOOKUP(Tabelle3[[#This Row],[Artikelnr.]],Kennzahlen!S:U,3,FALSE)*Tabelle3[[#This Row],[Menge]],"0")</f>
        <v>504.4</v>
      </c>
      <c r="V1393" s="14" t="str">
        <f>IF(ISBLANK(A1393),VLOOKUP(Tabelle3[[#This Row],[Artikelnr.]],'Linien - BU'!R:S,2,FALSE),A1393)</f>
        <v>Schmelze</v>
      </c>
      <c r="W1393" s="16">
        <f t="shared" si="152"/>
        <v>29600004</v>
      </c>
      <c r="X1393" s="15">
        <f t="shared" si="153"/>
        <v>12</v>
      </c>
      <c r="Z1393"/>
      <c r="AA1393"/>
      <c r="AB1393" s="3"/>
      <c r="AC1393" s="51"/>
      <c r="AD1393" s="3"/>
      <c r="AH1393" s="51"/>
      <c r="AK1393" s="3"/>
      <c r="AN1393" s="3"/>
      <c r="AO1393" s="3"/>
      <c r="AP1393" s="3"/>
    </row>
    <row r="1394" spans="1:42" ht="30" customHeight="1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F1394"/>
      <c r="G1394" s="25"/>
      <c r="H1394" s="56" t="str">
        <f>IFERROR(VLOOKUP(Tabelle111[[#This Row],[Artikelnr. (wenn vorhanden)]],Artikel!A:C,3,FALSE),Tabelle111[[#This Row],[Artikelnr. (wenn vorhanden)]])</f>
        <v>VOS-ABS ENTSORGUNG</v>
      </c>
      <c r="I1394" s="11" t="str">
        <f>VLOOKUP(V1394,'Linien - BU'!A:B,2,FALSE)</f>
        <v>BU1</v>
      </c>
      <c r="J1394" s="12">
        <f t="shared" si="147"/>
        <v>39</v>
      </c>
      <c r="K1394" s="13">
        <f>Tabelle111[[#This Row],[Datum '[Tag']]]</f>
        <v>44495</v>
      </c>
      <c r="L1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4" s="14" t="str">
        <f>IFERROR(VLOOKUP(Tabelle3[[#This Row],[Artikelnr.]],Artikel!A:C,3,FALSE),Tabelle3[[#This Row],[Artikelnr.]])</f>
        <v>VOS-ABS ENTSORGUNG</v>
      </c>
      <c r="N1394" s="11" t="str">
        <f>VLOOKUP(D1394,'Liste Gründe'!A:D,2,FALSE)</f>
        <v>Rest</v>
      </c>
      <c r="O1394" s="13" t="str">
        <f>IF(ISBLANK(F1394),VLOOKUP(Tabelle3[[#This Row],[Grund Ziffer]],'Liste Gründe'!A:D,3,FALSE),F1394)</f>
        <v>geschälte Rinde</v>
      </c>
      <c r="P1394" s="11" t="str">
        <f>IF(ISBLANK(Tabelle111[[#This Row],[noch genauer]]),"-",Tabelle111[[#This Row],[noch genauer]])</f>
        <v>-</v>
      </c>
      <c r="Q1394" s="14">
        <f t="shared" si="148"/>
        <v>43</v>
      </c>
      <c r="R1394" s="11" t="str">
        <f t="shared" si="149"/>
        <v>Produkte</v>
      </c>
      <c r="S1394" s="11" t="str">
        <f t="shared" si="150"/>
        <v>BUs</v>
      </c>
      <c r="T1394" s="11" t="str">
        <f t="shared" si="151"/>
        <v>Symptome</v>
      </c>
      <c r="U1394" s="11">
        <f>IFERROR(VLOOKUP(Tabelle3[[#This Row],[Artikelnr.]],Kennzahlen!S:U,3,FALSE)*Tabelle3[[#This Row],[Menge]],"0")</f>
        <v>0.39</v>
      </c>
      <c r="V1394" s="14" t="str">
        <f>IF(ISBLANK(A1394),VLOOKUP(Tabelle3[[#This Row],[Artikelnr.]],'Linien - BU'!R:S,2,FALSE),A1394)</f>
        <v>RWV</v>
      </c>
      <c r="W1394" s="16">
        <f t="shared" si="152"/>
        <v>29500917</v>
      </c>
      <c r="X1394" s="15">
        <f t="shared" si="153"/>
        <v>60</v>
      </c>
      <c r="Z1394"/>
      <c r="AA1394"/>
      <c r="AB1394" s="3"/>
      <c r="AC1394" s="51"/>
      <c r="AD1394" s="3"/>
      <c r="AH1394" s="51"/>
      <c r="AK1394" s="3"/>
      <c r="AN1394" s="3"/>
      <c r="AO1394" s="3"/>
      <c r="AP1394" s="3"/>
    </row>
    <row r="1395" spans="1:42" ht="30" customHeight="1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F1395"/>
      <c r="G1395" s="25"/>
      <c r="H1395" s="56" t="str">
        <f>IFERROR(VLOOKUP(Tabelle111[[#This Row],[Artikelnr. (wenn vorhanden)]],Artikel!A:C,3,FALSE),Tabelle111[[#This Row],[Artikelnr. (wenn vorhanden)]])</f>
        <v>-</v>
      </c>
      <c r="I1395" s="11" t="str">
        <f>VLOOKUP(V1395,'Linien - BU'!A:B,2,FALSE)</f>
        <v>Rest</v>
      </c>
      <c r="J1395" s="12">
        <f t="shared" si="147"/>
        <v>14</v>
      </c>
      <c r="K1395" s="13">
        <f>Tabelle111[[#This Row],[Datum '[Tag']]]</f>
        <v>44495</v>
      </c>
      <c r="L1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5" s="14" t="str">
        <f>IFERROR(VLOOKUP(Tabelle3[[#This Row],[Artikelnr.]],Artikel!A:C,3,FALSE),Tabelle3[[#This Row],[Artikelnr.]])</f>
        <v>-</v>
      </c>
      <c r="N1395" s="11" t="str">
        <f>VLOOKUP(D1395,'Liste Gründe'!A:D,2,FALSE)</f>
        <v>Qualitätssicherung</v>
      </c>
      <c r="O1395" s="13" t="str">
        <f>IF(ISBLANK(F1395),VLOOKUP(Tabelle3[[#This Row],[Grund Ziffer]],'Liste Gründe'!A:D,3,FALSE),F1395)</f>
        <v>Sensorik</v>
      </c>
      <c r="P1395" s="11" t="str">
        <f>IF(ISBLANK(Tabelle111[[#This Row],[noch genauer]]),"-",Tabelle111[[#This Row],[noch genauer]])</f>
        <v>-</v>
      </c>
      <c r="Q1395" s="14">
        <f t="shared" si="148"/>
        <v>43</v>
      </c>
      <c r="R1395" s="11" t="str">
        <f t="shared" si="149"/>
        <v>Produkte</v>
      </c>
      <c r="S1395" s="11" t="str">
        <f t="shared" si="150"/>
        <v>BUs</v>
      </c>
      <c r="T1395" s="11" t="str">
        <f t="shared" si="151"/>
        <v>Symptome</v>
      </c>
      <c r="U1395" s="11" t="str">
        <f>IFERROR(VLOOKUP(Tabelle3[[#This Row],[Artikelnr.]],Kennzahlen!S:U,3,FALSE)*Tabelle3[[#This Row],[Menge]],"0")</f>
        <v>0</v>
      </c>
      <c r="V1395" s="14" t="str">
        <f>IF(ISBLANK(A1395),VLOOKUP(Tabelle3[[#This Row],[Artikelnr.]],'Linien - BU'!R:S,2,FALSE),A1395)</f>
        <v>QM</v>
      </c>
      <c r="W1395" s="16" t="str">
        <f t="shared" si="152"/>
        <v>-</v>
      </c>
      <c r="X1395" s="15">
        <f t="shared" si="153"/>
        <v>74</v>
      </c>
      <c r="Z1395"/>
      <c r="AA1395"/>
      <c r="AB1395" s="3"/>
      <c r="AC1395" s="51"/>
      <c r="AD1395" s="3"/>
      <c r="AH1395" s="51"/>
      <c r="AK1395" s="3"/>
      <c r="AN1395" s="3"/>
      <c r="AO1395" s="3"/>
      <c r="AP1395" s="3"/>
    </row>
    <row r="1396" spans="1:42" ht="30" customHeight="1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F1396"/>
      <c r="G1396" s="25"/>
      <c r="H1396" s="56" t="str">
        <f>IFERROR(VLOOKUP(Tabelle111[[#This Row],[Artikelnr. (wenn vorhanden)]],Artikel!A:C,3,FALSE),Tabelle111[[#This Row],[Artikelnr. (wenn vorhanden)]])</f>
        <v>VOS-ABS ENTSORGUNG</v>
      </c>
      <c r="I1396" s="11" t="str">
        <f>VLOOKUP(V1396,'Linien - BU'!A:B,2,FALSE)</f>
        <v>BU1</v>
      </c>
      <c r="J1396" s="12">
        <f t="shared" si="147"/>
        <v>45</v>
      </c>
      <c r="K1396" s="13">
        <f>Tabelle111[[#This Row],[Datum '[Tag']]]</f>
        <v>44495</v>
      </c>
      <c r="L1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6" s="14" t="str">
        <f>IFERROR(VLOOKUP(Tabelle3[[#This Row],[Artikelnr.]],Artikel!A:C,3,FALSE),Tabelle3[[#This Row],[Artikelnr.]])</f>
        <v>VOS-ABS ENTSORGUNG</v>
      </c>
      <c r="N1396" s="11" t="str">
        <f>VLOOKUP(D1396,'Liste Gründe'!A:D,2,FALSE)</f>
        <v>Rest</v>
      </c>
      <c r="O1396" s="13" t="str">
        <f>IF(ISBLANK(F1396),VLOOKUP(Tabelle3[[#This Row],[Grund Ziffer]],'Liste Gründe'!A:D,3,FALSE),F1396)</f>
        <v>geschälte Rinde</v>
      </c>
      <c r="P1396" s="11" t="str">
        <f>IF(ISBLANK(Tabelle111[[#This Row],[noch genauer]]),"-",Tabelle111[[#This Row],[noch genauer]])</f>
        <v>-</v>
      </c>
      <c r="Q1396" s="14">
        <f t="shared" si="148"/>
        <v>43</v>
      </c>
      <c r="R1396" s="11" t="str">
        <f t="shared" si="149"/>
        <v>Produkte</v>
      </c>
      <c r="S1396" s="11" t="str">
        <f t="shared" si="150"/>
        <v>BUs</v>
      </c>
      <c r="T1396" s="11" t="str">
        <f t="shared" si="151"/>
        <v>Symptome</v>
      </c>
      <c r="U1396" s="11">
        <f>IFERROR(VLOOKUP(Tabelle3[[#This Row],[Artikelnr.]],Kennzahlen!S:U,3,FALSE)*Tabelle3[[#This Row],[Menge]],"0")</f>
        <v>0.45</v>
      </c>
      <c r="V1396" s="14" t="str">
        <f>IF(ISBLANK(A1396),VLOOKUP(Tabelle3[[#This Row],[Artikelnr.]],'Linien - BU'!R:S,2,FALSE),A1396)</f>
        <v>RWV</v>
      </c>
      <c r="W1396" s="16">
        <f t="shared" si="152"/>
        <v>29500917</v>
      </c>
      <c r="X1396" s="15">
        <f t="shared" si="153"/>
        <v>60</v>
      </c>
      <c r="Z1396"/>
      <c r="AA1396"/>
      <c r="AB1396" s="3"/>
      <c r="AC1396" s="51"/>
      <c r="AD1396" s="3"/>
      <c r="AH1396" s="51"/>
      <c r="AK1396" s="3"/>
      <c r="AN1396" s="3"/>
      <c r="AO1396" s="3"/>
      <c r="AP1396" s="3"/>
    </row>
    <row r="1397" spans="1:42" ht="30" customHeight="1" x14ac:dyDescent="0.25">
      <c r="A1397" s="25" t="s">
        <v>59</v>
      </c>
      <c r="B1397" t="s">
        <v>90</v>
      </c>
      <c r="C1397" s="25">
        <v>130</v>
      </c>
      <c r="D1397" s="25">
        <v>70</v>
      </c>
      <c r="E1397" s="37">
        <v>44440</v>
      </c>
      <c r="F1397" t="s">
        <v>90</v>
      </c>
      <c r="G1397" s="55" t="s">
        <v>90</v>
      </c>
      <c r="H1397" s="25" t="str">
        <f>IFERROR(VLOOKUP(Tabelle111[[#This Row],[Artikelnr. (wenn vorhanden)]],Artikel!A:C,3,FALSE),Tabelle111[[#This Row],[Artikelnr. (wenn vorhanden)]])</f>
        <v>Rückstellproben</v>
      </c>
      <c r="I1397" s="11" t="str">
        <f>VLOOKUP(V1397,'Linien - BU'!A:B,2,FALSE)</f>
        <v>Rest</v>
      </c>
      <c r="J1397" s="12">
        <f t="shared" si="147"/>
        <v>130</v>
      </c>
      <c r="K1397" s="13">
        <f>Tabelle111[[#This Row],[Datum '[Tag']]]</f>
        <v>44440</v>
      </c>
      <c r="L1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97" s="14" t="str">
        <f>IFERROR(VLOOKUP(Tabelle3[[#This Row],[Artikelnr.]],Artikel!A:C,3,FALSE),Tabelle3[[#This Row],[Artikelnr.]])</f>
        <v>Rückstellproben</v>
      </c>
      <c r="N1397" s="11" t="str">
        <f>VLOOKUP(D1397,'Liste Gründe'!A:D,2,FALSE)</f>
        <v>Qualitätssicherung</v>
      </c>
      <c r="O1397" s="13" t="str">
        <f>IF(ISBLANK(F1397),VLOOKUP(Tabelle3[[#This Row],[Grund Ziffer]],'Liste Gründe'!A:D,3,FALSE),F1397)</f>
        <v>Rückstellproben</v>
      </c>
      <c r="P1397" s="11" t="str">
        <f>IF(ISBLANK(Tabelle111[[#This Row],[noch genauer]]),"-",Tabelle111[[#This Row],[noch genauer]])</f>
        <v>Rückstellproben</v>
      </c>
      <c r="Q1397" s="14">
        <f t="shared" si="148"/>
        <v>35</v>
      </c>
      <c r="R1397" s="11" t="str">
        <f t="shared" si="149"/>
        <v>Produkte</v>
      </c>
      <c r="S1397" s="11" t="str">
        <f t="shared" si="150"/>
        <v>BUs</v>
      </c>
      <c r="T1397" s="11" t="str">
        <f t="shared" si="151"/>
        <v>Symptome</v>
      </c>
      <c r="U1397" s="11" t="str">
        <f>IFERROR(VLOOKUP(Tabelle3[[#This Row],[Artikelnr.]],Kennzahlen!S:U,3,FALSE)*Tabelle3[[#This Row],[Menge]],"0")</f>
        <v>0</v>
      </c>
      <c r="V1397" s="14" t="str">
        <f>IF(ISBLANK(A1397),VLOOKUP(Tabelle3[[#This Row],[Artikelnr.]],'Linien - BU'!R:S,2,FALSE),A1397)</f>
        <v>Labor</v>
      </c>
      <c r="W1397" s="16" t="str">
        <f t="shared" si="152"/>
        <v>Rückstellproben</v>
      </c>
      <c r="X1397" s="15">
        <f t="shared" si="153"/>
        <v>70</v>
      </c>
      <c r="Z1397"/>
      <c r="AA1397"/>
      <c r="AB1397" s="3"/>
      <c r="AC1397" s="51"/>
      <c r="AD1397" s="3"/>
      <c r="AH1397" s="51"/>
      <c r="AK1397" s="3"/>
      <c r="AN1397" s="3"/>
      <c r="AO1397" s="3"/>
      <c r="AP1397" s="3"/>
    </row>
    <row r="1398" spans="1:42" ht="30" customHeight="1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F1398"/>
      <c r="G1398" s="25"/>
      <c r="H1398" s="56" t="str">
        <f>IFERROR(VLOOKUP(Tabelle111[[#This Row],[Artikelnr. (wenn vorhanden)]],Artikel!A:C,3,FALSE),Tabelle111[[#This Row],[Artikelnr. (wenn vorhanden)]])</f>
        <v>-</v>
      </c>
      <c r="I1398" s="11" t="str">
        <f>VLOOKUP(V1398,'Linien - BU'!A:B,2,FALSE)</f>
        <v>BU1</v>
      </c>
      <c r="J1398" s="12">
        <f t="shared" si="147"/>
        <v>100</v>
      </c>
      <c r="K1398" s="13">
        <f>Tabelle111[[#This Row],[Datum '[Tag']]]</f>
        <v>44495</v>
      </c>
      <c r="L1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8" s="14" t="str">
        <f>IFERROR(VLOOKUP(Tabelle3[[#This Row],[Artikelnr.]],Artikel!A:C,3,FALSE),Tabelle3[[#This Row],[Artikelnr.]])</f>
        <v>-</v>
      </c>
      <c r="N1398" s="11" t="str">
        <f>VLOOKUP(D1398,'Liste Gründe'!A:D,2,FALSE)</f>
        <v>Linienbezogen</v>
      </c>
      <c r="O1398" s="13" t="str">
        <f>IF(ISBLANK(F1398),VLOOKUP(Tabelle3[[#This Row],[Grund Ziffer]],'Liste Gründe'!A:D,3,FALSE),F1398)</f>
        <v>Reinigung</v>
      </c>
      <c r="P1398" s="11" t="str">
        <f>IF(ISBLANK(Tabelle111[[#This Row],[noch genauer]]),"-",Tabelle111[[#This Row],[noch genauer]])</f>
        <v>-</v>
      </c>
      <c r="Q1398" s="14">
        <f t="shared" si="148"/>
        <v>43</v>
      </c>
      <c r="R1398" s="11" t="str">
        <f t="shared" si="149"/>
        <v>Produkte</v>
      </c>
      <c r="S1398" s="11" t="str">
        <f t="shared" si="150"/>
        <v>BUs</v>
      </c>
      <c r="T1398" s="11" t="str">
        <f t="shared" si="151"/>
        <v>Symptome</v>
      </c>
      <c r="U1398" s="11" t="str">
        <f>IFERROR(VLOOKUP(Tabelle3[[#This Row],[Artikelnr.]],Kennzahlen!S:U,3,FALSE)*Tabelle3[[#This Row],[Menge]],"0")</f>
        <v>0</v>
      </c>
      <c r="V1398" s="14" t="str">
        <f>IF(ISBLANK(A1398),VLOOKUP(Tabelle3[[#This Row],[Artikelnr.]],'Linien - BU'!R:S,2,FALSE),A1398)</f>
        <v>Schmelze</v>
      </c>
      <c r="W1398" s="16" t="str">
        <f t="shared" si="152"/>
        <v>-</v>
      </c>
      <c r="X1398" s="15">
        <f t="shared" si="153"/>
        <v>10</v>
      </c>
      <c r="Z1398"/>
      <c r="AA1398"/>
      <c r="AB1398" s="3"/>
      <c r="AC1398" s="51"/>
      <c r="AD1398" s="3"/>
      <c r="AH1398" s="51"/>
      <c r="AK1398" s="3"/>
      <c r="AN1398" s="3"/>
      <c r="AO1398" s="3"/>
      <c r="AP1398" s="3"/>
    </row>
    <row r="1399" spans="1:42" ht="30" customHeight="1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F1399"/>
      <c r="G1399" s="25"/>
      <c r="H1399" s="56" t="str">
        <f>IFERROR(VLOOKUP(Tabelle111[[#This Row],[Artikelnr. (wenn vorhanden)]],Artikel!A:C,3,FALSE),Tabelle111[[#This Row],[Artikelnr. (wenn vorhanden)]])</f>
        <v>-</v>
      </c>
      <c r="I1399" s="11" t="str">
        <f>VLOOKUP(V1399,'Linien - BU'!A:B,2,FALSE)</f>
        <v>BU1</v>
      </c>
      <c r="J1399" s="12">
        <f t="shared" si="147"/>
        <v>130</v>
      </c>
      <c r="K1399" s="13">
        <f>Tabelle111[[#This Row],[Datum '[Tag']]]</f>
        <v>44495</v>
      </c>
      <c r="L1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9" s="14" t="str">
        <f>IFERROR(VLOOKUP(Tabelle3[[#This Row],[Artikelnr.]],Artikel!A:C,3,FALSE),Tabelle3[[#This Row],[Artikelnr.]])</f>
        <v>-</v>
      </c>
      <c r="N1399" s="11" t="str">
        <f>VLOOKUP(D1399,'Liste Gründe'!A:D,2,FALSE)</f>
        <v>Linienbezogen</v>
      </c>
      <c r="O1399" s="13" t="str">
        <f>IF(ISBLANK(F1399),VLOOKUP(Tabelle3[[#This Row],[Grund Ziffer]],'Liste Gründe'!A:D,3,FALSE),F1399)</f>
        <v>Reinigung</v>
      </c>
      <c r="P1399" s="11" t="str">
        <f>IF(ISBLANK(Tabelle111[[#This Row],[noch genauer]]),"-",Tabelle111[[#This Row],[noch genauer]])</f>
        <v>-</v>
      </c>
      <c r="Q1399" s="14">
        <f t="shared" si="148"/>
        <v>43</v>
      </c>
      <c r="R1399" s="11" t="str">
        <f t="shared" si="149"/>
        <v>Produkte</v>
      </c>
      <c r="S1399" s="11" t="str">
        <f t="shared" si="150"/>
        <v>BUs</v>
      </c>
      <c r="T1399" s="11" t="str">
        <f t="shared" si="151"/>
        <v>Symptome</v>
      </c>
      <c r="U1399" s="11" t="str">
        <f>IFERROR(VLOOKUP(Tabelle3[[#This Row],[Artikelnr.]],Kennzahlen!S:U,3,FALSE)*Tabelle3[[#This Row],[Menge]],"0")</f>
        <v>0</v>
      </c>
      <c r="V1399" s="14" t="str">
        <f>IF(ISBLANK(A1399),VLOOKUP(Tabelle3[[#This Row],[Artikelnr.]],'Linien - BU'!R:S,2,FALSE),A1399)</f>
        <v>Strudelline</v>
      </c>
      <c r="W1399" s="16" t="str">
        <f t="shared" si="152"/>
        <v>-</v>
      </c>
      <c r="X1399" s="15">
        <f t="shared" si="153"/>
        <v>10</v>
      </c>
      <c r="Z1399"/>
      <c r="AA1399"/>
      <c r="AB1399" s="3"/>
      <c r="AC1399" s="51"/>
      <c r="AD1399" s="3"/>
      <c r="AH1399" s="51"/>
      <c r="AK1399" s="3"/>
      <c r="AN1399" s="3"/>
      <c r="AO1399" s="3"/>
      <c r="AP1399" s="3"/>
    </row>
    <row r="1400" spans="1:42" ht="30" customHeight="1" x14ac:dyDescent="0.25">
      <c r="A1400" s="25" t="s">
        <v>59</v>
      </c>
      <c r="B1400" s="25" t="s">
        <v>36</v>
      </c>
      <c r="C1400" s="25">
        <v>2</v>
      </c>
      <c r="D1400" s="25">
        <v>74</v>
      </c>
      <c r="E1400" s="37">
        <v>44495</v>
      </c>
      <c r="F1400"/>
      <c r="G1400" s="25"/>
      <c r="H1400" s="56" t="str">
        <f>IFERROR(VLOOKUP(Tabelle111[[#This Row],[Artikelnr. (wenn vorhanden)]],Artikel!A:C,3,FALSE),Tabelle111[[#This Row],[Artikelnr. (wenn vorhanden)]])</f>
        <v>-</v>
      </c>
      <c r="I1400" s="11" t="str">
        <f>VLOOKUP(V1400,'Linien - BU'!A:B,2,FALSE)</f>
        <v>Rest</v>
      </c>
      <c r="J1400" s="12">
        <f t="shared" si="147"/>
        <v>2</v>
      </c>
      <c r="K1400" s="13">
        <f>Tabelle111[[#This Row],[Datum '[Tag']]]</f>
        <v>44495</v>
      </c>
      <c r="L1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0" s="14" t="str">
        <f>IFERROR(VLOOKUP(Tabelle3[[#This Row],[Artikelnr.]],Artikel!A:C,3,FALSE),Tabelle3[[#This Row],[Artikelnr.]])</f>
        <v>-</v>
      </c>
      <c r="N1400" s="11" t="str">
        <f>VLOOKUP(D1400,'Liste Gründe'!A:D,2,FALSE)</f>
        <v>Qualitätssicherung</v>
      </c>
      <c r="O1400" s="13" t="str">
        <f>IF(ISBLANK(F1400),VLOOKUP(Tabelle3[[#This Row],[Grund Ziffer]],'Liste Gründe'!A:D,3,FALSE),F1400)</f>
        <v>Sensorik</v>
      </c>
      <c r="P1400" s="11" t="str">
        <f>IF(ISBLANK(Tabelle111[[#This Row],[noch genauer]]),"-",Tabelle111[[#This Row],[noch genauer]])</f>
        <v>-</v>
      </c>
      <c r="Q1400" s="14">
        <f t="shared" si="148"/>
        <v>43</v>
      </c>
      <c r="R1400" s="11" t="str">
        <f t="shared" si="149"/>
        <v>Produkte</v>
      </c>
      <c r="S1400" s="11" t="str">
        <f t="shared" si="150"/>
        <v>BUs</v>
      </c>
      <c r="T1400" s="11" t="str">
        <f t="shared" si="151"/>
        <v>Symptome</v>
      </c>
      <c r="U1400" s="11" t="str">
        <f>IFERROR(VLOOKUP(Tabelle3[[#This Row],[Artikelnr.]],Kennzahlen!S:U,3,FALSE)*Tabelle3[[#This Row],[Menge]],"0")</f>
        <v>0</v>
      </c>
      <c r="V1400" s="14" t="str">
        <f>IF(ISBLANK(A1400),VLOOKUP(Tabelle3[[#This Row],[Artikelnr.]],'Linien - BU'!R:S,2,FALSE),A1400)</f>
        <v>Labor</v>
      </c>
      <c r="W1400" s="16" t="str">
        <f t="shared" si="152"/>
        <v>-</v>
      </c>
      <c r="X1400" s="15">
        <f t="shared" si="153"/>
        <v>74</v>
      </c>
      <c r="Z1400"/>
      <c r="AA1400"/>
      <c r="AB1400" s="3"/>
      <c r="AC1400" s="51"/>
      <c r="AD1400" s="3"/>
      <c r="AH1400" s="51"/>
      <c r="AK1400" s="3"/>
      <c r="AN1400" s="3"/>
      <c r="AO1400" s="3"/>
      <c r="AP1400" s="3"/>
    </row>
    <row r="1401" spans="1:42" ht="30" customHeight="1" x14ac:dyDescent="0.25">
      <c r="A1401" s="25" t="s">
        <v>59</v>
      </c>
      <c r="B1401" s="25" t="s">
        <v>36</v>
      </c>
      <c r="C1401" s="25">
        <v>90</v>
      </c>
      <c r="D1401" s="25">
        <v>73</v>
      </c>
      <c r="E1401" s="37">
        <v>44496</v>
      </c>
      <c r="F1401"/>
      <c r="G1401" s="25"/>
      <c r="H1401" s="56" t="str">
        <f>IFERROR(VLOOKUP(Tabelle111[[#This Row],[Artikelnr. (wenn vorhanden)]],Artikel!A:C,3,FALSE),Tabelle111[[#This Row],[Artikelnr. (wenn vorhanden)]])</f>
        <v>-</v>
      </c>
      <c r="I1401" s="11" t="str">
        <f>VLOOKUP(V1401,'Linien - BU'!A:B,2,FALSE)</f>
        <v>Rest</v>
      </c>
      <c r="J1401" s="12">
        <f t="shared" si="147"/>
        <v>90</v>
      </c>
      <c r="K1401" s="13">
        <f>Tabelle111[[#This Row],[Datum '[Tag']]]</f>
        <v>44496</v>
      </c>
      <c r="L1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1" s="14" t="str">
        <f>IFERROR(VLOOKUP(Tabelle3[[#This Row],[Artikelnr.]],Artikel!A:C,3,FALSE),Tabelle3[[#This Row],[Artikelnr.]])</f>
        <v>-</v>
      </c>
      <c r="N1401" s="11" t="str">
        <f>VLOOKUP(D1401,'Liste Gründe'!A:D,2,FALSE)</f>
        <v>Qualitätssicherung</v>
      </c>
      <c r="O1401" s="13" t="str">
        <f>IF(ISBLANK(F1401),VLOOKUP(Tabelle3[[#This Row],[Grund Ziffer]],'Liste Gründe'!A:D,3,FALSE),F1401)</f>
        <v>Laborproben</v>
      </c>
      <c r="P1401" s="11" t="str">
        <f>IF(ISBLANK(Tabelle111[[#This Row],[noch genauer]]),"-",Tabelle111[[#This Row],[noch genauer]])</f>
        <v>-</v>
      </c>
      <c r="Q1401" s="14">
        <f t="shared" si="148"/>
        <v>43</v>
      </c>
      <c r="R1401" s="11" t="str">
        <f t="shared" si="149"/>
        <v>Produkte</v>
      </c>
      <c r="S1401" s="11" t="str">
        <f t="shared" si="150"/>
        <v>BUs</v>
      </c>
      <c r="T1401" s="11" t="str">
        <f t="shared" si="151"/>
        <v>Symptome</v>
      </c>
      <c r="U1401" s="11" t="str">
        <f>IFERROR(VLOOKUP(Tabelle3[[#This Row],[Artikelnr.]],Kennzahlen!S:U,3,FALSE)*Tabelle3[[#This Row],[Menge]],"0")</f>
        <v>0</v>
      </c>
      <c r="V1401" s="14" t="str">
        <f>IF(ISBLANK(A1401),VLOOKUP(Tabelle3[[#This Row],[Artikelnr.]],'Linien - BU'!R:S,2,FALSE),A1401)</f>
        <v>Labor</v>
      </c>
      <c r="W1401" s="16" t="str">
        <f t="shared" si="152"/>
        <v>-</v>
      </c>
      <c r="X1401" s="15">
        <f t="shared" si="153"/>
        <v>73</v>
      </c>
      <c r="Z1401"/>
      <c r="AA1401"/>
      <c r="AB1401" s="3"/>
      <c r="AC1401" s="51"/>
      <c r="AD1401" s="3"/>
      <c r="AH1401" s="51"/>
      <c r="AK1401" s="3"/>
      <c r="AN1401" s="3"/>
      <c r="AO1401" s="3"/>
      <c r="AP1401" s="3"/>
    </row>
    <row r="1402" spans="1:42" ht="30" customHeight="1" x14ac:dyDescent="0.25">
      <c r="A1402" s="25" t="s">
        <v>59</v>
      </c>
      <c r="B1402" s="25" t="s">
        <v>36</v>
      </c>
      <c r="C1402" s="25">
        <v>120</v>
      </c>
      <c r="D1402" s="25">
        <v>73</v>
      </c>
      <c r="E1402" s="37">
        <v>44496</v>
      </c>
      <c r="F1402"/>
      <c r="G1402" s="25"/>
      <c r="H1402" s="56" t="str">
        <f>IFERROR(VLOOKUP(Tabelle111[[#This Row],[Artikelnr. (wenn vorhanden)]],Artikel!A:C,3,FALSE),Tabelle111[[#This Row],[Artikelnr. (wenn vorhanden)]])</f>
        <v>-</v>
      </c>
      <c r="I1402" s="11" t="str">
        <f>VLOOKUP(V1402,'Linien - BU'!A:B,2,FALSE)</f>
        <v>Rest</v>
      </c>
      <c r="J1402" s="12">
        <f t="shared" si="147"/>
        <v>120</v>
      </c>
      <c r="K1402" s="13">
        <f>Tabelle111[[#This Row],[Datum '[Tag']]]</f>
        <v>44496</v>
      </c>
      <c r="L1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2" s="14" t="str">
        <f>IFERROR(VLOOKUP(Tabelle3[[#This Row],[Artikelnr.]],Artikel!A:C,3,FALSE),Tabelle3[[#This Row],[Artikelnr.]])</f>
        <v>-</v>
      </c>
      <c r="N1402" s="11" t="str">
        <f>VLOOKUP(D1402,'Liste Gründe'!A:D,2,FALSE)</f>
        <v>Qualitätssicherung</v>
      </c>
      <c r="O1402" s="13" t="str">
        <f>IF(ISBLANK(F1402),VLOOKUP(Tabelle3[[#This Row],[Grund Ziffer]],'Liste Gründe'!A:D,3,FALSE),F1402)</f>
        <v>Laborproben</v>
      </c>
      <c r="P1402" s="11" t="str">
        <f>IF(ISBLANK(Tabelle111[[#This Row],[noch genauer]]),"-",Tabelle111[[#This Row],[noch genauer]])</f>
        <v>-</v>
      </c>
      <c r="Q1402" s="14">
        <f t="shared" si="148"/>
        <v>43</v>
      </c>
      <c r="R1402" s="11" t="str">
        <f t="shared" si="149"/>
        <v>Produkte</v>
      </c>
      <c r="S1402" s="11" t="str">
        <f t="shared" si="150"/>
        <v>BUs</v>
      </c>
      <c r="T1402" s="11" t="str">
        <f t="shared" si="151"/>
        <v>Symptome</v>
      </c>
      <c r="U1402" s="11" t="str">
        <f>IFERROR(VLOOKUP(Tabelle3[[#This Row],[Artikelnr.]],Kennzahlen!S:U,3,FALSE)*Tabelle3[[#This Row],[Menge]],"0")</f>
        <v>0</v>
      </c>
      <c r="V1402" s="14" t="str">
        <f>IF(ISBLANK(A1402),VLOOKUP(Tabelle3[[#This Row],[Artikelnr.]],'Linien - BU'!R:S,2,FALSE),A1402)</f>
        <v>Labor</v>
      </c>
      <c r="W1402" s="16" t="str">
        <f t="shared" si="152"/>
        <v>-</v>
      </c>
      <c r="X1402" s="15">
        <f t="shared" si="153"/>
        <v>73</v>
      </c>
      <c r="Z1402"/>
      <c r="AA1402"/>
      <c r="AB1402" s="3"/>
      <c r="AC1402" s="51"/>
      <c r="AD1402" s="3"/>
      <c r="AH1402" s="51"/>
      <c r="AK1402" s="3"/>
      <c r="AN1402" s="3"/>
      <c r="AO1402" s="3"/>
      <c r="AP1402" s="3"/>
    </row>
    <row r="1403" spans="1:42" ht="30" customHeight="1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F1403"/>
      <c r="G1403" s="25"/>
      <c r="H1403" s="56" t="str">
        <f>IFERROR(VLOOKUP(Tabelle111[[#This Row],[Artikelnr. (wenn vorhanden)]],Artikel!A:C,3,FALSE),Tabelle111[[#This Row],[Artikelnr. (wenn vorhanden)]])</f>
        <v>VOS-ABS ENTSORGUNG</v>
      </c>
      <c r="I1403" s="11" t="str">
        <f>VLOOKUP(V1403,'Linien - BU'!A:B,2,FALSE)</f>
        <v>BU1</v>
      </c>
      <c r="J1403" s="12">
        <f t="shared" si="147"/>
        <v>20</v>
      </c>
      <c r="K1403" s="13">
        <f>Tabelle111[[#This Row],[Datum '[Tag']]]</f>
        <v>44496</v>
      </c>
      <c r="L1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03" s="14" t="str">
        <f>IFERROR(VLOOKUP(Tabelle3[[#This Row],[Artikelnr.]],Artikel!A:C,3,FALSE),Tabelle3[[#This Row],[Artikelnr.]])</f>
        <v>VOS-ABS ENTSORGUNG</v>
      </c>
      <c r="N1403" s="11" t="str">
        <f>VLOOKUP(D1403,'Liste Gründe'!A:D,2,FALSE)</f>
        <v>Rest</v>
      </c>
      <c r="O1403" s="13" t="str">
        <f>IF(ISBLANK(F1403),VLOOKUP(Tabelle3[[#This Row],[Grund Ziffer]],'Liste Gründe'!A:D,3,FALSE),F1403)</f>
        <v>geschälte Rinde</v>
      </c>
      <c r="P1403" s="11" t="str">
        <f>IF(ISBLANK(Tabelle111[[#This Row],[noch genauer]]),"-",Tabelle111[[#This Row],[noch genauer]])</f>
        <v>-</v>
      </c>
      <c r="Q1403" s="14">
        <f t="shared" si="148"/>
        <v>43</v>
      </c>
      <c r="R1403" s="11" t="str">
        <f t="shared" si="149"/>
        <v>Produkte</v>
      </c>
      <c r="S1403" s="11" t="str">
        <f t="shared" si="150"/>
        <v>BUs</v>
      </c>
      <c r="T1403" s="11" t="str">
        <f t="shared" si="151"/>
        <v>Symptome</v>
      </c>
      <c r="U1403" s="11">
        <f>IFERROR(VLOOKUP(Tabelle3[[#This Row],[Artikelnr.]],Kennzahlen!S:U,3,FALSE)*Tabelle3[[#This Row],[Menge]],"0")</f>
        <v>0.2</v>
      </c>
      <c r="V1403" s="14" t="str">
        <f>IF(ISBLANK(A1403),VLOOKUP(Tabelle3[[#This Row],[Artikelnr.]],'Linien - BU'!R:S,2,FALSE),A1403)</f>
        <v>RWV</v>
      </c>
      <c r="W1403" s="16">
        <f t="shared" si="152"/>
        <v>29500917</v>
      </c>
      <c r="X1403" s="15">
        <f t="shared" si="153"/>
        <v>60</v>
      </c>
      <c r="Z1403"/>
      <c r="AA1403"/>
      <c r="AB1403" s="3"/>
      <c r="AC1403" s="51"/>
      <c r="AD1403" s="3"/>
      <c r="AH1403" s="51"/>
      <c r="AK1403" s="3"/>
      <c r="AN1403" s="3"/>
      <c r="AO1403" s="3"/>
      <c r="AP1403" s="3"/>
    </row>
    <row r="1404" spans="1:42" ht="30" customHeight="1" x14ac:dyDescent="0.25">
      <c r="A1404" s="25" t="s">
        <v>59</v>
      </c>
      <c r="B1404" t="s">
        <v>90</v>
      </c>
      <c r="C1404" s="64">
        <v>163</v>
      </c>
      <c r="D1404" s="25">
        <v>70</v>
      </c>
      <c r="E1404" s="37">
        <v>44470</v>
      </c>
      <c r="F1404"/>
      <c r="G1404" s="25"/>
      <c r="H1404" s="56" t="str">
        <f>IFERROR(VLOOKUP(Tabelle111[[#This Row],[Artikelnr. (wenn vorhanden)]],Artikel!A:C,3,FALSE),Tabelle111[[#This Row],[Artikelnr. (wenn vorhanden)]])</f>
        <v>Rückstellproben</v>
      </c>
      <c r="I1404" s="11" t="str">
        <f>VLOOKUP(V1404,'Linien - BU'!A:B,2,FALSE)</f>
        <v>Rest</v>
      </c>
      <c r="J1404" s="12">
        <f t="shared" si="147"/>
        <v>163</v>
      </c>
      <c r="K1404" s="13">
        <f>Tabelle111[[#This Row],[Datum '[Tag']]]</f>
        <v>44470</v>
      </c>
      <c r="L1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04" s="14" t="str">
        <f>IFERROR(VLOOKUP(Tabelle3[[#This Row],[Artikelnr.]],Artikel!A:C,3,FALSE),Tabelle3[[#This Row],[Artikelnr.]])</f>
        <v>Rückstellproben</v>
      </c>
      <c r="N1404" s="11" t="str">
        <f>VLOOKUP(D1404,'Liste Gründe'!A:D,2,FALSE)</f>
        <v>Qualitätssicherung</v>
      </c>
      <c r="O1404" s="13" t="str">
        <f>IF(ISBLANK(F1404),VLOOKUP(Tabelle3[[#This Row],[Grund Ziffer]],'Liste Gründe'!A:D,3,FALSE),F1404)</f>
        <v>Rückstellproben</v>
      </c>
      <c r="P1404" s="11" t="str">
        <f>IF(ISBLANK(Tabelle111[[#This Row],[noch genauer]]),"-",Tabelle111[[#This Row],[noch genauer]])</f>
        <v>-</v>
      </c>
      <c r="Q1404" s="14">
        <f t="shared" si="148"/>
        <v>39</v>
      </c>
      <c r="R1404" s="11" t="str">
        <f t="shared" si="149"/>
        <v>Produkte</v>
      </c>
      <c r="S1404" s="11" t="str">
        <f t="shared" si="150"/>
        <v>BUs</v>
      </c>
      <c r="T1404" s="11" t="str">
        <f t="shared" si="151"/>
        <v>Symptome</v>
      </c>
      <c r="U1404" s="11" t="str">
        <f>IFERROR(VLOOKUP(Tabelle3[[#This Row],[Artikelnr.]],Kennzahlen!S:U,3,FALSE)*Tabelle3[[#This Row],[Menge]],"0")</f>
        <v>0</v>
      </c>
      <c r="V1404" s="14" t="str">
        <f>IF(ISBLANK(A1404),VLOOKUP(Tabelle3[[#This Row],[Artikelnr.]],'Linien - BU'!R:S,2,FALSE),A1404)</f>
        <v>Labor</v>
      </c>
      <c r="W1404" s="16" t="str">
        <f t="shared" si="152"/>
        <v>Rückstellproben</v>
      </c>
      <c r="X1404" s="15">
        <f t="shared" si="153"/>
        <v>70</v>
      </c>
      <c r="Z1404"/>
      <c r="AA1404"/>
      <c r="AB1404" s="3"/>
      <c r="AC1404" s="51"/>
      <c r="AD1404" s="3"/>
      <c r="AH1404" s="51"/>
      <c r="AK1404" s="3"/>
      <c r="AN1404" s="3"/>
      <c r="AO1404" s="3"/>
      <c r="AP1404" s="3"/>
    </row>
    <row r="1405" spans="1:42" ht="30" customHeight="1" x14ac:dyDescent="0.25">
      <c r="A1405" s="25" t="s">
        <v>59</v>
      </c>
      <c r="B1405" s="25" t="s">
        <v>36</v>
      </c>
      <c r="C1405" s="25">
        <v>47.6</v>
      </c>
      <c r="D1405" s="25">
        <v>73</v>
      </c>
      <c r="E1405" s="37">
        <v>44496</v>
      </c>
      <c r="F1405"/>
      <c r="G1405" s="25"/>
      <c r="H1405" s="56" t="str">
        <f>IFERROR(VLOOKUP(Tabelle111[[#This Row],[Artikelnr. (wenn vorhanden)]],Artikel!A:C,3,FALSE),Tabelle111[[#This Row],[Artikelnr. (wenn vorhanden)]])</f>
        <v>-</v>
      </c>
      <c r="I1405" s="11" t="str">
        <f>VLOOKUP(V1405,'Linien - BU'!A:B,2,FALSE)</f>
        <v>Rest</v>
      </c>
      <c r="J1405" s="12">
        <f t="shared" si="147"/>
        <v>47.6</v>
      </c>
      <c r="K1405" s="13">
        <f>Tabelle111[[#This Row],[Datum '[Tag']]]</f>
        <v>44496</v>
      </c>
      <c r="L1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5" s="14" t="str">
        <f>IFERROR(VLOOKUP(Tabelle3[[#This Row],[Artikelnr.]],Artikel!A:C,3,FALSE),Tabelle3[[#This Row],[Artikelnr.]])</f>
        <v>-</v>
      </c>
      <c r="N1405" s="11" t="str">
        <f>VLOOKUP(D1405,'Liste Gründe'!A:D,2,FALSE)</f>
        <v>Qualitätssicherung</v>
      </c>
      <c r="O1405" s="13" t="str">
        <f>IF(ISBLANK(F1405),VLOOKUP(Tabelle3[[#This Row],[Grund Ziffer]],'Liste Gründe'!A:D,3,FALSE),F1405)</f>
        <v>Laborproben</v>
      </c>
      <c r="P1405" s="11" t="str">
        <f>IF(ISBLANK(Tabelle111[[#This Row],[noch genauer]]),"-",Tabelle111[[#This Row],[noch genauer]])</f>
        <v>-</v>
      </c>
      <c r="Q1405" s="14">
        <f t="shared" si="148"/>
        <v>43</v>
      </c>
      <c r="R1405" s="11" t="str">
        <f t="shared" si="149"/>
        <v>Produkte</v>
      </c>
      <c r="S1405" s="11" t="str">
        <f t="shared" si="150"/>
        <v>BUs</v>
      </c>
      <c r="T1405" s="11" t="str">
        <f t="shared" si="151"/>
        <v>Symptome</v>
      </c>
      <c r="U1405" s="11" t="str">
        <f>IFERROR(VLOOKUP(Tabelle3[[#This Row],[Artikelnr.]],Kennzahlen!S:U,3,FALSE)*Tabelle3[[#This Row],[Menge]],"0")</f>
        <v>0</v>
      </c>
      <c r="V1405" s="14" t="str">
        <f>IF(ISBLANK(A1405),VLOOKUP(Tabelle3[[#This Row],[Artikelnr.]],'Linien - BU'!R:S,2,FALSE),A1405)</f>
        <v>Labor</v>
      </c>
      <c r="W1405" s="16" t="str">
        <f t="shared" si="152"/>
        <v>-</v>
      </c>
      <c r="X1405" s="15">
        <f t="shared" si="153"/>
        <v>73</v>
      </c>
      <c r="Z1405"/>
      <c r="AA1405"/>
      <c r="AB1405" s="3"/>
      <c r="AC1405" s="51"/>
      <c r="AD1405" s="3"/>
      <c r="AH1405" s="51"/>
      <c r="AK1405" s="3"/>
      <c r="AN1405" s="3"/>
      <c r="AO1405" s="3"/>
      <c r="AP1405" s="3"/>
    </row>
    <row r="1406" spans="1:42" ht="30" customHeight="1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F1406"/>
      <c r="G1406" s="25"/>
      <c r="H1406" s="56" t="str">
        <f>IFERROR(VLOOKUP(Tabelle111[[#This Row],[Artikelnr. (wenn vorhanden)]],Artikel!A:C,3,FALSE),Tabelle111[[#This Row],[Artikelnr. (wenn vorhanden)]])</f>
        <v>-</v>
      </c>
      <c r="I1406" s="11" t="str">
        <f>VLOOKUP(V1406,'Linien - BU'!A:B,2,FALSE)</f>
        <v>Rest</v>
      </c>
      <c r="J1406" s="12">
        <f t="shared" si="147"/>
        <v>17.399999999999999</v>
      </c>
      <c r="K1406" s="13">
        <f>Tabelle111[[#This Row],[Datum '[Tag']]]</f>
        <v>44496</v>
      </c>
      <c r="L1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6" s="14" t="str">
        <f>IFERROR(VLOOKUP(Tabelle3[[#This Row],[Artikelnr.]],Artikel!A:C,3,FALSE),Tabelle3[[#This Row],[Artikelnr.]])</f>
        <v>-</v>
      </c>
      <c r="N1406" s="11" t="str">
        <f>VLOOKUP(D1406,'Liste Gründe'!A:D,2,FALSE)</f>
        <v>Qualitätssicherung</v>
      </c>
      <c r="O1406" s="13" t="str">
        <f>IF(ISBLANK(F1406),VLOOKUP(Tabelle3[[#This Row],[Grund Ziffer]],'Liste Gründe'!A:D,3,FALSE),F1406)</f>
        <v>Sensorik</v>
      </c>
      <c r="P1406" s="11" t="str">
        <f>IF(ISBLANK(Tabelle111[[#This Row],[noch genauer]]),"-",Tabelle111[[#This Row],[noch genauer]])</f>
        <v>-</v>
      </c>
      <c r="Q1406" s="14">
        <f t="shared" si="148"/>
        <v>43</v>
      </c>
      <c r="R1406" s="11" t="str">
        <f t="shared" si="149"/>
        <v>Produkte</v>
      </c>
      <c r="S1406" s="11" t="str">
        <f t="shared" si="150"/>
        <v>BUs</v>
      </c>
      <c r="T1406" s="11" t="str">
        <f t="shared" si="151"/>
        <v>Symptome</v>
      </c>
      <c r="U1406" s="11" t="str">
        <f>IFERROR(VLOOKUP(Tabelle3[[#This Row],[Artikelnr.]],Kennzahlen!S:U,3,FALSE)*Tabelle3[[#This Row],[Menge]],"0")</f>
        <v>0</v>
      </c>
      <c r="V1406" s="14" t="str">
        <f>IF(ISBLANK(A1406),VLOOKUP(Tabelle3[[#This Row],[Artikelnr.]],'Linien - BU'!R:S,2,FALSE),A1406)</f>
        <v>QM</v>
      </c>
      <c r="W1406" s="16" t="str">
        <f t="shared" si="152"/>
        <v>-</v>
      </c>
      <c r="X1406" s="15">
        <f t="shared" si="153"/>
        <v>74</v>
      </c>
      <c r="Z1406"/>
      <c r="AA1406"/>
      <c r="AB1406" s="3"/>
      <c r="AC1406" s="51"/>
      <c r="AD1406" s="3"/>
      <c r="AH1406" s="51"/>
      <c r="AK1406" s="3"/>
      <c r="AN1406" s="3"/>
      <c r="AO1406" s="3"/>
      <c r="AP1406" s="3"/>
    </row>
    <row r="1407" spans="1:42" ht="30" customHeight="1" x14ac:dyDescent="0.25">
      <c r="A1407" s="25" t="s">
        <v>59</v>
      </c>
      <c r="B1407" s="25" t="s">
        <v>36</v>
      </c>
      <c r="C1407" s="25">
        <v>110</v>
      </c>
      <c r="D1407" s="25">
        <v>74</v>
      </c>
      <c r="E1407" s="37">
        <v>44496</v>
      </c>
      <c r="F1407"/>
      <c r="G1407" s="25"/>
      <c r="H1407" s="56" t="str">
        <f>IFERROR(VLOOKUP(Tabelle111[[#This Row],[Artikelnr. (wenn vorhanden)]],Artikel!A:C,3,FALSE),Tabelle111[[#This Row],[Artikelnr. (wenn vorhanden)]])</f>
        <v>-</v>
      </c>
      <c r="I1407" s="11" t="str">
        <f>VLOOKUP(V1407,'Linien - BU'!A:B,2,FALSE)</f>
        <v>Rest</v>
      </c>
      <c r="J1407" s="12">
        <f t="shared" si="147"/>
        <v>110</v>
      </c>
      <c r="K1407" s="13">
        <f>Tabelle111[[#This Row],[Datum '[Tag']]]</f>
        <v>44496</v>
      </c>
      <c r="L1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7" s="14" t="str">
        <f>IFERROR(VLOOKUP(Tabelle3[[#This Row],[Artikelnr.]],Artikel!A:C,3,FALSE),Tabelle3[[#This Row],[Artikelnr.]])</f>
        <v>-</v>
      </c>
      <c r="N1407" s="11" t="str">
        <f>VLOOKUP(D1407,'Liste Gründe'!A:D,2,FALSE)</f>
        <v>Qualitätssicherung</v>
      </c>
      <c r="O1407" s="13" t="str">
        <f>IF(ISBLANK(F1407),VLOOKUP(Tabelle3[[#This Row],[Grund Ziffer]],'Liste Gründe'!A:D,3,FALSE),F1407)</f>
        <v>Sensorik</v>
      </c>
      <c r="P1407" s="11" t="str">
        <f>IF(ISBLANK(Tabelle111[[#This Row],[noch genauer]]),"-",Tabelle111[[#This Row],[noch genauer]])</f>
        <v>-</v>
      </c>
      <c r="Q1407" s="14">
        <f t="shared" si="148"/>
        <v>43</v>
      </c>
      <c r="R1407" s="11" t="str">
        <f t="shared" si="149"/>
        <v>Produkte</v>
      </c>
      <c r="S1407" s="11" t="str">
        <f t="shared" si="150"/>
        <v>BUs</v>
      </c>
      <c r="T1407" s="11" t="str">
        <f t="shared" si="151"/>
        <v>Symptome</v>
      </c>
      <c r="U1407" s="11" t="str">
        <f>IFERROR(VLOOKUP(Tabelle3[[#This Row],[Artikelnr.]],Kennzahlen!S:U,3,FALSE)*Tabelle3[[#This Row],[Menge]],"0")</f>
        <v>0</v>
      </c>
      <c r="V1407" s="14" t="str">
        <f>IF(ISBLANK(A1407),VLOOKUP(Tabelle3[[#This Row],[Artikelnr.]],'Linien - BU'!R:S,2,FALSE),A1407)</f>
        <v>Labor</v>
      </c>
      <c r="W1407" s="16" t="str">
        <f t="shared" si="152"/>
        <v>-</v>
      </c>
      <c r="X1407" s="15">
        <f t="shared" si="153"/>
        <v>74</v>
      </c>
      <c r="Z1407"/>
      <c r="AA1407"/>
      <c r="AB1407" s="3"/>
      <c r="AC1407" s="51"/>
      <c r="AD1407" s="3"/>
      <c r="AH1407" s="51"/>
      <c r="AK1407" s="3"/>
      <c r="AN1407" s="3"/>
      <c r="AO1407" s="3"/>
      <c r="AP1407" s="3"/>
    </row>
    <row r="1408" spans="1:42" ht="30" customHeight="1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15383</v>
      </c>
      <c r="G1408" s="25"/>
      <c r="H1408" s="56" t="str">
        <f>IFERROR(VLOOKUP(Tabelle111[[#This Row],[Artikelnr. (wenn vorhanden)]],Artikel!A:C,3,FALSE),Tabelle111[[#This Row],[Artikelnr. (wenn vorhanden)]])</f>
        <v>Schmelzkäsezubereitung</v>
      </c>
      <c r="I1408" s="11" t="str">
        <f>VLOOKUP(V1408,'Linien - BU'!A:B,2,FALSE)</f>
        <v>Rest</v>
      </c>
      <c r="J1408" s="12">
        <f t="shared" si="147"/>
        <v>432</v>
      </c>
      <c r="K1408" s="13">
        <f>Tabelle111[[#This Row],[Datum '[Tag']]]</f>
        <v>44496</v>
      </c>
      <c r="L1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8" s="14" t="str">
        <f>IFERROR(VLOOKUP(Tabelle3[[#This Row],[Artikelnr.]],Artikel!A:C,3,FALSE),Tabelle3[[#This Row],[Artikelnr.]])</f>
        <v>Schmelzkäsezubereitung</v>
      </c>
      <c r="N1408" s="11" t="str">
        <f>VLOOKUP(D1408,'Liste Gründe'!A:D,2,FALSE)</f>
        <v>Verpackungsfehler</v>
      </c>
      <c r="O1408" s="13" t="str">
        <f>IF(ISBLANK(F1408),VLOOKUP(Tabelle3[[#This Row],[Grund Ziffer]],'Liste Gründe'!A:D,3,FALSE),F1408)</f>
        <v>Alufolie reißt</v>
      </c>
      <c r="P1408" s="11" t="str">
        <f>IF(ISBLANK(Tabelle111[[#This Row],[noch genauer]]),"-",Tabelle111[[#This Row],[noch genauer]])</f>
        <v>-</v>
      </c>
      <c r="Q1408" s="14">
        <f t="shared" si="148"/>
        <v>43</v>
      </c>
      <c r="R1408" s="11" t="str">
        <f t="shared" si="149"/>
        <v>Produkte</v>
      </c>
      <c r="S1408" s="11" t="str">
        <f t="shared" si="150"/>
        <v>BUs</v>
      </c>
      <c r="T1408" s="11" t="str">
        <f t="shared" si="151"/>
        <v>Symptome</v>
      </c>
      <c r="U1408" s="11" t="str">
        <f>IFERROR(VLOOKUP(Tabelle3[[#This Row],[Artikelnr.]],Kennzahlen!S:U,3,FALSE)*Tabelle3[[#This Row],[Menge]],"0")</f>
        <v>0</v>
      </c>
      <c r="V1408" s="14" t="str">
        <f>IF(ISBLANK(A1408),VLOOKUP(Tabelle3[[#This Row],[Artikelnr.]],'Linien - BU'!R:S,2,FALSE),A1408)</f>
        <v>Retoure</v>
      </c>
      <c r="W1408" s="16" t="str">
        <f t="shared" si="152"/>
        <v>Schmelzkäsezubereitung</v>
      </c>
      <c r="X1408" s="15">
        <f t="shared" si="153"/>
        <v>82</v>
      </c>
      <c r="Z1408"/>
      <c r="AA1408"/>
      <c r="AB1408" s="3"/>
      <c r="AC1408" s="51"/>
      <c r="AD1408" s="3"/>
      <c r="AH1408" s="51"/>
      <c r="AK1408" s="3"/>
      <c r="AN1408" s="3"/>
      <c r="AO1408" s="3"/>
      <c r="AP1408" s="3"/>
    </row>
    <row r="1409" spans="1:42" ht="30" customHeight="1" x14ac:dyDescent="0.25">
      <c r="A1409" s="25" t="s">
        <v>41</v>
      </c>
      <c r="B1409" s="25" t="s">
        <v>15384</v>
      </c>
      <c r="C1409" s="25">
        <v>80</v>
      </c>
      <c r="D1409" s="25">
        <v>11</v>
      </c>
      <c r="E1409" s="37">
        <v>44496</v>
      </c>
      <c r="F1409"/>
      <c r="G1409" s="25"/>
      <c r="H1409" s="56" t="str">
        <f>IFERROR(VLOOKUP(Tabelle111[[#This Row],[Artikelnr. (wenn vorhanden)]],Artikel!A:C,3,FALSE),Tabelle111[[#This Row],[Artikelnr. (wenn vorhanden)]])</f>
        <v>Kapa EMM</v>
      </c>
      <c r="I1409" s="11" t="str">
        <f>VLOOKUP(V1409,'Linien - BU'!A:B,2,FALSE)</f>
        <v>BU1</v>
      </c>
      <c r="J1409" s="12">
        <f t="shared" si="147"/>
        <v>80</v>
      </c>
      <c r="K1409" s="13">
        <f>Tabelle111[[#This Row],[Datum '[Tag']]]</f>
        <v>44496</v>
      </c>
      <c r="L1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09" s="14" t="str">
        <f>IFERROR(VLOOKUP(Tabelle3[[#This Row],[Artikelnr.]],Artikel!A:C,3,FALSE),Tabelle3[[#This Row],[Artikelnr.]])</f>
        <v>Kapa EMM</v>
      </c>
      <c r="N1409" s="11" t="str">
        <f>VLOOKUP(D1409,'Liste Gründe'!A:D,2,FALSE)</f>
        <v>Schimmel</v>
      </c>
      <c r="O1409" s="13" t="str">
        <f>IF(ISBLANK(F1409),VLOOKUP(Tabelle3[[#This Row],[Grund Ziffer]],'Liste Gründe'!A:D,3,FALSE),F1409)</f>
        <v>MHD abgelaufen</v>
      </c>
      <c r="P1409" s="11" t="str">
        <f>IF(ISBLANK(Tabelle111[[#This Row],[noch genauer]]),"-",Tabelle111[[#This Row],[noch genauer]])</f>
        <v>-</v>
      </c>
      <c r="Q1409" s="14">
        <f t="shared" si="148"/>
        <v>43</v>
      </c>
      <c r="R1409" s="11" t="str">
        <f t="shared" si="149"/>
        <v>Produkte</v>
      </c>
      <c r="S1409" s="11" t="str">
        <f t="shared" si="150"/>
        <v>BUs</v>
      </c>
      <c r="T1409" s="11" t="str">
        <f t="shared" si="151"/>
        <v>Symptome</v>
      </c>
      <c r="U1409" s="11" t="str">
        <f>IFERROR(VLOOKUP(Tabelle3[[#This Row],[Artikelnr.]],Kennzahlen!S:U,3,FALSE)*Tabelle3[[#This Row],[Menge]],"0")</f>
        <v>0</v>
      </c>
      <c r="V1409" s="14" t="str">
        <f>IF(ISBLANK(A1409),VLOOKUP(Tabelle3[[#This Row],[Artikelnr.]],'Linien - BU'!R:S,2,FALSE),A1409)</f>
        <v>Schmelze</v>
      </c>
      <c r="W1409" s="16" t="str">
        <f t="shared" si="152"/>
        <v>Kapa EMM</v>
      </c>
      <c r="X1409" s="15">
        <f t="shared" si="153"/>
        <v>11</v>
      </c>
      <c r="Z1409"/>
      <c r="AA1409"/>
      <c r="AB1409" s="3"/>
      <c r="AC1409" s="51"/>
      <c r="AD1409" s="3"/>
      <c r="AH1409" s="51"/>
      <c r="AK1409" s="3"/>
      <c r="AN1409" s="3"/>
      <c r="AO1409" s="3"/>
      <c r="AP1409" s="3"/>
    </row>
    <row r="1410" spans="1:42" ht="30" customHeight="1" x14ac:dyDescent="0.25">
      <c r="A1410" s="25" t="s">
        <v>59</v>
      </c>
      <c r="B1410" s="25" t="s">
        <v>36</v>
      </c>
      <c r="C1410" s="25">
        <v>1.4</v>
      </c>
      <c r="D1410" s="25">
        <v>74</v>
      </c>
      <c r="E1410" s="37">
        <v>44496</v>
      </c>
      <c r="F1410"/>
      <c r="G1410" s="25"/>
      <c r="H1410" s="56" t="str">
        <f>IFERROR(VLOOKUP(Tabelle111[[#This Row],[Artikelnr. (wenn vorhanden)]],Artikel!A:C,3,FALSE),Tabelle111[[#This Row],[Artikelnr. (wenn vorhanden)]])</f>
        <v>-</v>
      </c>
      <c r="I1410" s="11" t="str">
        <f>VLOOKUP(V1410,'Linien - BU'!A:B,2,FALSE)</f>
        <v>Rest</v>
      </c>
      <c r="J1410" s="12">
        <f t="shared" ref="J1410:J1473" si="154">C1410</f>
        <v>1.4</v>
      </c>
      <c r="K1410" s="13">
        <f>Tabelle111[[#This Row],[Datum '[Tag']]]</f>
        <v>44496</v>
      </c>
      <c r="L1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0" s="14" t="str">
        <f>IFERROR(VLOOKUP(Tabelle3[[#This Row],[Artikelnr.]],Artikel!A:C,3,FALSE),Tabelle3[[#This Row],[Artikelnr.]])</f>
        <v>-</v>
      </c>
      <c r="N1410" s="11" t="str">
        <f>VLOOKUP(D1410,'Liste Gründe'!A:D,2,FALSE)</f>
        <v>Qualitätssicherung</v>
      </c>
      <c r="O1410" s="13" t="str">
        <f>IF(ISBLANK(F1410),VLOOKUP(Tabelle3[[#This Row],[Grund Ziffer]],'Liste Gründe'!A:D,3,FALSE),F1410)</f>
        <v>Sensorik</v>
      </c>
      <c r="P1410" s="11" t="str">
        <f>IF(ISBLANK(Tabelle111[[#This Row],[noch genauer]]),"-",Tabelle111[[#This Row],[noch genauer]])</f>
        <v>-</v>
      </c>
      <c r="Q1410" s="14">
        <f t="shared" ref="Q1410:Q1473" si="155">_xlfn.ISOWEEKNUM(K1410)</f>
        <v>43</v>
      </c>
      <c r="R1410" s="11" t="str">
        <f t="shared" ref="R1410:R1473" si="156">"Produkte"</f>
        <v>Produkte</v>
      </c>
      <c r="S1410" s="11" t="str">
        <f t="shared" ref="S1410:S1473" si="157">"BUs"</f>
        <v>BUs</v>
      </c>
      <c r="T1410" s="11" t="str">
        <f t="shared" ref="T1410:T1473" si="158">"Symptome"</f>
        <v>Symptome</v>
      </c>
      <c r="U1410" s="11" t="str">
        <f>IFERROR(VLOOKUP(Tabelle3[[#This Row],[Artikelnr.]],Kennzahlen!S:U,3,FALSE)*Tabelle3[[#This Row],[Menge]],"0")</f>
        <v>0</v>
      </c>
      <c r="V1410" s="14" t="str">
        <f>IF(ISBLANK(A1410),VLOOKUP(Tabelle3[[#This Row],[Artikelnr.]],'Linien - BU'!R:S,2,FALSE),A1410)</f>
        <v>Labor</v>
      </c>
      <c r="W1410" s="16" t="str">
        <f t="shared" ref="V1410:W1473" si="159">B1410</f>
        <v>-</v>
      </c>
      <c r="X1410" s="15">
        <f t="shared" ref="X1410:X1473" si="160">D1410</f>
        <v>74</v>
      </c>
      <c r="Z1410"/>
      <c r="AA1410"/>
      <c r="AB1410" s="3"/>
      <c r="AC1410" s="51"/>
      <c r="AD1410" s="3"/>
      <c r="AH1410" s="51"/>
      <c r="AK1410" s="3"/>
      <c r="AN1410" s="3"/>
      <c r="AO1410" s="3"/>
      <c r="AP1410" s="3"/>
    </row>
    <row r="1411" spans="1:42" ht="30" customHeight="1" x14ac:dyDescent="0.25">
      <c r="A1411" s="25" t="s">
        <v>59</v>
      </c>
      <c r="B1411" t="s">
        <v>90</v>
      </c>
      <c r="C1411" s="25">
        <v>175.5</v>
      </c>
      <c r="D1411" s="25">
        <v>70</v>
      </c>
      <c r="E1411" s="37">
        <v>44449</v>
      </c>
      <c r="F1411" t="s">
        <v>90</v>
      </c>
      <c r="G1411" s="55" t="s">
        <v>90</v>
      </c>
      <c r="H1411" s="25" t="str">
        <f>IFERROR(VLOOKUP(Tabelle111[[#This Row],[Artikelnr. (wenn vorhanden)]],Artikel!A:C,3,FALSE),Tabelle111[[#This Row],[Artikelnr. (wenn vorhanden)]])</f>
        <v>Rückstellproben</v>
      </c>
      <c r="I1411" s="11" t="str">
        <f>VLOOKUP(V1411,'Linien - BU'!A:B,2,FALSE)</f>
        <v>Rest</v>
      </c>
      <c r="J1411" s="12">
        <f t="shared" si="154"/>
        <v>175.5</v>
      </c>
      <c r="K1411" s="13">
        <f>Tabelle111[[#This Row],[Datum '[Tag']]]</f>
        <v>44449</v>
      </c>
      <c r="L1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11" s="14" t="str">
        <f>IFERROR(VLOOKUP(Tabelle3[[#This Row],[Artikelnr.]],Artikel!A:C,3,FALSE),Tabelle3[[#This Row],[Artikelnr.]])</f>
        <v>Rückstellproben</v>
      </c>
      <c r="N1411" s="11" t="str">
        <f>VLOOKUP(D1411,'Liste Gründe'!A:D,2,FALSE)</f>
        <v>Qualitätssicherung</v>
      </c>
      <c r="O1411" s="13" t="str">
        <f>IF(ISBLANK(F1411),VLOOKUP(Tabelle3[[#This Row],[Grund Ziffer]],'Liste Gründe'!A:D,3,FALSE),F1411)</f>
        <v>Rückstellproben</v>
      </c>
      <c r="P1411" s="11" t="str">
        <f>IF(ISBLANK(Tabelle111[[#This Row],[noch genauer]]),"-",Tabelle111[[#This Row],[noch genauer]])</f>
        <v>Rückstellproben</v>
      </c>
      <c r="Q1411" s="14">
        <f t="shared" si="155"/>
        <v>36</v>
      </c>
      <c r="R1411" s="11" t="str">
        <f t="shared" si="156"/>
        <v>Produkte</v>
      </c>
      <c r="S1411" s="11" t="str">
        <f t="shared" si="157"/>
        <v>BUs</v>
      </c>
      <c r="T1411" s="11" t="str">
        <f t="shared" si="158"/>
        <v>Symptome</v>
      </c>
      <c r="U1411" s="11" t="str">
        <f>IFERROR(VLOOKUP(Tabelle3[[#This Row],[Artikelnr.]],Kennzahlen!S:U,3,FALSE)*Tabelle3[[#This Row],[Menge]],"0")</f>
        <v>0</v>
      </c>
      <c r="V1411" s="14" t="str">
        <f>IF(ISBLANK(A1411),VLOOKUP(Tabelle3[[#This Row],[Artikelnr.]],'Linien - BU'!R:S,2,FALSE),A1411)</f>
        <v>Labor</v>
      </c>
      <c r="W1411" s="16" t="str">
        <f t="shared" si="159"/>
        <v>Rückstellproben</v>
      </c>
      <c r="X1411" s="15">
        <f t="shared" si="160"/>
        <v>70</v>
      </c>
      <c r="Z1411"/>
      <c r="AA1411"/>
      <c r="AB1411" s="3"/>
      <c r="AC1411" s="51"/>
      <c r="AD1411" s="3"/>
      <c r="AH1411" s="51"/>
      <c r="AK1411" s="3"/>
      <c r="AN1411" s="3"/>
      <c r="AO1411" s="3"/>
      <c r="AP1411" s="3"/>
    </row>
    <row r="1412" spans="1:42" ht="30" customHeight="1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F1412"/>
      <c r="G1412" s="25"/>
      <c r="H1412" s="56" t="str">
        <f>IFERROR(VLOOKUP(Tabelle111[[#This Row],[Artikelnr. (wenn vorhanden)]],Artikel!A:C,3,FALSE),Tabelle111[[#This Row],[Artikelnr. (wenn vorhanden)]])</f>
        <v>VOS-ABS ENTSORGUNG</v>
      </c>
      <c r="I1412" s="11" t="str">
        <f>VLOOKUP(V1412,'Linien - BU'!A:B,2,FALSE)</f>
        <v>BU1</v>
      </c>
      <c r="J1412" s="12">
        <f t="shared" si="154"/>
        <v>52</v>
      </c>
      <c r="K1412" s="13">
        <f>Tabelle111[[#This Row],[Datum '[Tag']]]</f>
        <v>44498</v>
      </c>
      <c r="L1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12" s="14" t="str">
        <f>IFERROR(VLOOKUP(Tabelle3[[#This Row],[Artikelnr.]],Artikel!A:C,3,FALSE),Tabelle3[[#This Row],[Artikelnr.]])</f>
        <v>VOS-ABS ENTSORGUNG</v>
      </c>
      <c r="N1412" s="11" t="str">
        <f>VLOOKUP(D1412,'Liste Gründe'!A:D,2,FALSE)</f>
        <v>Rest</v>
      </c>
      <c r="O1412" s="13" t="str">
        <f>IF(ISBLANK(F1412),VLOOKUP(Tabelle3[[#This Row],[Grund Ziffer]],'Liste Gründe'!A:D,3,FALSE),F1412)</f>
        <v>geschälte Rinde</v>
      </c>
      <c r="P1412" s="11" t="str">
        <f>IF(ISBLANK(Tabelle111[[#This Row],[noch genauer]]),"-",Tabelle111[[#This Row],[noch genauer]])</f>
        <v>-</v>
      </c>
      <c r="Q1412" s="14">
        <f t="shared" si="155"/>
        <v>43</v>
      </c>
      <c r="R1412" s="11" t="str">
        <f t="shared" si="156"/>
        <v>Produkte</v>
      </c>
      <c r="S1412" s="11" t="str">
        <f t="shared" si="157"/>
        <v>BUs</v>
      </c>
      <c r="T1412" s="11" t="str">
        <f t="shared" si="158"/>
        <v>Symptome</v>
      </c>
      <c r="U1412" s="11">
        <f>IFERROR(VLOOKUP(Tabelle3[[#This Row],[Artikelnr.]],Kennzahlen!S:U,3,FALSE)*Tabelle3[[#This Row],[Menge]],"0")</f>
        <v>0.52</v>
      </c>
      <c r="V1412" s="14" t="str">
        <f>IF(ISBLANK(A1412),VLOOKUP(Tabelle3[[#This Row],[Artikelnr.]],'Linien - BU'!R:S,2,FALSE),A1412)</f>
        <v>RWV</v>
      </c>
      <c r="W1412" s="16">
        <f t="shared" si="159"/>
        <v>29500917</v>
      </c>
      <c r="X1412" s="15">
        <f t="shared" si="160"/>
        <v>60</v>
      </c>
      <c r="Z1412"/>
      <c r="AA1412"/>
      <c r="AB1412" s="3"/>
      <c r="AC1412" s="51"/>
      <c r="AD1412" s="3"/>
      <c r="AH1412" s="51"/>
      <c r="AK1412" s="3"/>
      <c r="AN1412" s="3"/>
      <c r="AO1412" s="3"/>
      <c r="AP1412" s="3"/>
    </row>
    <row r="1413" spans="1:42" ht="30" customHeight="1" x14ac:dyDescent="0.25">
      <c r="A1413" s="25" t="s">
        <v>59</v>
      </c>
      <c r="B1413" t="s">
        <v>90</v>
      </c>
      <c r="C1413" s="25">
        <v>230</v>
      </c>
      <c r="D1413" s="25">
        <v>70</v>
      </c>
      <c r="E1413" s="37">
        <v>44488</v>
      </c>
      <c r="F1413"/>
      <c r="G1413" s="25"/>
      <c r="H1413" s="25" t="str">
        <f>IFERROR(VLOOKUP(Tabelle111[[#This Row],[Artikelnr. (wenn vorhanden)]],Artikel!A:C,3,FALSE),Tabelle111[[#This Row],[Artikelnr. (wenn vorhanden)]])</f>
        <v>Rückstellproben</v>
      </c>
      <c r="I1413" s="11" t="str">
        <f>VLOOKUP(V1413,'Linien - BU'!A:B,2,FALSE)</f>
        <v>Rest</v>
      </c>
      <c r="J1413" s="12">
        <f t="shared" si="154"/>
        <v>230</v>
      </c>
      <c r="K1413" s="13">
        <f>Tabelle111[[#This Row],[Datum '[Tag']]]</f>
        <v>44488</v>
      </c>
      <c r="L1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13" s="14" t="str">
        <f>IFERROR(VLOOKUP(Tabelle3[[#This Row],[Artikelnr.]],Artikel!A:C,3,FALSE),Tabelle3[[#This Row],[Artikelnr.]])</f>
        <v>Rückstellproben</v>
      </c>
      <c r="N1413" s="11" t="str">
        <f>VLOOKUP(D1413,'Liste Gründe'!A:D,2,FALSE)</f>
        <v>Qualitätssicherung</v>
      </c>
      <c r="O1413" s="13" t="str">
        <f>IF(ISBLANK(F1413),VLOOKUP(Tabelle3[[#This Row],[Grund Ziffer]],'Liste Gründe'!A:D,3,FALSE),F1413)</f>
        <v>Rückstellproben</v>
      </c>
      <c r="P1413" s="11" t="str">
        <f>IF(ISBLANK(Tabelle111[[#This Row],[noch genauer]]),"-",Tabelle111[[#This Row],[noch genauer]])</f>
        <v>-</v>
      </c>
      <c r="Q1413" s="14">
        <f t="shared" si="155"/>
        <v>42</v>
      </c>
      <c r="R1413" s="11" t="str">
        <f t="shared" si="156"/>
        <v>Produkte</v>
      </c>
      <c r="S1413" s="11" t="str">
        <f t="shared" si="157"/>
        <v>BUs</v>
      </c>
      <c r="T1413" s="11" t="str">
        <f t="shared" si="158"/>
        <v>Symptome</v>
      </c>
      <c r="U1413" s="11" t="str">
        <f>IFERROR(VLOOKUP(Tabelle3[[#This Row],[Artikelnr.]],Kennzahlen!S:U,3,FALSE)*Tabelle3[[#This Row],[Menge]],"0")</f>
        <v>0</v>
      </c>
      <c r="V1413" s="14" t="str">
        <f>IF(ISBLANK(A1413),VLOOKUP(Tabelle3[[#This Row],[Artikelnr.]],'Linien - BU'!R:S,2,FALSE),A1413)</f>
        <v>Labor</v>
      </c>
      <c r="W1413" s="16" t="str">
        <f t="shared" si="159"/>
        <v>Rückstellproben</v>
      </c>
      <c r="X1413" s="15">
        <f t="shared" si="160"/>
        <v>70</v>
      </c>
      <c r="Z1413"/>
      <c r="AA1413"/>
      <c r="AB1413" s="3"/>
      <c r="AC1413" s="51"/>
      <c r="AD1413" s="3"/>
      <c r="AH1413" s="51"/>
      <c r="AK1413" s="3"/>
      <c r="AN1413" s="3"/>
      <c r="AO1413" s="3"/>
      <c r="AP1413" s="3"/>
    </row>
    <row r="1414" spans="1:42" ht="30" customHeight="1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F1414"/>
      <c r="G1414" s="25"/>
      <c r="H1414" s="56" t="str">
        <f>IFERROR(VLOOKUP(Tabelle111[[#This Row],[Artikelnr. (wenn vorhanden)]],Artikel!A:C,3,FALSE),Tabelle111[[#This Row],[Artikelnr. (wenn vorhanden)]])</f>
        <v>-</v>
      </c>
      <c r="I1414" s="11" t="str">
        <f>VLOOKUP(V1414,'Linien - BU'!A:B,2,FALSE)</f>
        <v>Rest</v>
      </c>
      <c r="J1414" s="12">
        <f t="shared" si="154"/>
        <v>9.8000000000000007</v>
      </c>
      <c r="K1414" s="13">
        <f>Tabelle111[[#This Row],[Datum '[Tag']]]</f>
        <v>44498</v>
      </c>
      <c r="L1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4" s="14" t="str">
        <f>IFERROR(VLOOKUP(Tabelle3[[#This Row],[Artikelnr.]],Artikel!A:C,3,FALSE),Tabelle3[[#This Row],[Artikelnr.]])</f>
        <v>-</v>
      </c>
      <c r="N1414" s="11" t="str">
        <f>VLOOKUP(D1414,'Liste Gründe'!A:D,2,FALSE)</f>
        <v>Qualitätssicherung</v>
      </c>
      <c r="O1414" s="13" t="str">
        <f>IF(ISBLANK(F1414),VLOOKUP(Tabelle3[[#This Row],[Grund Ziffer]],'Liste Gründe'!A:D,3,FALSE),F1414)</f>
        <v>Sensorik</v>
      </c>
      <c r="P1414" s="11" t="str">
        <f>IF(ISBLANK(Tabelle111[[#This Row],[noch genauer]]),"-",Tabelle111[[#This Row],[noch genauer]])</f>
        <v>-</v>
      </c>
      <c r="Q1414" s="14">
        <f t="shared" si="155"/>
        <v>43</v>
      </c>
      <c r="R1414" s="11" t="str">
        <f t="shared" si="156"/>
        <v>Produkte</v>
      </c>
      <c r="S1414" s="11" t="str">
        <f t="shared" si="157"/>
        <v>BUs</v>
      </c>
      <c r="T1414" s="11" t="str">
        <f t="shared" si="158"/>
        <v>Symptome</v>
      </c>
      <c r="U1414" s="11" t="str">
        <f>IFERROR(VLOOKUP(Tabelle3[[#This Row],[Artikelnr.]],Kennzahlen!S:U,3,FALSE)*Tabelle3[[#This Row],[Menge]],"0")</f>
        <v>0</v>
      </c>
      <c r="V1414" s="14" t="str">
        <f>IF(ISBLANK(A1414),VLOOKUP(Tabelle3[[#This Row],[Artikelnr.]],'Linien - BU'!R:S,2,FALSE),A1414)</f>
        <v>QM</v>
      </c>
      <c r="W1414" s="16" t="str">
        <f t="shared" si="159"/>
        <v>-</v>
      </c>
      <c r="X1414" s="15">
        <f t="shared" si="160"/>
        <v>74</v>
      </c>
      <c r="Z1414"/>
      <c r="AA1414"/>
      <c r="AB1414" s="3"/>
      <c r="AC1414" s="51"/>
      <c r="AD1414" s="3"/>
      <c r="AH1414" s="51"/>
      <c r="AK1414" s="3"/>
      <c r="AN1414" s="3"/>
      <c r="AO1414" s="3"/>
      <c r="AP1414" s="3"/>
    </row>
    <row r="1415" spans="1:42" ht="30" customHeight="1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F1415"/>
      <c r="G1415" s="25"/>
      <c r="H1415" s="56" t="str">
        <f>IFERROR(VLOOKUP(Tabelle111[[#This Row],[Artikelnr. (wenn vorhanden)]],Artikel!A:C,3,FALSE),Tabelle111[[#This Row],[Artikelnr. (wenn vorhanden)]])</f>
        <v>RW natur</v>
      </c>
      <c r="I1415" s="11" t="str">
        <f>VLOOKUP(V1415,'Linien - BU'!A:B,2,FALSE)</f>
        <v>BU3</v>
      </c>
      <c r="J1415" s="12">
        <f t="shared" si="154"/>
        <v>22</v>
      </c>
      <c r="K1415" s="13">
        <f>Tabelle111[[#This Row],[Datum '[Tag']]]</f>
        <v>44498</v>
      </c>
      <c r="L1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415" s="14" t="str">
        <f>IFERROR(VLOOKUP(Tabelle3[[#This Row],[Artikelnr.]],Artikel!A:C,3,FALSE),Tabelle3[[#This Row],[Artikelnr.]])</f>
        <v>RW natur</v>
      </c>
      <c r="N1415" s="11" t="str">
        <f>VLOOKUP(D1415,'Liste Gründe'!A:D,2,FALSE)</f>
        <v>Linienbezogen</v>
      </c>
      <c r="O1415" s="13" t="str">
        <f>IF(ISBLANK(F1415),VLOOKUP(Tabelle3[[#This Row],[Grund Ziffer]],'Liste Gründe'!A:D,3,FALSE),F1415)</f>
        <v>Maschinenabfall</v>
      </c>
      <c r="P1415" s="11" t="str">
        <f>IF(ISBLANK(Tabelle111[[#This Row],[noch genauer]]),"-",Tabelle111[[#This Row],[noch genauer]])</f>
        <v>-</v>
      </c>
      <c r="Q1415" s="14">
        <f t="shared" si="155"/>
        <v>43</v>
      </c>
      <c r="R1415" s="11" t="str">
        <f t="shared" si="156"/>
        <v>Produkte</v>
      </c>
      <c r="S1415" s="11" t="str">
        <f t="shared" si="157"/>
        <v>BUs</v>
      </c>
      <c r="T1415" s="11" t="str">
        <f t="shared" si="158"/>
        <v>Symptome</v>
      </c>
      <c r="U1415" s="11" t="str">
        <f>IFERROR(VLOOKUP(Tabelle3[[#This Row],[Artikelnr.]],Kennzahlen!S:U,3,FALSE)*Tabelle3[[#This Row],[Menge]],"0")</f>
        <v>0</v>
      </c>
      <c r="V1415" s="14" t="str">
        <f>IF(ISBLANK(A1415),VLOOKUP(Tabelle3[[#This Row],[Artikelnr.]],'Linien - BU'!R:S,2,FALSE),A1415)</f>
        <v>L9</v>
      </c>
      <c r="W1415" s="16" t="str">
        <f t="shared" si="159"/>
        <v>RW natur</v>
      </c>
      <c r="X1415" s="15">
        <f t="shared" si="160"/>
        <v>30</v>
      </c>
      <c r="Z1415"/>
      <c r="AA1415"/>
      <c r="AB1415" s="3"/>
      <c r="AC1415" s="51"/>
      <c r="AD1415" s="3"/>
      <c r="AH1415" s="51"/>
      <c r="AK1415" s="3"/>
      <c r="AN1415" s="3"/>
      <c r="AO1415" s="3"/>
      <c r="AP1415" s="3"/>
    </row>
    <row r="1416" spans="1:42" ht="30" customHeight="1" x14ac:dyDescent="0.25">
      <c r="A1416" s="25" t="s">
        <v>15205</v>
      </c>
      <c r="B1416" s="25" t="s">
        <v>15385</v>
      </c>
      <c r="C1416" s="25">
        <v>18</v>
      </c>
      <c r="D1416" s="25">
        <v>30</v>
      </c>
      <c r="E1416" s="37">
        <v>44498</v>
      </c>
      <c r="F1416"/>
      <c r="G1416" s="25"/>
      <c r="H1416" s="56" t="str">
        <f>IFERROR(VLOOKUP(Tabelle111[[#This Row],[Artikelnr. (wenn vorhanden)]],Artikel!A:C,3,FALSE),Tabelle111[[#This Row],[Artikelnr. (wenn vorhanden)]])</f>
        <v>RW naur</v>
      </c>
      <c r="I1416" s="11" t="str">
        <f>VLOOKUP(V1416,'Linien - BU'!A:B,2,FALSE)</f>
        <v>BU3</v>
      </c>
      <c r="J1416" s="12">
        <f t="shared" si="154"/>
        <v>18</v>
      </c>
      <c r="K1416" s="13">
        <f>Tabelle111[[#This Row],[Datum '[Tag']]]</f>
        <v>44498</v>
      </c>
      <c r="L1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16" s="14" t="str">
        <f>IFERROR(VLOOKUP(Tabelle3[[#This Row],[Artikelnr.]],Artikel!A:C,3,FALSE),Tabelle3[[#This Row],[Artikelnr.]])</f>
        <v>RW naur</v>
      </c>
      <c r="N1416" s="11" t="str">
        <f>VLOOKUP(D1416,'Liste Gründe'!A:D,2,FALSE)</f>
        <v>Linienbezogen</v>
      </c>
      <c r="O1416" s="13" t="str">
        <f>IF(ISBLANK(F1416),VLOOKUP(Tabelle3[[#This Row],[Grund Ziffer]],'Liste Gründe'!A:D,3,FALSE),F1416)</f>
        <v>Maschinenabfall</v>
      </c>
      <c r="P1416" s="11" t="str">
        <f>IF(ISBLANK(Tabelle111[[#This Row],[noch genauer]]),"-",Tabelle111[[#This Row],[noch genauer]])</f>
        <v>-</v>
      </c>
      <c r="Q1416" s="14">
        <f t="shared" si="155"/>
        <v>43</v>
      </c>
      <c r="R1416" s="11" t="str">
        <f t="shared" si="156"/>
        <v>Produkte</v>
      </c>
      <c r="S1416" s="11" t="str">
        <f t="shared" si="157"/>
        <v>BUs</v>
      </c>
      <c r="T1416" s="11" t="str">
        <f t="shared" si="158"/>
        <v>Symptome</v>
      </c>
      <c r="U1416" s="11" t="str">
        <f>IFERROR(VLOOKUP(Tabelle3[[#This Row],[Artikelnr.]],Kennzahlen!S:U,3,FALSE)*Tabelle3[[#This Row],[Menge]],"0")</f>
        <v>0</v>
      </c>
      <c r="V1416" s="14" t="str">
        <f>IF(ISBLANK(A1416),VLOOKUP(Tabelle3[[#This Row],[Artikelnr.]],'Linien - BU'!R:S,2,FALSE),A1416)</f>
        <v>L1</v>
      </c>
      <c r="W1416" s="16" t="str">
        <f t="shared" si="159"/>
        <v>RW naur</v>
      </c>
      <c r="X1416" s="15">
        <f t="shared" si="160"/>
        <v>30</v>
      </c>
      <c r="Z1416"/>
      <c r="AA1416"/>
      <c r="AB1416" s="3"/>
      <c r="AC1416" s="51"/>
      <c r="AD1416" s="3"/>
      <c r="AH1416" s="51"/>
      <c r="AK1416" s="3"/>
      <c r="AN1416" s="3"/>
      <c r="AO1416" s="3"/>
      <c r="AP1416" s="3"/>
    </row>
    <row r="1417" spans="1:42" ht="30" customHeight="1" x14ac:dyDescent="0.25">
      <c r="A1417" s="25" t="s">
        <v>59</v>
      </c>
      <c r="B1417" s="25" t="s">
        <v>36</v>
      </c>
      <c r="C1417" s="25">
        <v>20</v>
      </c>
      <c r="D1417" s="25">
        <v>72</v>
      </c>
      <c r="E1417" s="37">
        <v>44498</v>
      </c>
      <c r="F1417"/>
      <c r="G1417" s="25"/>
      <c r="H1417" s="56" t="str">
        <f>IFERROR(VLOOKUP(Tabelle111[[#This Row],[Artikelnr. (wenn vorhanden)]],Artikel!A:C,3,FALSE),Tabelle111[[#This Row],[Artikelnr. (wenn vorhanden)]])</f>
        <v>-</v>
      </c>
      <c r="I1417" s="11" t="str">
        <f>VLOOKUP(V1417,'Linien - BU'!A:B,2,FALSE)</f>
        <v>Rest</v>
      </c>
      <c r="J1417" s="12">
        <f t="shared" si="154"/>
        <v>20</v>
      </c>
      <c r="K1417" s="13">
        <f>Tabelle111[[#This Row],[Datum '[Tag']]]</f>
        <v>44498</v>
      </c>
      <c r="L1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7" s="14" t="str">
        <f>IFERROR(VLOOKUP(Tabelle3[[#This Row],[Artikelnr.]],Artikel!A:C,3,FALSE),Tabelle3[[#This Row],[Artikelnr.]])</f>
        <v>-</v>
      </c>
      <c r="N1417" s="11" t="str">
        <f>VLOOKUP(D1417,'Liste Gründe'!A:D,2,FALSE)</f>
        <v>Qualitätssicherung</v>
      </c>
      <c r="O1417" s="13" t="str">
        <f>IF(ISBLANK(F1417),VLOOKUP(Tabelle3[[#This Row],[Grund Ziffer]],'Liste Gründe'!A:D,3,FALSE),F1417)</f>
        <v>Muster</v>
      </c>
      <c r="P1417" s="11" t="str">
        <f>IF(ISBLANK(Tabelle111[[#This Row],[noch genauer]]),"-",Tabelle111[[#This Row],[noch genauer]])</f>
        <v>-</v>
      </c>
      <c r="Q1417" s="14">
        <f t="shared" si="155"/>
        <v>43</v>
      </c>
      <c r="R1417" s="11" t="str">
        <f t="shared" si="156"/>
        <v>Produkte</v>
      </c>
      <c r="S1417" s="11" t="str">
        <f t="shared" si="157"/>
        <v>BUs</v>
      </c>
      <c r="T1417" s="11" t="str">
        <f t="shared" si="158"/>
        <v>Symptome</v>
      </c>
      <c r="U1417" s="11" t="str">
        <f>IFERROR(VLOOKUP(Tabelle3[[#This Row],[Artikelnr.]],Kennzahlen!S:U,3,FALSE)*Tabelle3[[#This Row],[Menge]],"0")</f>
        <v>0</v>
      </c>
      <c r="V1417" s="14" t="str">
        <f>IF(ISBLANK(A1417),VLOOKUP(Tabelle3[[#This Row],[Artikelnr.]],'Linien - BU'!R:S,2,FALSE),A1417)</f>
        <v>Labor</v>
      </c>
      <c r="W1417" s="16" t="str">
        <f t="shared" si="159"/>
        <v>-</v>
      </c>
      <c r="X1417" s="15">
        <f t="shared" si="160"/>
        <v>72</v>
      </c>
      <c r="Z1417"/>
      <c r="AA1417"/>
      <c r="AB1417" s="3"/>
      <c r="AC1417" s="51"/>
      <c r="AD1417" s="3"/>
      <c r="AH1417" s="51"/>
      <c r="AK1417" s="3"/>
      <c r="AN1417" s="3"/>
      <c r="AO1417" s="3"/>
      <c r="AP1417" s="3"/>
    </row>
    <row r="1418" spans="1:42" ht="30" customHeight="1" x14ac:dyDescent="0.25">
      <c r="A1418" s="25" t="s">
        <v>372</v>
      </c>
      <c r="B1418" s="25" t="s">
        <v>15123</v>
      </c>
      <c r="C1418" s="25">
        <v>24.5</v>
      </c>
      <c r="D1418" s="25">
        <v>30</v>
      </c>
      <c r="E1418" s="37">
        <v>44498</v>
      </c>
      <c r="F1418"/>
      <c r="G1418" s="25"/>
      <c r="H1418" s="56" t="str">
        <f>IFERROR(VLOOKUP(Tabelle111[[#This Row],[Artikelnr. (wenn vorhanden)]],Artikel!A:C,3,FALSE),Tabelle111[[#This Row],[Artikelnr. (wenn vorhanden)]])</f>
        <v>Würfel</v>
      </c>
      <c r="I1418" s="11" t="str">
        <f>VLOOKUP(V1418,'Linien - BU'!A:B,2,FALSE)</f>
        <v>BU3</v>
      </c>
      <c r="J1418" s="12">
        <f t="shared" si="154"/>
        <v>24.5</v>
      </c>
      <c r="K1418" s="13">
        <f>Tabelle111[[#This Row],[Datum '[Tag']]]</f>
        <v>44498</v>
      </c>
      <c r="L1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8" s="14" t="str">
        <f>IFERROR(VLOOKUP(Tabelle3[[#This Row],[Artikelnr.]],Artikel!A:C,3,FALSE),Tabelle3[[#This Row],[Artikelnr.]])</f>
        <v>Würfel</v>
      </c>
      <c r="N1418" s="11" t="str">
        <f>VLOOKUP(D1418,'Liste Gründe'!A:D,2,FALSE)</f>
        <v>Linienbezogen</v>
      </c>
      <c r="O1418" s="13" t="str">
        <f>IF(ISBLANK(F1418),VLOOKUP(Tabelle3[[#This Row],[Grund Ziffer]],'Liste Gründe'!A:D,3,FALSE),F1418)</f>
        <v>Maschinenabfall</v>
      </c>
      <c r="P1418" s="11" t="str">
        <f>IF(ISBLANK(Tabelle111[[#This Row],[noch genauer]]),"-",Tabelle111[[#This Row],[noch genauer]])</f>
        <v>-</v>
      </c>
      <c r="Q1418" s="14">
        <f t="shared" si="155"/>
        <v>43</v>
      </c>
      <c r="R1418" s="11" t="str">
        <f t="shared" si="156"/>
        <v>Produkte</v>
      </c>
      <c r="S1418" s="11" t="str">
        <f t="shared" si="157"/>
        <v>BUs</v>
      </c>
      <c r="T1418" s="11" t="str">
        <f t="shared" si="158"/>
        <v>Symptome</v>
      </c>
      <c r="U1418" s="11" t="str">
        <f>IFERROR(VLOOKUP(Tabelle3[[#This Row],[Artikelnr.]],Kennzahlen!S:U,3,FALSE)*Tabelle3[[#This Row],[Menge]],"0")</f>
        <v>0</v>
      </c>
      <c r="V1418" s="14" t="str">
        <f>IF(ISBLANK(A1418),VLOOKUP(Tabelle3[[#This Row],[Artikelnr.]],'Linien - BU'!R:S,2,FALSE),A1418)</f>
        <v>L35</v>
      </c>
      <c r="W1418" s="16" t="str">
        <f t="shared" si="159"/>
        <v>Würfel</v>
      </c>
      <c r="X1418" s="15">
        <f t="shared" si="160"/>
        <v>30</v>
      </c>
      <c r="Z1418"/>
      <c r="AA1418"/>
      <c r="AB1418" s="3"/>
      <c r="AC1418" s="51"/>
      <c r="AD1418" s="3"/>
      <c r="AH1418" s="51"/>
      <c r="AK1418" s="3"/>
      <c r="AN1418" s="3"/>
      <c r="AO1418" s="3"/>
      <c r="AP1418" s="3"/>
    </row>
    <row r="1419" spans="1:42" ht="30" customHeight="1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F1419"/>
      <c r="G1419" s="25"/>
      <c r="H1419" s="56" t="str">
        <f>IFERROR(VLOOKUP(Tabelle111[[#This Row],[Artikelnr. (wenn vorhanden)]],Artikel!A:C,3,FALSE),Tabelle111[[#This Row],[Artikelnr. (wenn vorhanden)]])</f>
        <v>-</v>
      </c>
      <c r="I1419" s="11" t="str">
        <f>VLOOKUP(V1419,'Linien - BU'!A:B,2,FALSE)</f>
        <v>BU1</v>
      </c>
      <c r="J1419" s="12">
        <f t="shared" si="154"/>
        <v>81.8</v>
      </c>
      <c r="K1419" s="13">
        <f>Tabelle111[[#This Row],[Datum '[Tag']]]</f>
        <v>44498</v>
      </c>
      <c r="L1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9" s="14" t="str">
        <f>IFERROR(VLOOKUP(Tabelle3[[#This Row],[Artikelnr.]],Artikel!A:C,3,FALSE),Tabelle3[[#This Row],[Artikelnr.]])</f>
        <v>-</v>
      </c>
      <c r="N1419" s="11" t="str">
        <f>VLOOKUP(D1419,'Liste Gründe'!A:D,2,FALSE)</f>
        <v>Linienbezogen</v>
      </c>
      <c r="O1419" s="13" t="str">
        <f>IF(ISBLANK(F1419),VLOOKUP(Tabelle3[[#This Row],[Grund Ziffer]],'Liste Gründe'!A:D,3,FALSE),F1419)</f>
        <v>Maschinenabfall</v>
      </c>
      <c r="P1419" s="11" t="str">
        <f>IF(ISBLANK(Tabelle111[[#This Row],[noch genauer]]),"-",Tabelle111[[#This Row],[noch genauer]])</f>
        <v>-</v>
      </c>
      <c r="Q1419" s="14">
        <f t="shared" si="155"/>
        <v>43</v>
      </c>
      <c r="R1419" s="11" t="str">
        <f t="shared" si="156"/>
        <v>Produkte</v>
      </c>
      <c r="S1419" s="11" t="str">
        <f t="shared" si="157"/>
        <v>BUs</v>
      </c>
      <c r="T1419" s="11" t="str">
        <f t="shared" si="158"/>
        <v>Symptome</v>
      </c>
      <c r="U1419" s="11" t="str">
        <f>IFERROR(VLOOKUP(Tabelle3[[#This Row],[Artikelnr.]],Kennzahlen!S:U,3,FALSE)*Tabelle3[[#This Row],[Menge]],"0")</f>
        <v>0</v>
      </c>
      <c r="V1419" s="14" t="str">
        <f>IF(ISBLANK(A1419),VLOOKUP(Tabelle3[[#This Row],[Artikelnr.]],'Linien - BU'!R:S,2,FALSE),A1419)</f>
        <v>Abfüllung</v>
      </c>
      <c r="W1419" s="16" t="str">
        <f t="shared" si="159"/>
        <v>-</v>
      </c>
      <c r="X1419" s="15">
        <f t="shared" si="160"/>
        <v>30</v>
      </c>
      <c r="Z1419"/>
      <c r="AA1419"/>
      <c r="AB1419" s="3"/>
      <c r="AC1419" s="51"/>
      <c r="AD1419" s="3"/>
      <c r="AH1419" s="51"/>
      <c r="AK1419" s="3"/>
      <c r="AN1419" s="3"/>
      <c r="AO1419" s="3"/>
      <c r="AP1419" s="3"/>
    </row>
    <row r="1420" spans="1:42" ht="30" customHeight="1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F1420"/>
      <c r="G1420" s="25"/>
      <c r="H1420" s="56">
        <f>IFERROR(VLOOKUP(Tabelle111[[#This Row],[Artikelnr. (wenn vorhanden)]],Artikel!A:C,3,FALSE),Tabelle111[[#This Row],[Artikelnr. (wenn vorhanden)]])</f>
        <v>31000022</v>
      </c>
      <c r="I1420" s="11" t="str">
        <f>VLOOKUP(V1420,'Linien - BU'!A:B,2,FALSE)</f>
        <v>BU1</v>
      </c>
      <c r="J1420" s="12">
        <f t="shared" si="154"/>
        <v>20.399999999999999</v>
      </c>
      <c r="K1420" s="13">
        <f>Tabelle111[[#This Row],[Datum '[Tag']]]</f>
        <v>44498</v>
      </c>
      <c r="L1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20" s="14">
        <f>IFERROR(VLOOKUP(Tabelle3[[#This Row],[Artikelnr.]],Artikel!A:C,3,FALSE),Tabelle3[[#This Row],[Artikelnr.]])</f>
        <v>31000022</v>
      </c>
      <c r="N1420" s="11" t="str">
        <f>VLOOKUP(D1420,'Liste Gründe'!A:D,2,FALSE)</f>
        <v>Rest</v>
      </c>
      <c r="O1420" s="13" t="str">
        <f>IF(ISBLANK(F1420),VLOOKUP(Tabelle3[[#This Row],[Grund Ziffer]],'Liste Gründe'!A:D,3,FALSE),F1420)</f>
        <v>Metall</v>
      </c>
      <c r="P1420" s="11" t="str">
        <f>IF(ISBLANK(Tabelle111[[#This Row],[noch genauer]]),"-",Tabelle111[[#This Row],[noch genauer]])</f>
        <v>-</v>
      </c>
      <c r="Q1420" s="14">
        <f t="shared" si="155"/>
        <v>43</v>
      </c>
      <c r="R1420" s="11" t="str">
        <f t="shared" si="156"/>
        <v>Produkte</v>
      </c>
      <c r="S1420" s="11" t="str">
        <f t="shared" si="157"/>
        <v>BUs</v>
      </c>
      <c r="T1420" s="11" t="str">
        <f t="shared" si="158"/>
        <v>Symptome</v>
      </c>
      <c r="U1420" s="11" t="str">
        <f>IFERROR(VLOOKUP(Tabelle3[[#This Row],[Artikelnr.]],Kennzahlen!S:U,3,FALSE)*Tabelle3[[#This Row],[Menge]],"0")</f>
        <v>0</v>
      </c>
      <c r="V1420" s="14">
        <f>IF(ISBLANK(A1420),VLOOKUP(Tabelle3[[#This Row],[Artikelnr.]],'Linien - BU'!R:S,2,FALSE),A1420)</f>
        <v>3020</v>
      </c>
      <c r="W1420" s="16">
        <f t="shared" si="159"/>
        <v>31000022</v>
      </c>
      <c r="X1420" s="15">
        <f t="shared" si="160"/>
        <v>40</v>
      </c>
      <c r="Z1420"/>
      <c r="AA1420"/>
      <c r="AB1420" s="3"/>
      <c r="AC1420" s="51"/>
      <c r="AD1420" s="3"/>
      <c r="AH1420" s="51"/>
      <c r="AK1420" s="3"/>
      <c r="AN1420" s="3"/>
      <c r="AO1420" s="3"/>
      <c r="AP1420" s="3"/>
    </row>
    <row r="1421" spans="1:42" ht="30" customHeight="1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F1421"/>
      <c r="G1421" s="25"/>
      <c r="H1421" s="56" t="str">
        <f>IFERROR(VLOOKUP(Tabelle111[[#This Row],[Artikelnr. (wenn vorhanden)]],Artikel!A:C,3,FALSE),Tabelle111[[#This Row],[Artikelnr. (wenn vorhanden)]])</f>
        <v>GRW SCHI-NAT 7,2GK NEUE</v>
      </c>
      <c r="I1421" s="11" t="str">
        <f>VLOOKUP(V1421,'Linien - BU'!A:B,2,FALSE)</f>
        <v>BU1</v>
      </c>
      <c r="J1421" s="12">
        <f t="shared" si="154"/>
        <v>61.3</v>
      </c>
      <c r="K1421" s="13">
        <f>Tabelle111[[#This Row],[Datum '[Tag']]]</f>
        <v>44498</v>
      </c>
      <c r="L1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421" s="14" t="str">
        <f>IFERROR(VLOOKUP(Tabelle3[[#This Row],[Artikelnr.]],Artikel!A:C,3,FALSE),Tabelle3[[#This Row],[Artikelnr.]])</f>
        <v>GRW SCHI-NAT 7,2GK NEUE</v>
      </c>
      <c r="N1421" s="11" t="str">
        <f>VLOOKUP(D1421,'Liste Gründe'!A:D,2,FALSE)</f>
        <v>Linienbezogen</v>
      </c>
      <c r="O1421" s="13" t="str">
        <f>IF(ISBLANK(F1421),VLOOKUP(Tabelle3[[#This Row],[Grund Ziffer]],'Liste Gründe'!A:D,3,FALSE),F1421)</f>
        <v>Clip gerissen</v>
      </c>
      <c r="P1421" s="11" t="str">
        <f>IF(ISBLANK(Tabelle111[[#This Row],[noch genauer]]),"-",Tabelle111[[#This Row],[noch genauer]])</f>
        <v>-</v>
      </c>
      <c r="Q1421" s="14">
        <f t="shared" si="155"/>
        <v>43</v>
      </c>
      <c r="R1421" s="11" t="str">
        <f t="shared" si="156"/>
        <v>Produkte</v>
      </c>
      <c r="S1421" s="11" t="str">
        <f t="shared" si="157"/>
        <v>BUs</v>
      </c>
      <c r="T1421" s="11" t="str">
        <f t="shared" si="158"/>
        <v>Symptome</v>
      </c>
      <c r="U1421" s="11" t="str">
        <f>IFERROR(VLOOKUP(Tabelle3[[#This Row],[Artikelnr.]],Kennzahlen!S:U,3,FALSE)*Tabelle3[[#This Row],[Menge]],"0")</f>
        <v>0</v>
      </c>
      <c r="V1421" s="14">
        <f>IF(ISBLANK(A1421),VLOOKUP(Tabelle3[[#This Row],[Artikelnr.]],'Linien - BU'!R:S,2,FALSE),A1421)</f>
        <v>3020</v>
      </c>
      <c r="W1421" s="16">
        <f t="shared" si="159"/>
        <v>32000106</v>
      </c>
      <c r="X1421" s="15">
        <f t="shared" si="160"/>
        <v>31</v>
      </c>
      <c r="Z1421"/>
      <c r="AA1421"/>
      <c r="AB1421" s="3"/>
      <c r="AC1421" s="51"/>
      <c r="AD1421" s="3"/>
      <c r="AH1421" s="51"/>
      <c r="AK1421" s="3"/>
      <c r="AN1421" s="3"/>
      <c r="AO1421" s="3"/>
      <c r="AP1421" s="3"/>
    </row>
    <row r="1422" spans="1:42" ht="30" customHeight="1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F1422"/>
      <c r="G1422" s="25"/>
      <c r="H1422" s="56" t="str">
        <f>IFERROR(VLOOKUP(Tabelle111[[#This Row],[Artikelnr. (wenn vorhanden)]],Artikel!A:C,3,FALSE),Tabelle111[[#This Row],[Artikelnr. (wenn vorhanden)]])</f>
        <v>VEG-SCH WÜRZIG  7,2KG</v>
      </c>
      <c r="I1422" s="11" t="str">
        <f>VLOOKUP(V1422,'Linien - BU'!A:B,2,FALSE)</f>
        <v>BU1</v>
      </c>
      <c r="J1422" s="12">
        <f t="shared" si="154"/>
        <v>20.399999999999999</v>
      </c>
      <c r="K1422" s="13">
        <f>Tabelle111[[#This Row],[Datum '[Tag']]]</f>
        <v>44498</v>
      </c>
      <c r="L1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2" s="14" t="str">
        <f>IFERROR(VLOOKUP(Tabelle3[[#This Row],[Artikelnr.]],Artikel!A:C,3,FALSE),Tabelle3[[#This Row],[Artikelnr.]])</f>
        <v>VEG-SCH WÜRZIG  7,2KG</v>
      </c>
      <c r="N1422" s="11" t="str">
        <f>VLOOKUP(D1422,'Liste Gründe'!A:D,2,FALSE)</f>
        <v>Linienbezogen</v>
      </c>
      <c r="O1422" s="13" t="str">
        <f>IF(ISBLANK(F1422),VLOOKUP(Tabelle3[[#This Row],[Grund Ziffer]],'Liste Gründe'!A:D,3,FALSE),F1422)</f>
        <v>Füllkopf tropft (vegan)</v>
      </c>
      <c r="P1422" s="11" t="str">
        <f>IF(ISBLANK(Tabelle111[[#This Row],[noch genauer]]),"-",Tabelle111[[#This Row],[noch genauer]])</f>
        <v>-</v>
      </c>
      <c r="Q1422" s="14">
        <f t="shared" si="155"/>
        <v>43</v>
      </c>
      <c r="R1422" s="11" t="str">
        <f t="shared" si="156"/>
        <v>Produkte</v>
      </c>
      <c r="S1422" s="11" t="str">
        <f t="shared" si="157"/>
        <v>BUs</v>
      </c>
      <c r="T1422" s="11" t="str">
        <f t="shared" si="158"/>
        <v>Symptome</v>
      </c>
      <c r="U1422" s="11">
        <f>IFERROR(VLOOKUP(Tabelle3[[#This Row],[Artikelnr.]],Kennzahlen!S:U,3,FALSE)*Tabelle3[[#This Row],[Menge]],"0")</f>
        <v>366.99191999999994</v>
      </c>
      <c r="V1422" s="14">
        <f>IF(ISBLANK(A1422),VLOOKUP(Tabelle3[[#This Row],[Artikelnr.]],'Linien - BU'!R:S,2,FALSE),A1422)</f>
        <v>3010</v>
      </c>
      <c r="W1422" s="16">
        <f t="shared" si="159"/>
        <v>31900002</v>
      </c>
      <c r="X1422" s="15">
        <f t="shared" si="160"/>
        <v>20</v>
      </c>
      <c r="Z1422"/>
      <c r="AA1422"/>
      <c r="AB1422" s="3"/>
      <c r="AC1422" s="51"/>
      <c r="AD1422" s="3"/>
      <c r="AH1422" s="51"/>
      <c r="AK1422" s="3"/>
      <c r="AN1422" s="3"/>
      <c r="AO1422" s="3"/>
      <c r="AP1422" s="3"/>
    </row>
    <row r="1423" spans="1:42" ht="30" customHeight="1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15146</v>
      </c>
      <c r="G1423" s="25"/>
      <c r="H1423" s="56" t="str">
        <f>IFERROR(VLOOKUP(Tabelle111[[#This Row],[Artikelnr. (wenn vorhanden)]],Artikel!A:C,3,FALSE),Tabelle111[[#This Row],[Artikelnr. (wenn vorhanden)]])</f>
        <v>VOS mit Walnusskonzentr</v>
      </c>
      <c r="I1423" s="11" t="str">
        <f>VLOOKUP(V1423,'Linien - BU'!A:B,2,FALSE)</f>
        <v>BU1</v>
      </c>
      <c r="J1423" s="12">
        <f t="shared" si="154"/>
        <v>60</v>
      </c>
      <c r="K1423" s="13">
        <f>Tabelle111[[#This Row],[Datum '[Tag']]]</f>
        <v>44498</v>
      </c>
      <c r="L1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23" s="14" t="str">
        <f>IFERROR(VLOOKUP(Tabelle3[[#This Row],[Artikelnr.]],Artikel!A:C,3,FALSE),Tabelle3[[#This Row],[Artikelnr.]])</f>
        <v>VOS mit Walnusskonzentr</v>
      </c>
      <c r="N1423" s="11" t="str">
        <f>VLOOKUP(D1423,'Liste Gründe'!A:D,2,FALSE)</f>
        <v>Schimmel</v>
      </c>
      <c r="O1423" s="13" t="str">
        <f>IF(ISBLANK(F1423),VLOOKUP(Tabelle3[[#This Row],[Grund Ziffer]],'Liste Gründe'!A:D,3,FALSE),F1423)</f>
        <v>VOS &gt; Einsatz</v>
      </c>
      <c r="P1423" s="11" t="str">
        <f>IF(ISBLANK(Tabelle111[[#This Row],[noch genauer]]),"-",Tabelle111[[#This Row],[noch genauer]])</f>
        <v>-</v>
      </c>
      <c r="Q1423" s="14">
        <f t="shared" si="155"/>
        <v>43</v>
      </c>
      <c r="R1423" s="11" t="str">
        <f t="shared" si="156"/>
        <v>Produkte</v>
      </c>
      <c r="S1423" s="11" t="str">
        <f t="shared" si="157"/>
        <v>BUs</v>
      </c>
      <c r="T1423" s="11" t="str">
        <f t="shared" si="158"/>
        <v>Symptome</v>
      </c>
      <c r="U1423" s="11" t="str">
        <f>IFERROR(VLOOKUP(Tabelle3[[#This Row],[Artikelnr.]],Kennzahlen!S:U,3,FALSE)*Tabelle3[[#This Row],[Menge]],"0")</f>
        <v>0</v>
      </c>
      <c r="V1423" s="14">
        <f>IF(ISBLANK(A1423),VLOOKUP(Tabelle3[[#This Row],[Artikelnr.]],'Linien - BU'!R:S,2,FALSE),A1423)</f>
        <v>3020</v>
      </c>
      <c r="W1423" s="16">
        <f t="shared" si="159"/>
        <v>29500531</v>
      </c>
      <c r="X1423" s="15">
        <f t="shared" si="160"/>
        <v>12</v>
      </c>
      <c r="Z1423"/>
      <c r="AA1423"/>
      <c r="AB1423" s="3"/>
      <c r="AC1423" s="51"/>
      <c r="AD1423" s="3"/>
      <c r="AH1423" s="51"/>
      <c r="AK1423" s="3"/>
      <c r="AN1423" s="3"/>
      <c r="AO1423" s="3"/>
      <c r="AP1423" s="3"/>
    </row>
    <row r="1424" spans="1:42" ht="30" customHeight="1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F1424"/>
      <c r="G1424" s="25"/>
      <c r="H1424" s="56" t="str">
        <f>IFERROR(VLOOKUP(Tabelle111[[#This Row],[Artikelnr. (wenn vorhanden)]],Artikel!A:C,3,FALSE),Tabelle111[[#This Row],[Artikelnr. (wenn vorhanden)]])</f>
        <v>VOS VEG-SCH WÜRZIG</v>
      </c>
      <c r="I1424" s="11" t="str">
        <f>VLOOKUP(V1424,'Linien - BU'!A:B,2,FALSE)</f>
        <v>BU3</v>
      </c>
      <c r="J1424" s="12">
        <f t="shared" si="154"/>
        <v>14</v>
      </c>
      <c r="K1424" s="13">
        <f>Tabelle111[[#This Row],[Datum '[Tag']]]</f>
        <v>44498</v>
      </c>
      <c r="L1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4" s="14" t="str">
        <f>IFERROR(VLOOKUP(Tabelle3[[#This Row],[Artikelnr.]],Artikel!A:C,3,FALSE),Tabelle3[[#This Row],[Artikelnr.]])</f>
        <v>VOS VEG-SCH WÜRZIG</v>
      </c>
      <c r="N1424" s="11" t="str">
        <f>VLOOKUP(D1424,'Liste Gründe'!A:D,2,FALSE)</f>
        <v>keinen Verwendungszweck</v>
      </c>
      <c r="O1424" s="13" t="str">
        <f>IF(ISBLANK(F1424),VLOOKUP(Tabelle3[[#This Row],[Grund Ziffer]],'Liste Gründe'!A:D,3,FALSE),F1424)</f>
        <v>keinen Verwendungszweck</v>
      </c>
      <c r="P1424" s="11" t="str">
        <f>IF(ISBLANK(Tabelle111[[#This Row],[noch genauer]]),"-",Tabelle111[[#This Row],[noch genauer]])</f>
        <v>-</v>
      </c>
      <c r="Q1424" s="14">
        <f t="shared" si="155"/>
        <v>43</v>
      </c>
      <c r="R1424" s="11" t="str">
        <f t="shared" si="156"/>
        <v>Produkte</v>
      </c>
      <c r="S1424" s="11" t="str">
        <f t="shared" si="157"/>
        <v>BUs</v>
      </c>
      <c r="T1424" s="11" t="str">
        <f t="shared" si="158"/>
        <v>Symptome</v>
      </c>
      <c r="U1424" s="11">
        <f>IFERROR(VLOOKUP(Tabelle3[[#This Row],[Artikelnr.]],Kennzahlen!S:U,3,FALSE)*Tabelle3[[#This Row],[Menge]],"0")</f>
        <v>7</v>
      </c>
      <c r="V1424" s="14" t="str">
        <f>IF(ISBLANK(A1424),VLOOKUP(Tabelle3[[#This Row],[Artikelnr.]],'Linien - BU'!R:S,2,FALSE),A1424)</f>
        <v>BU3</v>
      </c>
      <c r="W1424" s="16">
        <f t="shared" si="159"/>
        <v>29900003</v>
      </c>
      <c r="X1424" s="15">
        <f t="shared" si="160"/>
        <v>61</v>
      </c>
      <c r="Z1424"/>
      <c r="AA1424"/>
      <c r="AB1424" s="3"/>
      <c r="AC1424" s="51"/>
      <c r="AD1424" s="3"/>
      <c r="AH1424" s="51"/>
      <c r="AK1424" s="3"/>
      <c r="AN1424" s="3"/>
      <c r="AO1424" s="3"/>
      <c r="AP1424" s="3"/>
    </row>
    <row r="1425" spans="1:42" ht="30" customHeight="1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F1425"/>
      <c r="G1425" s="25"/>
      <c r="H1425" s="56" t="str">
        <f>IFERROR(VLOOKUP(Tabelle111[[#This Row],[Artikelnr. (wenn vorhanden)]],Artikel!A:C,3,FALSE),Tabelle111[[#This Row],[Artikelnr. (wenn vorhanden)]])</f>
        <v>ABS CHED-ROT MIT ß-CARO</v>
      </c>
      <c r="I1425" s="11" t="str">
        <f>VLOOKUP(V1425,'Linien - BU'!A:B,2,FALSE)</f>
        <v>BU3</v>
      </c>
      <c r="J1425" s="12">
        <f t="shared" si="154"/>
        <v>38</v>
      </c>
      <c r="K1425" s="13">
        <f>Tabelle111[[#This Row],[Datum '[Tag']]]</f>
        <v>44498</v>
      </c>
      <c r="L1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5" s="14" t="str">
        <f>IFERROR(VLOOKUP(Tabelle3[[#This Row],[Artikelnr.]],Artikel!A:C,3,FALSE),Tabelle3[[#This Row],[Artikelnr.]])</f>
        <v>ABS CHED-ROT MIT ß-CARO</v>
      </c>
      <c r="N1425" s="11" t="str">
        <f>VLOOKUP(D1425,'Liste Gründe'!A:D,2,FALSE)</f>
        <v>Rest</v>
      </c>
      <c r="O1425" s="13" t="str">
        <f>IF(ISBLANK(F1425),VLOOKUP(Tabelle3[[#This Row],[Grund Ziffer]],'Liste Gründe'!A:D,3,FALSE),F1425)</f>
        <v>Schmutz</v>
      </c>
      <c r="P1425" s="11" t="str">
        <f>IF(ISBLANK(Tabelle111[[#This Row],[noch genauer]]),"-",Tabelle111[[#This Row],[noch genauer]])</f>
        <v>-</v>
      </c>
      <c r="Q1425" s="14">
        <f t="shared" si="155"/>
        <v>43</v>
      </c>
      <c r="R1425" s="11" t="str">
        <f t="shared" si="156"/>
        <v>Produkte</v>
      </c>
      <c r="S1425" s="11" t="str">
        <f t="shared" si="157"/>
        <v>BUs</v>
      </c>
      <c r="T1425" s="11" t="str">
        <f t="shared" si="158"/>
        <v>Symptome</v>
      </c>
      <c r="U1425" s="11">
        <f>IFERROR(VLOOKUP(Tabelle3[[#This Row],[Artikelnr.]],Kennzahlen!S:U,3,FALSE)*Tabelle3[[#This Row],[Menge]],"0")</f>
        <v>38</v>
      </c>
      <c r="V1425" s="14" t="str">
        <f>IF(ISBLANK(A1425),VLOOKUP(Tabelle3[[#This Row],[Artikelnr.]],'Linien - BU'!R:S,2,FALSE),A1425)</f>
        <v>L33</v>
      </c>
      <c r="W1425" s="16">
        <f t="shared" si="159"/>
        <v>29501032</v>
      </c>
      <c r="X1425" s="15">
        <f t="shared" si="160"/>
        <v>42</v>
      </c>
      <c r="Z1425"/>
      <c r="AA1425"/>
      <c r="AB1425" s="3"/>
      <c r="AC1425" s="51"/>
      <c r="AD1425" s="3"/>
      <c r="AH1425" s="51"/>
      <c r="AK1425" s="3"/>
      <c r="AN1425" s="3"/>
      <c r="AO1425" s="3"/>
      <c r="AP1425" s="3"/>
    </row>
    <row r="1426" spans="1:42" ht="30" customHeight="1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F1426"/>
      <c r="G1426" s="25"/>
      <c r="H1426" s="56" t="str">
        <f>IFERROR(VLOOKUP(Tabelle111[[#This Row],[Artikelnr. (wenn vorhanden)]],Artikel!A:C,3,FALSE),Tabelle111[[#This Row],[Artikelnr. (wenn vorhanden)]])</f>
        <v>ABS CHED-PF-KRÄUK gemis</v>
      </c>
      <c r="I1426" s="11" t="str">
        <f>VLOOKUP(V1426,'Linien - BU'!A:B,2,FALSE)</f>
        <v>BU3</v>
      </c>
      <c r="J1426" s="12">
        <f t="shared" si="154"/>
        <v>158</v>
      </c>
      <c r="K1426" s="13">
        <f>Tabelle111[[#This Row],[Datum '[Tag']]]</f>
        <v>44498</v>
      </c>
      <c r="L1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6" s="14" t="str">
        <f>IFERROR(VLOOKUP(Tabelle3[[#This Row],[Artikelnr.]],Artikel!A:C,3,FALSE),Tabelle3[[#This Row],[Artikelnr.]])</f>
        <v>ABS CHED-PF-KRÄUK gemis</v>
      </c>
      <c r="N1426" s="11" t="str">
        <f>VLOOKUP(D1426,'Liste Gründe'!A:D,2,FALSE)</f>
        <v>Linienbezogen</v>
      </c>
      <c r="O1426" s="13" t="str">
        <f>IF(ISBLANK(F1426),VLOOKUP(Tabelle3[[#This Row],[Grund Ziffer]],'Liste Gründe'!A:D,3,FALSE),F1426)</f>
        <v>gemischtes Produkt</v>
      </c>
      <c r="P1426" s="11" t="str">
        <f>IF(ISBLANK(Tabelle111[[#This Row],[noch genauer]]),"-",Tabelle111[[#This Row],[noch genauer]])</f>
        <v>-</v>
      </c>
      <c r="Q1426" s="14">
        <f t="shared" si="155"/>
        <v>43</v>
      </c>
      <c r="R1426" s="11" t="str">
        <f t="shared" si="156"/>
        <v>Produkte</v>
      </c>
      <c r="S1426" s="11" t="str">
        <f t="shared" si="157"/>
        <v>BUs</v>
      </c>
      <c r="T1426" s="11" t="str">
        <f t="shared" si="158"/>
        <v>Symptome</v>
      </c>
      <c r="U1426" s="11">
        <f>IFERROR(VLOOKUP(Tabelle3[[#This Row],[Artikelnr.]],Kennzahlen!S:U,3,FALSE)*Tabelle3[[#This Row],[Menge]],"0")</f>
        <v>158</v>
      </c>
      <c r="V1426" s="14" t="str">
        <f>IF(ISBLANK(A1426),VLOOKUP(Tabelle3[[#This Row],[Artikelnr.]],'Linien - BU'!R:S,2,FALSE),A1426)</f>
        <v>BU3</v>
      </c>
      <c r="W1426" s="16">
        <f t="shared" si="159"/>
        <v>29501003</v>
      </c>
      <c r="X1426" s="15">
        <f t="shared" si="160"/>
        <v>81</v>
      </c>
      <c r="Z1426"/>
      <c r="AA1426"/>
      <c r="AB1426" s="3"/>
      <c r="AC1426" s="51"/>
      <c r="AD1426" s="3"/>
      <c r="AH1426" s="51"/>
      <c r="AK1426" s="3"/>
      <c r="AN1426" s="3"/>
      <c r="AO1426" s="3"/>
      <c r="AP1426" s="3"/>
    </row>
    <row r="1427" spans="1:42" ht="30" customHeight="1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F1427"/>
      <c r="G1427" s="25"/>
      <c r="H1427" s="56" t="str">
        <f>IFERROR(VLOOKUP(Tabelle111[[#This Row],[Artikelnr. (wenn vorhanden)]],Artikel!A:C,3,FALSE),Tabelle111[[#This Row],[Artikelnr. (wenn vorhanden)]])</f>
        <v>-</v>
      </c>
      <c r="I1427" s="11" t="str">
        <f>VLOOKUP(V1427,'Linien - BU'!A:B,2,FALSE)</f>
        <v>BU3</v>
      </c>
      <c r="J1427" s="12">
        <f t="shared" si="154"/>
        <v>51.2</v>
      </c>
      <c r="K1427" s="13">
        <f>Tabelle111[[#This Row],[Datum '[Tag']]]</f>
        <v>44498</v>
      </c>
      <c r="L1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27" s="14" t="str">
        <f>IFERROR(VLOOKUP(Tabelle3[[#This Row],[Artikelnr.]],Artikel!A:C,3,FALSE),Tabelle3[[#This Row],[Artikelnr.]])</f>
        <v>-</v>
      </c>
      <c r="N1427" s="11" t="str">
        <f>VLOOKUP(D1427,'Liste Gründe'!A:D,2,FALSE)</f>
        <v>Linienbezogen</v>
      </c>
      <c r="O1427" s="13" t="str">
        <f>IF(ISBLANK(F1427),VLOOKUP(Tabelle3[[#This Row],[Grund Ziffer]],'Liste Gründe'!A:D,3,FALSE),F1427)</f>
        <v>Maschinenabfall</v>
      </c>
      <c r="P1427" s="11" t="str">
        <f>IF(ISBLANK(Tabelle111[[#This Row],[noch genauer]]),"-",Tabelle111[[#This Row],[noch genauer]])</f>
        <v>-</v>
      </c>
      <c r="Q1427" s="14">
        <f t="shared" si="155"/>
        <v>43</v>
      </c>
      <c r="R1427" s="11" t="str">
        <f t="shared" si="156"/>
        <v>Produkte</v>
      </c>
      <c r="S1427" s="11" t="str">
        <f t="shared" si="157"/>
        <v>BUs</v>
      </c>
      <c r="T1427" s="11" t="str">
        <f t="shared" si="158"/>
        <v>Symptome</v>
      </c>
      <c r="U1427" s="11" t="str">
        <f>IFERROR(VLOOKUP(Tabelle3[[#This Row],[Artikelnr.]],Kennzahlen!S:U,3,FALSE)*Tabelle3[[#This Row],[Menge]],"0")</f>
        <v>0</v>
      </c>
      <c r="V1427" s="14" t="str">
        <f>IF(ISBLANK(A1427),VLOOKUP(Tabelle3[[#This Row],[Artikelnr.]],'Linien - BU'!R:S,2,FALSE),A1427)</f>
        <v>L33</v>
      </c>
      <c r="W1427" s="16" t="str">
        <f t="shared" si="159"/>
        <v>-</v>
      </c>
      <c r="X1427" s="15">
        <f t="shared" si="160"/>
        <v>30</v>
      </c>
      <c r="Z1427"/>
      <c r="AA1427"/>
      <c r="AB1427" s="3"/>
      <c r="AC1427" s="51"/>
      <c r="AD1427" s="3"/>
      <c r="AH1427" s="51"/>
      <c r="AK1427" s="3"/>
      <c r="AN1427" s="3"/>
      <c r="AO1427" s="3"/>
      <c r="AP1427" s="3"/>
    </row>
    <row r="1428" spans="1:42" ht="30" customHeight="1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15146</v>
      </c>
      <c r="G1428" s="25"/>
      <c r="H1428" s="56" t="str">
        <f>IFERROR(VLOOKUP(Tabelle111[[#This Row],[Artikelnr. (wenn vorhanden)]],Artikel!A:C,3,FALSE),Tabelle111[[#This Row],[Artikelnr. (wenn vorhanden)]])</f>
        <v>VOS VEG-SCH-WÜRZIG-VAKU</v>
      </c>
      <c r="I1428" s="11" t="str">
        <f>VLOOKUP(V1428,'Linien - BU'!A:B,2,FALSE)</f>
        <v>BU3</v>
      </c>
      <c r="J1428" s="12">
        <f t="shared" si="154"/>
        <v>556</v>
      </c>
      <c r="K1428" s="13">
        <f>Tabelle111[[#This Row],[Datum '[Tag']]]</f>
        <v>44498</v>
      </c>
      <c r="L1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8" s="14" t="str">
        <f>IFERROR(VLOOKUP(Tabelle3[[#This Row],[Artikelnr.]],Artikel!A:C,3,FALSE),Tabelle3[[#This Row],[Artikelnr.]])</f>
        <v>VOS VEG-SCH-WÜRZIG-VAKU</v>
      </c>
      <c r="N1428" s="11" t="str">
        <f>VLOOKUP(D1428,'Liste Gründe'!A:D,2,FALSE)</f>
        <v>Schimmel</v>
      </c>
      <c r="O1428" s="13" t="str">
        <f>IF(ISBLANK(F1428),VLOOKUP(Tabelle3[[#This Row],[Grund Ziffer]],'Liste Gründe'!A:D,3,FALSE),F1428)</f>
        <v>VOS &gt; Einsatz</v>
      </c>
      <c r="P1428" s="11" t="str">
        <f>IF(ISBLANK(Tabelle111[[#This Row],[noch genauer]]),"-",Tabelle111[[#This Row],[noch genauer]])</f>
        <v>-</v>
      </c>
      <c r="Q1428" s="14">
        <f t="shared" si="155"/>
        <v>43</v>
      </c>
      <c r="R1428" s="11" t="str">
        <f t="shared" si="156"/>
        <v>Produkte</v>
      </c>
      <c r="S1428" s="11" t="str">
        <f t="shared" si="157"/>
        <v>BUs</v>
      </c>
      <c r="T1428" s="11" t="str">
        <f t="shared" si="158"/>
        <v>Symptome</v>
      </c>
      <c r="U1428" s="11">
        <f>IFERROR(VLOOKUP(Tabelle3[[#This Row],[Artikelnr.]],Kennzahlen!S:U,3,FALSE)*Tabelle3[[#This Row],[Menge]],"0")</f>
        <v>285.78399999999999</v>
      </c>
      <c r="V1428" s="14" t="str">
        <f>IF(ISBLANK(A1428),VLOOKUP(Tabelle3[[#This Row],[Artikelnr.]],'Linien - BU'!R:S,2,FALSE),A1428)</f>
        <v>BU3</v>
      </c>
      <c r="W1428" s="16">
        <f t="shared" si="159"/>
        <v>49900002</v>
      </c>
      <c r="X1428" s="15">
        <f t="shared" si="160"/>
        <v>12</v>
      </c>
      <c r="Z1428"/>
      <c r="AA1428"/>
      <c r="AB1428" s="3"/>
      <c r="AC1428" s="51"/>
      <c r="AD1428" s="3"/>
      <c r="AH1428" s="51"/>
      <c r="AK1428" s="3"/>
      <c r="AN1428" s="3"/>
      <c r="AO1428" s="3"/>
      <c r="AP1428" s="3"/>
    </row>
    <row r="1429" spans="1:42" ht="30" customHeight="1" x14ac:dyDescent="0.25">
      <c r="A1429" s="25" t="s">
        <v>7</v>
      </c>
      <c r="B1429" s="25" t="s">
        <v>36</v>
      </c>
      <c r="C1429" s="25">
        <v>70</v>
      </c>
      <c r="D1429" s="25">
        <v>30</v>
      </c>
      <c r="E1429" s="37">
        <v>44497</v>
      </c>
      <c r="F1429"/>
      <c r="G1429" s="25"/>
      <c r="H1429" s="56" t="str">
        <f>IFERROR(VLOOKUP(Tabelle111[[#This Row],[Artikelnr. (wenn vorhanden)]],Artikel!A:C,3,FALSE),Tabelle111[[#This Row],[Artikelnr. (wenn vorhanden)]])</f>
        <v>-</v>
      </c>
      <c r="I1429" s="11" t="str">
        <f>VLOOKUP(V1429,'Linien - BU'!A:B,2,FALSE)</f>
        <v>BU2</v>
      </c>
      <c r="J1429" s="12">
        <f t="shared" si="154"/>
        <v>70</v>
      </c>
      <c r="K1429" s="13">
        <f>Tabelle111[[#This Row],[Datum '[Tag']]]</f>
        <v>44497</v>
      </c>
      <c r="L1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29" s="14" t="str">
        <f>IFERROR(VLOOKUP(Tabelle3[[#This Row],[Artikelnr.]],Artikel!A:C,3,FALSE),Tabelle3[[#This Row],[Artikelnr.]])</f>
        <v>-</v>
      </c>
      <c r="N1429" s="11" t="str">
        <f>VLOOKUP(D1429,'Liste Gründe'!A:D,2,FALSE)</f>
        <v>Linienbezogen</v>
      </c>
      <c r="O1429" s="13" t="str">
        <f>IF(ISBLANK(F1429),VLOOKUP(Tabelle3[[#This Row],[Grund Ziffer]],'Liste Gründe'!A:D,3,FALSE),F1429)</f>
        <v>Maschinenabfall</v>
      </c>
      <c r="P1429" s="11" t="str">
        <f>IF(ISBLANK(Tabelle111[[#This Row],[noch genauer]]),"-",Tabelle111[[#This Row],[noch genauer]])</f>
        <v>-</v>
      </c>
      <c r="Q1429" s="14">
        <f t="shared" si="155"/>
        <v>43</v>
      </c>
      <c r="R1429" s="11" t="str">
        <f t="shared" si="156"/>
        <v>Produkte</v>
      </c>
      <c r="S1429" s="11" t="str">
        <f t="shared" si="157"/>
        <v>BUs</v>
      </c>
      <c r="T1429" s="11" t="str">
        <f t="shared" si="158"/>
        <v>Symptome</v>
      </c>
      <c r="U1429" s="11" t="str">
        <f>IFERROR(VLOOKUP(Tabelle3[[#This Row],[Artikelnr.]],Kennzahlen!S:U,3,FALSE)*Tabelle3[[#This Row],[Menge]],"0")</f>
        <v>0</v>
      </c>
      <c r="V1429" s="14" t="str">
        <f>IF(ISBLANK(A1429),VLOOKUP(Tabelle3[[#This Row],[Artikelnr.]],'Linien - BU'!R:S,2,FALSE),A1429)</f>
        <v>BU2</v>
      </c>
      <c r="W1429" s="16" t="str">
        <f t="shared" si="159"/>
        <v>-</v>
      </c>
      <c r="X1429" s="15">
        <f t="shared" si="160"/>
        <v>30</v>
      </c>
      <c r="Z1429"/>
      <c r="AA1429"/>
      <c r="AB1429" s="3"/>
      <c r="AC1429" s="51"/>
      <c r="AD1429" s="3"/>
      <c r="AH1429" s="51"/>
      <c r="AK1429" s="3"/>
      <c r="AN1429" s="3"/>
      <c r="AO1429" s="3"/>
      <c r="AP1429" s="3"/>
    </row>
    <row r="1430" spans="1:42" ht="30" customHeight="1" x14ac:dyDescent="0.25">
      <c r="A1430" s="25" t="s">
        <v>7</v>
      </c>
      <c r="B1430" s="25" t="s">
        <v>64</v>
      </c>
      <c r="C1430" s="25">
        <v>15</v>
      </c>
      <c r="D1430" s="25">
        <v>12</v>
      </c>
      <c r="E1430" s="37">
        <v>44497</v>
      </c>
      <c r="F1430"/>
      <c r="G1430" s="25"/>
      <c r="H1430" s="56" t="str">
        <f>IFERROR(VLOOKUP(Tabelle111[[#This Row],[Artikelnr. (wenn vorhanden)]],Artikel!A:C,3,FALSE),Tabelle111[[#This Row],[Artikelnr. (wenn vorhanden)]])</f>
        <v>Blöcke</v>
      </c>
      <c r="I1430" s="11" t="str">
        <f>VLOOKUP(V1430,'Linien - BU'!A:B,2,FALSE)</f>
        <v>BU2</v>
      </c>
      <c r="J1430" s="12">
        <f t="shared" si="154"/>
        <v>15</v>
      </c>
      <c r="K1430" s="13">
        <f>Tabelle111[[#This Row],[Datum '[Tag']]]</f>
        <v>44497</v>
      </c>
      <c r="L1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430" s="14" t="str">
        <f>IFERROR(VLOOKUP(Tabelle3[[#This Row],[Artikelnr.]],Artikel!A:C,3,FALSE),Tabelle3[[#This Row],[Artikelnr.]])</f>
        <v>Blöcke</v>
      </c>
      <c r="N1430" s="11" t="str">
        <f>VLOOKUP(D1430,'Liste Gründe'!A:D,2,FALSE)</f>
        <v>Schimmel</v>
      </c>
      <c r="O1430" s="13" t="str">
        <f>IF(ISBLANK(F1430),VLOOKUP(Tabelle3[[#This Row],[Grund Ziffer]],'Liste Gründe'!A:D,3,FALSE),F1430)</f>
        <v>Schimmel</v>
      </c>
      <c r="P1430" s="11" t="str">
        <f>IF(ISBLANK(Tabelle111[[#This Row],[noch genauer]]),"-",Tabelle111[[#This Row],[noch genauer]])</f>
        <v>-</v>
      </c>
      <c r="Q1430" s="14">
        <f t="shared" si="155"/>
        <v>43</v>
      </c>
      <c r="R1430" s="11" t="str">
        <f t="shared" si="156"/>
        <v>Produkte</v>
      </c>
      <c r="S1430" s="11" t="str">
        <f t="shared" si="157"/>
        <v>BUs</v>
      </c>
      <c r="T1430" s="11" t="str">
        <f t="shared" si="158"/>
        <v>Symptome</v>
      </c>
      <c r="U1430" s="11" t="str">
        <f>IFERROR(VLOOKUP(Tabelle3[[#This Row],[Artikelnr.]],Kennzahlen!S:U,3,FALSE)*Tabelle3[[#This Row],[Menge]],"0")</f>
        <v>0</v>
      </c>
      <c r="V1430" s="14" t="str">
        <f>IF(ISBLANK(A1430),VLOOKUP(Tabelle3[[#This Row],[Artikelnr.]],'Linien - BU'!R:S,2,FALSE),A1430)</f>
        <v>BU2</v>
      </c>
      <c r="W1430" s="16" t="str">
        <f t="shared" si="159"/>
        <v>Blöcke</v>
      </c>
      <c r="X1430" s="15">
        <f t="shared" si="160"/>
        <v>12</v>
      </c>
      <c r="Z1430"/>
      <c r="AA1430"/>
      <c r="AB1430" s="3"/>
      <c r="AC1430" s="51"/>
      <c r="AD1430" s="3"/>
      <c r="AH1430" s="51"/>
      <c r="AK1430" s="3"/>
      <c r="AN1430" s="3"/>
      <c r="AO1430" s="3"/>
      <c r="AP1430" s="3"/>
    </row>
    <row r="1431" spans="1:42" ht="30" customHeight="1" x14ac:dyDescent="0.25">
      <c r="A1431" s="25" t="s">
        <v>8</v>
      </c>
      <c r="B1431" s="25" t="s">
        <v>54</v>
      </c>
      <c r="C1431" s="25">
        <v>306</v>
      </c>
      <c r="D1431" s="25">
        <v>12</v>
      </c>
      <c r="E1431" s="37">
        <v>44497</v>
      </c>
      <c r="F1431"/>
      <c r="G1431" s="25"/>
      <c r="H1431" s="56" t="str">
        <f>IFERROR(VLOOKUP(Tabelle111[[#This Row],[Artikelnr. (wenn vorhanden)]],Artikel!A:C,3,FALSE),Tabelle111[[#This Row],[Artikelnr. (wenn vorhanden)]])</f>
        <v>Zipfel, Endstücke</v>
      </c>
      <c r="I1431" s="11" t="str">
        <f>VLOOKUP(V1431,'Linien - BU'!A:B,2,FALSE)</f>
        <v>BU3</v>
      </c>
      <c r="J1431" s="12">
        <f t="shared" si="154"/>
        <v>306</v>
      </c>
      <c r="K1431" s="13">
        <f>Tabelle111[[#This Row],[Datum '[Tag']]]</f>
        <v>44497</v>
      </c>
      <c r="L1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431" s="14" t="str">
        <f>IFERROR(VLOOKUP(Tabelle3[[#This Row],[Artikelnr.]],Artikel!A:C,3,FALSE),Tabelle3[[#This Row],[Artikelnr.]])</f>
        <v>Zipfel, Endstücke</v>
      </c>
      <c r="N1431" s="11" t="str">
        <f>VLOOKUP(D1431,'Liste Gründe'!A:D,2,FALSE)</f>
        <v>Schimmel</v>
      </c>
      <c r="O1431" s="13" t="str">
        <f>IF(ISBLANK(F1431),VLOOKUP(Tabelle3[[#This Row],[Grund Ziffer]],'Liste Gründe'!A:D,3,FALSE),F1431)</f>
        <v>Schimmel</v>
      </c>
      <c r="P1431" s="11" t="str">
        <f>IF(ISBLANK(Tabelle111[[#This Row],[noch genauer]]),"-",Tabelle111[[#This Row],[noch genauer]])</f>
        <v>-</v>
      </c>
      <c r="Q1431" s="14">
        <f t="shared" si="155"/>
        <v>43</v>
      </c>
      <c r="R1431" s="11" t="str">
        <f t="shared" si="156"/>
        <v>Produkte</v>
      </c>
      <c r="S1431" s="11" t="str">
        <f t="shared" si="157"/>
        <v>BUs</v>
      </c>
      <c r="T1431" s="11" t="str">
        <f t="shared" si="158"/>
        <v>Symptome</v>
      </c>
      <c r="U1431" s="11" t="str">
        <f>IFERROR(VLOOKUP(Tabelle3[[#This Row],[Artikelnr.]],Kennzahlen!S:U,3,FALSE)*Tabelle3[[#This Row],[Menge]],"0")</f>
        <v>0</v>
      </c>
      <c r="V1431" s="14" t="str">
        <f>IF(ISBLANK(A1431),VLOOKUP(Tabelle3[[#This Row],[Artikelnr.]],'Linien - BU'!R:S,2,FALSE),A1431)</f>
        <v>BU3</v>
      </c>
      <c r="W1431" s="16" t="str">
        <f t="shared" si="159"/>
        <v>Zipfel, Endstücke</v>
      </c>
      <c r="X1431" s="15">
        <f t="shared" si="160"/>
        <v>12</v>
      </c>
      <c r="Z1431"/>
      <c r="AA1431"/>
      <c r="AB1431" s="3"/>
      <c r="AC1431" s="51"/>
      <c r="AD1431" s="3"/>
      <c r="AH1431" s="51"/>
      <c r="AK1431" s="3"/>
      <c r="AN1431" s="3"/>
      <c r="AO1431" s="3"/>
      <c r="AP1431" s="3"/>
    </row>
    <row r="1432" spans="1:42" ht="30" customHeight="1" x14ac:dyDescent="0.25">
      <c r="A1432" s="25" t="s">
        <v>9</v>
      </c>
      <c r="B1432" s="25">
        <v>49500192</v>
      </c>
      <c r="C1432" s="25">
        <v>642</v>
      </c>
      <c r="D1432" s="25">
        <v>12</v>
      </c>
      <c r="E1432" s="37">
        <v>44497</v>
      </c>
      <c r="F1432"/>
      <c r="G1432" s="25"/>
      <c r="H1432" s="56" t="str">
        <f>IFERROR(VLOOKUP(Tabelle111[[#This Row],[Artikelnr. (wenn vorhanden)]],Artikel!A:C,3,FALSE),Tabelle111[[#This Row],[Artikelnr. (wenn vorhanden)]])</f>
        <v>ABS JARLSBERG-VAKU</v>
      </c>
      <c r="I1432" s="11" t="str">
        <f>VLOOKUP(V1432,'Linien - BU'!A:B,2,FALSE)</f>
        <v>BU4</v>
      </c>
      <c r="J1432" s="12">
        <f t="shared" si="154"/>
        <v>642</v>
      </c>
      <c r="K1432" s="13">
        <f>Tabelle111[[#This Row],[Datum '[Tag']]]</f>
        <v>44497</v>
      </c>
      <c r="L1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2" s="14" t="str">
        <f>IFERROR(VLOOKUP(Tabelle3[[#This Row],[Artikelnr.]],Artikel!A:C,3,FALSE),Tabelle3[[#This Row],[Artikelnr.]])</f>
        <v>ABS JARLSBERG-VAKU</v>
      </c>
      <c r="N1432" s="11" t="str">
        <f>VLOOKUP(D1432,'Liste Gründe'!A:D,2,FALSE)</f>
        <v>Schimmel</v>
      </c>
      <c r="O1432" s="13" t="str">
        <f>IF(ISBLANK(F1432),VLOOKUP(Tabelle3[[#This Row],[Grund Ziffer]],'Liste Gründe'!A:D,3,FALSE),F1432)</f>
        <v>Schimmel</v>
      </c>
      <c r="P1432" s="11" t="str">
        <f>IF(ISBLANK(Tabelle111[[#This Row],[noch genauer]]),"-",Tabelle111[[#This Row],[noch genauer]])</f>
        <v>-</v>
      </c>
      <c r="Q1432" s="14">
        <f t="shared" si="155"/>
        <v>43</v>
      </c>
      <c r="R1432" s="11" t="str">
        <f t="shared" si="156"/>
        <v>Produkte</v>
      </c>
      <c r="S1432" s="11" t="str">
        <f t="shared" si="157"/>
        <v>BUs</v>
      </c>
      <c r="T1432" s="11" t="str">
        <f t="shared" si="158"/>
        <v>Symptome</v>
      </c>
      <c r="U1432" s="11" t="str">
        <f>IFERROR(VLOOKUP(Tabelle3[[#This Row],[Artikelnr.]],Kennzahlen!S:U,3,FALSE)*Tabelle3[[#This Row],[Menge]],"0")</f>
        <v>0</v>
      </c>
      <c r="V1432" s="14" t="str">
        <f>IF(ISBLANK(A1432),VLOOKUP(Tabelle3[[#This Row],[Artikelnr.]],'Linien - BU'!R:S,2,FALSE),A1432)</f>
        <v>BU4</v>
      </c>
      <c r="W1432" s="16">
        <f t="shared" si="159"/>
        <v>49500192</v>
      </c>
      <c r="X1432" s="15">
        <f t="shared" si="160"/>
        <v>12</v>
      </c>
      <c r="Z1432"/>
      <c r="AA1432"/>
      <c r="AB1432" s="3"/>
      <c r="AC1432" s="51"/>
      <c r="AD1432" s="3"/>
      <c r="AH1432" s="51"/>
      <c r="AK1432" s="3"/>
      <c r="AN1432" s="3"/>
      <c r="AO1432" s="3"/>
      <c r="AP1432" s="3"/>
    </row>
    <row r="1433" spans="1:42" ht="30" customHeight="1" x14ac:dyDescent="0.25">
      <c r="A1433" s="25" t="s">
        <v>15247</v>
      </c>
      <c r="B1433" s="25">
        <v>29500477</v>
      </c>
      <c r="C1433" s="25">
        <v>70</v>
      </c>
      <c r="D1433" s="25">
        <v>11</v>
      </c>
      <c r="E1433" s="37">
        <v>44497</v>
      </c>
      <c r="F1433"/>
      <c r="G1433" s="25"/>
      <c r="H1433" s="56" t="str">
        <f>IFERROR(VLOOKUP(Tabelle111[[#This Row],[Artikelnr. (wenn vorhanden)]],Artikel!A:C,3,FALSE),Tabelle111[[#This Row],[Artikelnr. (wenn vorhanden)]])</f>
        <v>VOS Bergkäse 10kg Beute</v>
      </c>
      <c r="I1433" s="11" t="str">
        <f>VLOOKUP(V1433,'Linien - BU'!A:B,2,FALSE)</f>
        <v>Rest</v>
      </c>
      <c r="J1433" s="12">
        <f t="shared" si="154"/>
        <v>70</v>
      </c>
      <c r="K1433" s="13">
        <f>Tabelle111[[#This Row],[Datum '[Tag']]]</f>
        <v>44497</v>
      </c>
      <c r="L1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33" s="14" t="str">
        <f>IFERROR(VLOOKUP(Tabelle3[[#This Row],[Artikelnr.]],Artikel!A:C,3,FALSE),Tabelle3[[#This Row],[Artikelnr.]])</f>
        <v>VOS Bergkäse 10kg Beute</v>
      </c>
      <c r="N1433" s="11" t="str">
        <f>VLOOKUP(D1433,'Liste Gründe'!A:D,2,FALSE)</f>
        <v>Schimmel</v>
      </c>
      <c r="O1433" s="13" t="str">
        <f>IF(ISBLANK(F1433),VLOOKUP(Tabelle3[[#This Row],[Grund Ziffer]],'Liste Gründe'!A:D,3,FALSE),F1433)</f>
        <v>MHD abgelaufen</v>
      </c>
      <c r="P1433" s="11" t="str">
        <f>IF(ISBLANK(Tabelle111[[#This Row],[noch genauer]]),"-",Tabelle111[[#This Row],[noch genauer]])</f>
        <v>-</v>
      </c>
      <c r="Q1433" s="14">
        <f t="shared" si="155"/>
        <v>43</v>
      </c>
      <c r="R1433" s="11" t="str">
        <f t="shared" si="156"/>
        <v>Produkte</v>
      </c>
      <c r="S1433" s="11" t="str">
        <f t="shared" si="157"/>
        <v>BUs</v>
      </c>
      <c r="T1433" s="11" t="str">
        <f t="shared" si="158"/>
        <v>Symptome</v>
      </c>
      <c r="U1433" s="11">
        <f>IFERROR(VLOOKUP(Tabelle3[[#This Row],[Artikelnr.]],Kennzahlen!S:U,3,FALSE)*Tabelle3[[#This Row],[Menge]],"0")</f>
        <v>35</v>
      </c>
      <c r="V1433" s="14" t="str">
        <f>IF(ISBLANK(A1433),VLOOKUP(Tabelle3[[#This Row],[Artikelnr.]],'Linien - BU'!R:S,2,FALSE),A1433)</f>
        <v>Außenlager</v>
      </c>
      <c r="W1433" s="16">
        <f t="shared" si="159"/>
        <v>29500477</v>
      </c>
      <c r="X1433" s="15">
        <f t="shared" si="160"/>
        <v>11</v>
      </c>
      <c r="Z1433"/>
      <c r="AA1433"/>
      <c r="AB1433" s="3"/>
      <c r="AC1433" s="51"/>
      <c r="AD1433" s="3"/>
      <c r="AH1433" s="51"/>
      <c r="AK1433" s="3"/>
      <c r="AN1433" s="3"/>
      <c r="AO1433" s="3"/>
      <c r="AP1433" s="3"/>
    </row>
    <row r="1434" spans="1:42" ht="30" customHeight="1" x14ac:dyDescent="0.25">
      <c r="A1434" s="25" t="s">
        <v>8</v>
      </c>
      <c r="B1434" s="25">
        <v>29501070</v>
      </c>
      <c r="C1434" s="25">
        <v>331</v>
      </c>
      <c r="D1434" s="25">
        <v>12</v>
      </c>
      <c r="E1434" s="37">
        <v>44497</v>
      </c>
      <c r="F1434"/>
      <c r="G1434" s="25"/>
      <c r="H1434" s="56" t="str">
        <f>IFERROR(VLOOKUP(Tabelle111[[#This Row],[Artikelnr. (wenn vorhanden)]],Artikel!A:C,3,FALSE),Tabelle111[[#This Row],[Artikelnr. (wenn vorhanden)]])</f>
        <v>VOS GRW-SCHI-NAT ENDSTÜ</v>
      </c>
      <c r="I1434" s="11" t="str">
        <f>VLOOKUP(V1434,'Linien - BU'!A:B,2,FALSE)</f>
        <v>BU3</v>
      </c>
      <c r="J1434" s="12">
        <f t="shared" si="154"/>
        <v>331</v>
      </c>
      <c r="K1434" s="13">
        <f>Tabelle111[[#This Row],[Datum '[Tag']]]</f>
        <v>44497</v>
      </c>
      <c r="L1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34" s="14" t="str">
        <f>IFERROR(VLOOKUP(Tabelle3[[#This Row],[Artikelnr.]],Artikel!A:C,3,FALSE),Tabelle3[[#This Row],[Artikelnr.]])</f>
        <v>VOS GRW-SCHI-NAT ENDSTÜ</v>
      </c>
      <c r="N1434" s="11" t="str">
        <f>VLOOKUP(D1434,'Liste Gründe'!A:D,2,FALSE)</f>
        <v>Schimmel</v>
      </c>
      <c r="O1434" s="13" t="str">
        <f>IF(ISBLANK(F1434),VLOOKUP(Tabelle3[[#This Row],[Grund Ziffer]],'Liste Gründe'!A:D,3,FALSE),F1434)</f>
        <v>Schimmel</v>
      </c>
      <c r="P1434" s="11" t="str">
        <f>IF(ISBLANK(Tabelle111[[#This Row],[noch genauer]]),"-",Tabelle111[[#This Row],[noch genauer]])</f>
        <v>-</v>
      </c>
      <c r="Q1434" s="14">
        <f t="shared" si="155"/>
        <v>43</v>
      </c>
      <c r="R1434" s="11" t="str">
        <f t="shared" si="156"/>
        <v>Produkte</v>
      </c>
      <c r="S1434" s="11" t="str">
        <f t="shared" si="157"/>
        <v>BUs</v>
      </c>
      <c r="T1434" s="11" t="str">
        <f t="shared" si="158"/>
        <v>Symptome</v>
      </c>
      <c r="U1434" s="11">
        <f>IFERROR(VLOOKUP(Tabelle3[[#This Row],[Artikelnr.]],Kennzahlen!S:U,3,FALSE)*Tabelle3[[#This Row],[Menge]],"0")</f>
        <v>165.5</v>
      </c>
      <c r="V1434" s="14" t="str">
        <f>IF(ISBLANK(A1434),VLOOKUP(Tabelle3[[#This Row],[Artikelnr.]],'Linien - BU'!R:S,2,FALSE),A1434)</f>
        <v>BU3</v>
      </c>
      <c r="W1434" s="16">
        <f t="shared" si="159"/>
        <v>29501070</v>
      </c>
      <c r="X1434" s="15">
        <f t="shared" si="160"/>
        <v>12</v>
      </c>
      <c r="Z1434"/>
      <c r="AA1434"/>
      <c r="AB1434" s="3"/>
      <c r="AC1434" s="51"/>
      <c r="AD1434" s="3"/>
      <c r="AH1434" s="51"/>
      <c r="AK1434" s="3"/>
      <c r="AN1434" s="3"/>
      <c r="AO1434" s="3"/>
      <c r="AP1434" s="3"/>
    </row>
    <row r="1435" spans="1:42" ht="30" customHeight="1" x14ac:dyDescent="0.25">
      <c r="A1435" s="25" t="s">
        <v>41</v>
      </c>
      <c r="B1435" s="25" t="s">
        <v>36</v>
      </c>
      <c r="C1435" s="25">
        <v>37</v>
      </c>
      <c r="D1435" s="25">
        <v>10</v>
      </c>
      <c r="E1435" s="37">
        <v>44497</v>
      </c>
      <c r="F1435"/>
      <c r="G1435" s="25"/>
      <c r="H1435" s="56" t="str">
        <f>IFERROR(VLOOKUP(Tabelle111[[#This Row],[Artikelnr. (wenn vorhanden)]],Artikel!A:C,3,FALSE),Tabelle111[[#This Row],[Artikelnr. (wenn vorhanden)]])</f>
        <v>-</v>
      </c>
      <c r="I1435" s="11" t="str">
        <f>VLOOKUP(V1435,'Linien - BU'!A:B,2,FALSE)</f>
        <v>BU1</v>
      </c>
      <c r="J1435" s="12">
        <f t="shared" si="154"/>
        <v>37</v>
      </c>
      <c r="K1435" s="13">
        <f>Tabelle111[[#This Row],[Datum '[Tag']]]</f>
        <v>44497</v>
      </c>
      <c r="L1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5" s="14" t="str">
        <f>IFERROR(VLOOKUP(Tabelle3[[#This Row],[Artikelnr.]],Artikel!A:C,3,FALSE),Tabelle3[[#This Row],[Artikelnr.]])</f>
        <v>-</v>
      </c>
      <c r="N1435" s="11" t="str">
        <f>VLOOKUP(D1435,'Liste Gründe'!A:D,2,FALSE)</f>
        <v>Linienbezogen</v>
      </c>
      <c r="O1435" s="13" t="str">
        <f>IF(ISBLANK(F1435),VLOOKUP(Tabelle3[[#This Row],[Grund Ziffer]],'Liste Gründe'!A:D,3,FALSE),F1435)</f>
        <v>Reinigung</v>
      </c>
      <c r="P1435" s="11" t="str">
        <f>IF(ISBLANK(Tabelle111[[#This Row],[noch genauer]]),"-",Tabelle111[[#This Row],[noch genauer]])</f>
        <v>-</v>
      </c>
      <c r="Q1435" s="14">
        <f t="shared" si="155"/>
        <v>43</v>
      </c>
      <c r="R1435" s="11" t="str">
        <f t="shared" si="156"/>
        <v>Produkte</v>
      </c>
      <c r="S1435" s="11" t="str">
        <f t="shared" si="157"/>
        <v>BUs</v>
      </c>
      <c r="T1435" s="11" t="str">
        <f t="shared" si="158"/>
        <v>Symptome</v>
      </c>
      <c r="U1435" s="11" t="str">
        <f>IFERROR(VLOOKUP(Tabelle3[[#This Row],[Artikelnr.]],Kennzahlen!S:U,3,FALSE)*Tabelle3[[#This Row],[Menge]],"0")</f>
        <v>0</v>
      </c>
      <c r="V1435" s="14" t="str">
        <f>IF(ISBLANK(A1435),VLOOKUP(Tabelle3[[#This Row],[Artikelnr.]],'Linien - BU'!R:S,2,FALSE),A1435)</f>
        <v>Schmelze</v>
      </c>
      <c r="W1435" s="16" t="str">
        <f t="shared" si="159"/>
        <v>-</v>
      </c>
      <c r="X1435" s="15">
        <f t="shared" si="160"/>
        <v>10</v>
      </c>
      <c r="Z1435"/>
      <c r="AA1435"/>
      <c r="AB1435" s="3"/>
      <c r="AC1435" s="51"/>
      <c r="AD1435" s="3"/>
      <c r="AH1435" s="51"/>
      <c r="AK1435" s="3"/>
      <c r="AN1435" s="3"/>
      <c r="AO1435" s="3"/>
      <c r="AP1435" s="3"/>
    </row>
    <row r="1436" spans="1:42" ht="30" customHeight="1" x14ac:dyDescent="0.25">
      <c r="A1436" s="25" t="s">
        <v>84</v>
      </c>
      <c r="B1436" s="25">
        <v>49500190</v>
      </c>
      <c r="C1436" s="25">
        <v>91</v>
      </c>
      <c r="D1436" s="25">
        <v>12</v>
      </c>
      <c r="E1436" s="37">
        <v>44497</v>
      </c>
      <c r="F1436"/>
      <c r="G1436" s="25"/>
      <c r="H1436" s="56" t="str">
        <f>IFERROR(VLOOKUP(Tabelle111[[#This Row],[Artikelnr. (wenn vorhanden)]],Artikel!A:C,3,FALSE),Tabelle111[[#This Row],[Artikelnr. (wenn vorhanden)]])</f>
        <v>ABS ALL-EMM-VAKU</v>
      </c>
      <c r="I1436" s="11" t="str">
        <f>VLOOKUP(V1436,'Linien - BU'!A:B,2,FALSE)</f>
        <v>Rest</v>
      </c>
      <c r="J1436" s="12">
        <f t="shared" si="154"/>
        <v>91</v>
      </c>
      <c r="K1436" s="13">
        <f>Tabelle111[[#This Row],[Datum '[Tag']]]</f>
        <v>44497</v>
      </c>
      <c r="L1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6" s="14" t="str">
        <f>IFERROR(VLOOKUP(Tabelle3[[#This Row],[Artikelnr.]],Artikel!A:C,3,FALSE),Tabelle3[[#This Row],[Artikelnr.]])</f>
        <v>ABS ALL-EMM-VAKU</v>
      </c>
      <c r="N1436" s="11" t="str">
        <f>VLOOKUP(D1436,'Liste Gründe'!A:D,2,FALSE)</f>
        <v>Schimmel</v>
      </c>
      <c r="O1436" s="13" t="str">
        <f>IF(ISBLANK(F1436),VLOOKUP(Tabelle3[[#This Row],[Grund Ziffer]],'Liste Gründe'!A:D,3,FALSE),F1436)</f>
        <v>Schimmel</v>
      </c>
      <c r="P1436" s="11" t="str">
        <f>IF(ISBLANK(Tabelle111[[#This Row],[noch genauer]]),"-",Tabelle111[[#This Row],[noch genauer]])</f>
        <v>-</v>
      </c>
      <c r="Q1436" s="14">
        <f t="shared" si="155"/>
        <v>43</v>
      </c>
      <c r="R1436" s="11" t="str">
        <f t="shared" si="156"/>
        <v>Produkte</v>
      </c>
      <c r="S1436" s="11" t="str">
        <f t="shared" si="157"/>
        <v>BUs</v>
      </c>
      <c r="T1436" s="11" t="str">
        <f t="shared" si="158"/>
        <v>Symptome</v>
      </c>
      <c r="U1436" s="11">
        <f>IFERROR(VLOOKUP(Tabelle3[[#This Row],[Artikelnr.]],Kennzahlen!S:U,3,FALSE)*Tabelle3[[#This Row],[Menge]],"0")</f>
        <v>228.77399999999997</v>
      </c>
      <c r="V1436" s="14" t="str">
        <f>IF(ISBLANK(A1436),VLOOKUP(Tabelle3[[#This Row],[Artikelnr.]],'Linien - BU'!R:S,2,FALSE),A1436)</f>
        <v>Retoure</v>
      </c>
      <c r="W1436" s="16">
        <f t="shared" si="159"/>
        <v>49500190</v>
      </c>
      <c r="X1436" s="15">
        <f t="shared" si="160"/>
        <v>12</v>
      </c>
      <c r="Z1436"/>
      <c r="AA1436"/>
      <c r="AB1436" s="3"/>
      <c r="AC1436" s="51"/>
      <c r="AD1436" s="3"/>
      <c r="AH1436" s="51"/>
      <c r="AK1436" s="3"/>
      <c r="AN1436" s="3"/>
      <c r="AO1436" s="3"/>
      <c r="AP1436" s="3"/>
    </row>
    <row r="1437" spans="1:42" ht="30" customHeight="1" x14ac:dyDescent="0.25">
      <c r="A1437" s="25" t="s">
        <v>41</v>
      </c>
      <c r="B1437" s="25" t="s">
        <v>36</v>
      </c>
      <c r="C1437" s="25">
        <v>107.6</v>
      </c>
      <c r="D1437" s="25">
        <v>10</v>
      </c>
      <c r="E1437" s="37">
        <v>44497</v>
      </c>
      <c r="F1437"/>
      <c r="G1437" s="25"/>
      <c r="H1437" s="56" t="str">
        <f>IFERROR(VLOOKUP(Tabelle111[[#This Row],[Artikelnr. (wenn vorhanden)]],Artikel!A:C,3,FALSE),Tabelle111[[#This Row],[Artikelnr. (wenn vorhanden)]])</f>
        <v>-</v>
      </c>
      <c r="I1437" s="11" t="str">
        <f>VLOOKUP(V1437,'Linien - BU'!A:B,2,FALSE)</f>
        <v>BU1</v>
      </c>
      <c r="J1437" s="12">
        <f t="shared" si="154"/>
        <v>107.6</v>
      </c>
      <c r="K1437" s="13">
        <f>Tabelle111[[#This Row],[Datum '[Tag']]]</f>
        <v>44497</v>
      </c>
      <c r="L1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7" s="14" t="str">
        <f>IFERROR(VLOOKUP(Tabelle3[[#This Row],[Artikelnr.]],Artikel!A:C,3,FALSE),Tabelle3[[#This Row],[Artikelnr.]])</f>
        <v>-</v>
      </c>
      <c r="N1437" s="11" t="str">
        <f>VLOOKUP(D1437,'Liste Gründe'!A:D,2,FALSE)</f>
        <v>Linienbezogen</v>
      </c>
      <c r="O1437" s="13" t="str">
        <f>IF(ISBLANK(F1437),VLOOKUP(Tabelle3[[#This Row],[Grund Ziffer]],'Liste Gründe'!A:D,3,FALSE),F1437)</f>
        <v>Reinigung</v>
      </c>
      <c r="P1437" s="11" t="str">
        <f>IF(ISBLANK(Tabelle111[[#This Row],[noch genauer]]),"-",Tabelle111[[#This Row],[noch genauer]])</f>
        <v>-</v>
      </c>
      <c r="Q1437" s="14">
        <f t="shared" si="155"/>
        <v>43</v>
      </c>
      <c r="R1437" s="11" t="str">
        <f t="shared" si="156"/>
        <v>Produkte</v>
      </c>
      <c r="S1437" s="11" t="str">
        <f t="shared" si="157"/>
        <v>BUs</v>
      </c>
      <c r="T1437" s="11" t="str">
        <f t="shared" si="158"/>
        <v>Symptome</v>
      </c>
      <c r="U1437" s="11" t="str">
        <f>IFERROR(VLOOKUP(Tabelle3[[#This Row],[Artikelnr.]],Kennzahlen!S:U,3,FALSE)*Tabelle3[[#This Row],[Menge]],"0")</f>
        <v>0</v>
      </c>
      <c r="V1437" s="14" t="str">
        <f>IF(ISBLANK(A1437),VLOOKUP(Tabelle3[[#This Row],[Artikelnr.]],'Linien - BU'!R:S,2,FALSE),A1437)</f>
        <v>Schmelze</v>
      </c>
      <c r="W1437" s="16" t="str">
        <f t="shared" si="159"/>
        <v>-</v>
      </c>
      <c r="X1437" s="15">
        <f t="shared" si="160"/>
        <v>10</v>
      </c>
      <c r="Z1437"/>
      <c r="AA1437"/>
      <c r="AB1437" s="3"/>
      <c r="AC1437" s="51"/>
      <c r="AD1437" s="3"/>
      <c r="AH1437" s="51"/>
      <c r="AK1437" s="3"/>
      <c r="AN1437" s="3"/>
      <c r="AO1437" s="3"/>
      <c r="AP1437" s="3"/>
    </row>
    <row r="1438" spans="1:42" ht="30" customHeight="1" x14ac:dyDescent="0.25">
      <c r="A1438" s="25" t="s">
        <v>372</v>
      </c>
      <c r="B1438" s="25" t="s">
        <v>15123</v>
      </c>
      <c r="C1438" s="25">
        <v>14</v>
      </c>
      <c r="D1438" s="25">
        <v>30</v>
      </c>
      <c r="E1438" s="37">
        <v>44497</v>
      </c>
      <c r="F1438"/>
      <c r="G1438" s="25"/>
      <c r="H1438" s="56" t="str">
        <f>IFERROR(VLOOKUP(Tabelle111[[#This Row],[Artikelnr. (wenn vorhanden)]],Artikel!A:C,3,FALSE),Tabelle111[[#This Row],[Artikelnr. (wenn vorhanden)]])</f>
        <v>Würfel</v>
      </c>
      <c r="I1438" s="11" t="str">
        <f>VLOOKUP(V1438,'Linien - BU'!A:B,2,FALSE)</f>
        <v>BU3</v>
      </c>
      <c r="J1438" s="12">
        <f t="shared" si="154"/>
        <v>14</v>
      </c>
      <c r="K1438" s="13">
        <f>Tabelle111[[#This Row],[Datum '[Tag']]]</f>
        <v>44497</v>
      </c>
      <c r="L1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8" s="14" t="str">
        <f>IFERROR(VLOOKUP(Tabelle3[[#This Row],[Artikelnr.]],Artikel!A:C,3,FALSE),Tabelle3[[#This Row],[Artikelnr.]])</f>
        <v>Würfel</v>
      </c>
      <c r="N1438" s="11" t="str">
        <f>VLOOKUP(D1438,'Liste Gründe'!A:D,2,FALSE)</f>
        <v>Linienbezogen</v>
      </c>
      <c r="O1438" s="13" t="str">
        <f>IF(ISBLANK(F1438),VLOOKUP(Tabelle3[[#This Row],[Grund Ziffer]],'Liste Gründe'!A:D,3,FALSE),F1438)</f>
        <v>Maschinenabfall</v>
      </c>
      <c r="P1438" s="11" t="str">
        <f>IF(ISBLANK(Tabelle111[[#This Row],[noch genauer]]),"-",Tabelle111[[#This Row],[noch genauer]])</f>
        <v>-</v>
      </c>
      <c r="Q1438" s="14">
        <f t="shared" si="155"/>
        <v>43</v>
      </c>
      <c r="R1438" s="11" t="str">
        <f t="shared" si="156"/>
        <v>Produkte</v>
      </c>
      <c r="S1438" s="11" t="str">
        <f t="shared" si="157"/>
        <v>BUs</v>
      </c>
      <c r="T1438" s="11" t="str">
        <f t="shared" si="158"/>
        <v>Symptome</v>
      </c>
      <c r="U1438" s="11" t="str">
        <f>IFERROR(VLOOKUP(Tabelle3[[#This Row],[Artikelnr.]],Kennzahlen!S:U,3,FALSE)*Tabelle3[[#This Row],[Menge]],"0")</f>
        <v>0</v>
      </c>
      <c r="V1438" s="14" t="str">
        <f>IF(ISBLANK(A1438),VLOOKUP(Tabelle3[[#This Row],[Artikelnr.]],'Linien - BU'!R:S,2,FALSE),A1438)</f>
        <v>L35</v>
      </c>
      <c r="W1438" s="16" t="str">
        <f t="shared" si="159"/>
        <v>Würfel</v>
      </c>
      <c r="X1438" s="15">
        <f t="shared" si="160"/>
        <v>30</v>
      </c>
      <c r="Z1438"/>
      <c r="AA1438"/>
      <c r="AB1438" s="3"/>
      <c r="AC1438" s="51"/>
      <c r="AD1438" s="3"/>
      <c r="AH1438" s="51"/>
      <c r="AK1438" s="3"/>
      <c r="AN1438" s="3"/>
      <c r="AO1438" s="3"/>
      <c r="AP1438" s="3"/>
    </row>
    <row r="1439" spans="1:42" ht="30" customHeight="1" x14ac:dyDescent="0.25">
      <c r="A1439" s="25" t="s">
        <v>8</v>
      </c>
      <c r="B1439" s="25">
        <v>29501083</v>
      </c>
      <c r="C1439" s="25">
        <v>175</v>
      </c>
      <c r="D1439" s="25">
        <v>12</v>
      </c>
      <c r="E1439" s="37">
        <v>44497</v>
      </c>
      <c r="F1439"/>
      <c r="G1439" s="25"/>
      <c r="H1439" s="56" t="str">
        <f>IFERROR(VLOOKUP(Tabelle111[[#This Row],[Artikelnr. (wenn vorhanden)]],Artikel!A:C,3,FALSE),Tabelle111[[#This Row],[Artikelnr. (wenn vorhanden)]])</f>
        <v>VOS RW-NATUR-EXTRA ENDS</v>
      </c>
      <c r="I1439" s="11" t="str">
        <f>VLOOKUP(V1439,'Linien - BU'!A:B,2,FALSE)</f>
        <v>BU3</v>
      </c>
      <c r="J1439" s="12">
        <f t="shared" si="154"/>
        <v>175</v>
      </c>
      <c r="K1439" s="13">
        <f>Tabelle111[[#This Row],[Datum '[Tag']]]</f>
        <v>44497</v>
      </c>
      <c r="L1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39" s="14" t="str">
        <f>IFERROR(VLOOKUP(Tabelle3[[#This Row],[Artikelnr.]],Artikel!A:C,3,FALSE),Tabelle3[[#This Row],[Artikelnr.]])</f>
        <v>VOS RW-NATUR-EXTRA ENDS</v>
      </c>
      <c r="N1439" s="11" t="str">
        <f>VLOOKUP(D1439,'Liste Gründe'!A:D,2,FALSE)</f>
        <v>Schimmel</v>
      </c>
      <c r="O1439" s="13" t="str">
        <f>IF(ISBLANK(F1439),VLOOKUP(Tabelle3[[#This Row],[Grund Ziffer]],'Liste Gründe'!A:D,3,FALSE),F1439)</f>
        <v>Schimmel</v>
      </c>
      <c r="P1439" s="11" t="str">
        <f>IF(ISBLANK(Tabelle111[[#This Row],[noch genauer]]),"-",Tabelle111[[#This Row],[noch genauer]])</f>
        <v>-</v>
      </c>
      <c r="Q1439" s="14">
        <f t="shared" si="155"/>
        <v>43</v>
      </c>
      <c r="R1439" s="11" t="str">
        <f t="shared" si="156"/>
        <v>Produkte</v>
      </c>
      <c r="S1439" s="11" t="str">
        <f t="shared" si="157"/>
        <v>BUs</v>
      </c>
      <c r="T1439" s="11" t="str">
        <f t="shared" si="158"/>
        <v>Symptome</v>
      </c>
      <c r="U1439" s="11">
        <f>IFERROR(VLOOKUP(Tabelle3[[#This Row],[Artikelnr.]],Kennzahlen!S:U,3,FALSE)*Tabelle3[[#This Row],[Menge]],"0")</f>
        <v>87.5</v>
      </c>
      <c r="V1439" s="14" t="str">
        <f>IF(ISBLANK(A1439),VLOOKUP(Tabelle3[[#This Row],[Artikelnr.]],'Linien - BU'!R:S,2,FALSE),A1439)</f>
        <v>BU3</v>
      </c>
      <c r="W1439" s="16">
        <f t="shared" si="159"/>
        <v>29501083</v>
      </c>
      <c r="X1439" s="15">
        <f t="shared" si="160"/>
        <v>12</v>
      </c>
      <c r="Z1439"/>
      <c r="AA1439"/>
      <c r="AB1439" s="3"/>
      <c r="AC1439" s="51"/>
      <c r="AD1439" s="3"/>
      <c r="AH1439" s="51"/>
      <c r="AK1439" s="3"/>
      <c r="AN1439" s="3"/>
      <c r="AO1439" s="3"/>
      <c r="AP1439" s="3"/>
    </row>
    <row r="1440" spans="1:42" ht="30" customHeight="1" x14ac:dyDescent="0.25">
      <c r="A1440" s="25" t="s">
        <v>59</v>
      </c>
      <c r="B1440" s="25" t="s">
        <v>36</v>
      </c>
      <c r="C1440" s="25">
        <v>2.4</v>
      </c>
      <c r="D1440" s="25">
        <v>74</v>
      </c>
      <c r="E1440" s="37">
        <v>44498</v>
      </c>
      <c r="F1440"/>
      <c r="G1440" s="25"/>
      <c r="H1440" s="56" t="str">
        <f>IFERROR(VLOOKUP(Tabelle111[[#This Row],[Artikelnr. (wenn vorhanden)]],Artikel!A:C,3,FALSE),Tabelle111[[#This Row],[Artikelnr. (wenn vorhanden)]])</f>
        <v>-</v>
      </c>
      <c r="I1440" s="11" t="str">
        <f>VLOOKUP(V1440,'Linien - BU'!A:B,2,FALSE)</f>
        <v>Rest</v>
      </c>
      <c r="J1440" s="12">
        <f t="shared" si="154"/>
        <v>2.4</v>
      </c>
      <c r="K1440" s="13">
        <f>Tabelle111[[#This Row],[Datum '[Tag']]]</f>
        <v>44498</v>
      </c>
      <c r="L1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0" s="14" t="str">
        <f>IFERROR(VLOOKUP(Tabelle3[[#This Row],[Artikelnr.]],Artikel!A:C,3,FALSE),Tabelle3[[#This Row],[Artikelnr.]])</f>
        <v>-</v>
      </c>
      <c r="N1440" s="11" t="str">
        <f>VLOOKUP(D1440,'Liste Gründe'!A:D,2,FALSE)</f>
        <v>Qualitätssicherung</v>
      </c>
      <c r="O1440" s="13" t="str">
        <f>IF(ISBLANK(F1440),VLOOKUP(Tabelle3[[#This Row],[Grund Ziffer]],'Liste Gründe'!A:D,3,FALSE),F1440)</f>
        <v>Sensorik</v>
      </c>
      <c r="P1440" s="11" t="str">
        <f>IF(ISBLANK(Tabelle111[[#This Row],[noch genauer]]),"-",Tabelle111[[#This Row],[noch genauer]])</f>
        <v>-</v>
      </c>
      <c r="Q1440" s="14">
        <f t="shared" si="155"/>
        <v>43</v>
      </c>
      <c r="R1440" s="11" t="str">
        <f t="shared" si="156"/>
        <v>Produkte</v>
      </c>
      <c r="S1440" s="11" t="str">
        <f t="shared" si="157"/>
        <v>BUs</v>
      </c>
      <c r="T1440" s="11" t="str">
        <f t="shared" si="158"/>
        <v>Symptome</v>
      </c>
      <c r="U1440" s="11" t="str">
        <f>IFERROR(VLOOKUP(Tabelle3[[#This Row],[Artikelnr.]],Kennzahlen!S:U,3,FALSE)*Tabelle3[[#This Row],[Menge]],"0")</f>
        <v>0</v>
      </c>
      <c r="V1440" s="14" t="str">
        <f>IF(ISBLANK(A1440),VLOOKUP(Tabelle3[[#This Row],[Artikelnr.]],'Linien - BU'!R:S,2,FALSE),A1440)</f>
        <v>Labor</v>
      </c>
      <c r="W1440" s="16" t="str">
        <f t="shared" si="159"/>
        <v>-</v>
      </c>
      <c r="X1440" s="15">
        <f t="shared" si="160"/>
        <v>74</v>
      </c>
      <c r="Z1440"/>
      <c r="AA1440"/>
      <c r="AB1440" s="3"/>
      <c r="AC1440" s="51"/>
      <c r="AD1440" s="3"/>
      <c r="AH1440" s="51"/>
      <c r="AK1440" s="3"/>
      <c r="AN1440" s="3"/>
      <c r="AO1440" s="3"/>
      <c r="AP1440" s="3"/>
    </row>
    <row r="1441" spans="1:42" ht="30" customHeight="1" x14ac:dyDescent="0.25">
      <c r="A1441" s="25" t="s">
        <v>8</v>
      </c>
      <c r="B1441" s="25">
        <v>49900002</v>
      </c>
      <c r="C1441" s="25">
        <v>284</v>
      </c>
      <c r="D1441" s="25">
        <v>42</v>
      </c>
      <c r="E1441" s="37">
        <v>44498</v>
      </c>
      <c r="F1441"/>
      <c r="G1441" s="25"/>
      <c r="H1441" s="56" t="str">
        <f>IFERROR(VLOOKUP(Tabelle111[[#This Row],[Artikelnr. (wenn vorhanden)]],Artikel!A:C,3,FALSE),Tabelle111[[#This Row],[Artikelnr. (wenn vorhanden)]])</f>
        <v>VOS VEG-SCH-WÜRZIG-VAKU</v>
      </c>
      <c r="I1441" s="11" t="str">
        <f>VLOOKUP(V1441,'Linien - BU'!A:B,2,FALSE)</f>
        <v>BU3</v>
      </c>
      <c r="J1441" s="12">
        <f t="shared" si="154"/>
        <v>284</v>
      </c>
      <c r="K1441" s="13">
        <f>Tabelle111[[#This Row],[Datum '[Tag']]]</f>
        <v>44498</v>
      </c>
      <c r="L1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41" s="14" t="str">
        <f>IFERROR(VLOOKUP(Tabelle3[[#This Row],[Artikelnr.]],Artikel!A:C,3,FALSE),Tabelle3[[#This Row],[Artikelnr.]])</f>
        <v>VOS VEG-SCH-WÜRZIG-VAKU</v>
      </c>
      <c r="N1441" s="11" t="str">
        <f>VLOOKUP(D1441,'Liste Gründe'!A:D,2,FALSE)</f>
        <v>Rest</v>
      </c>
      <c r="O1441" s="13" t="str">
        <f>IF(ISBLANK(F1441),VLOOKUP(Tabelle3[[#This Row],[Grund Ziffer]],'Liste Gründe'!A:D,3,FALSE),F1441)</f>
        <v>Schmutz</v>
      </c>
      <c r="P1441" s="11" t="str">
        <f>IF(ISBLANK(Tabelle111[[#This Row],[noch genauer]]),"-",Tabelle111[[#This Row],[noch genauer]])</f>
        <v>-</v>
      </c>
      <c r="Q1441" s="14">
        <f t="shared" si="155"/>
        <v>43</v>
      </c>
      <c r="R1441" s="11" t="str">
        <f t="shared" si="156"/>
        <v>Produkte</v>
      </c>
      <c r="S1441" s="11" t="str">
        <f t="shared" si="157"/>
        <v>BUs</v>
      </c>
      <c r="T1441" s="11" t="str">
        <f t="shared" si="158"/>
        <v>Symptome</v>
      </c>
      <c r="U1441" s="11">
        <f>IFERROR(VLOOKUP(Tabelle3[[#This Row],[Artikelnr.]],Kennzahlen!S:U,3,FALSE)*Tabelle3[[#This Row],[Menge]],"0")</f>
        <v>145.976</v>
      </c>
      <c r="V1441" s="14" t="str">
        <f>IF(ISBLANK(A1441),VLOOKUP(Tabelle3[[#This Row],[Artikelnr.]],'Linien - BU'!R:S,2,FALSE),A1441)</f>
        <v>BU3</v>
      </c>
      <c r="W1441" s="16">
        <f t="shared" si="159"/>
        <v>49900002</v>
      </c>
      <c r="X1441" s="15">
        <f t="shared" si="160"/>
        <v>42</v>
      </c>
      <c r="Z1441"/>
      <c r="AA1441"/>
      <c r="AB1441" s="3"/>
      <c r="AC1441" s="51"/>
      <c r="AD1441" s="3"/>
      <c r="AH1441" s="51"/>
      <c r="AK1441" s="3"/>
      <c r="AN1441" s="3"/>
      <c r="AO1441" s="3"/>
      <c r="AP1441" s="3"/>
    </row>
    <row r="1442" spans="1:42" ht="30" customHeight="1" x14ac:dyDescent="0.25">
      <c r="A1442" s="25" t="s">
        <v>140</v>
      </c>
      <c r="B1442" s="25" t="s">
        <v>36</v>
      </c>
      <c r="C1442" s="25">
        <v>16</v>
      </c>
      <c r="D1442" s="25">
        <v>74</v>
      </c>
      <c r="E1442" s="37">
        <v>44498</v>
      </c>
      <c r="F1442"/>
      <c r="G1442" s="25"/>
      <c r="H1442" s="56" t="str">
        <f>IFERROR(VLOOKUP(Tabelle111[[#This Row],[Artikelnr. (wenn vorhanden)]],Artikel!A:C,3,FALSE),Tabelle111[[#This Row],[Artikelnr. (wenn vorhanden)]])</f>
        <v>-</v>
      </c>
      <c r="I1442" s="11" t="str">
        <f>VLOOKUP(V1442,'Linien - BU'!A:B,2,FALSE)</f>
        <v>Rest</v>
      </c>
      <c r="J1442" s="12">
        <f t="shared" si="154"/>
        <v>16</v>
      </c>
      <c r="K1442" s="13">
        <f>Tabelle111[[#This Row],[Datum '[Tag']]]</f>
        <v>44498</v>
      </c>
      <c r="L1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2" s="14" t="str">
        <f>IFERROR(VLOOKUP(Tabelle3[[#This Row],[Artikelnr.]],Artikel!A:C,3,FALSE),Tabelle3[[#This Row],[Artikelnr.]])</f>
        <v>-</v>
      </c>
      <c r="N1442" s="11" t="str">
        <f>VLOOKUP(D1442,'Liste Gründe'!A:D,2,FALSE)</f>
        <v>Qualitätssicherung</v>
      </c>
      <c r="O1442" s="13" t="str">
        <f>IF(ISBLANK(F1442),VLOOKUP(Tabelle3[[#This Row],[Grund Ziffer]],'Liste Gründe'!A:D,3,FALSE),F1442)</f>
        <v>Sensorik</v>
      </c>
      <c r="P1442" s="11" t="str">
        <f>IF(ISBLANK(Tabelle111[[#This Row],[noch genauer]]),"-",Tabelle111[[#This Row],[noch genauer]])</f>
        <v>-</v>
      </c>
      <c r="Q1442" s="14">
        <f t="shared" si="155"/>
        <v>43</v>
      </c>
      <c r="R1442" s="11" t="str">
        <f t="shared" si="156"/>
        <v>Produkte</v>
      </c>
      <c r="S1442" s="11" t="str">
        <f t="shared" si="157"/>
        <v>BUs</v>
      </c>
      <c r="T1442" s="11" t="str">
        <f t="shared" si="158"/>
        <v>Symptome</v>
      </c>
      <c r="U1442" s="11" t="str">
        <f>IFERROR(VLOOKUP(Tabelle3[[#This Row],[Artikelnr.]],Kennzahlen!S:U,3,FALSE)*Tabelle3[[#This Row],[Menge]],"0")</f>
        <v>0</v>
      </c>
      <c r="V1442" s="14" t="str">
        <f>IF(ISBLANK(A1442),VLOOKUP(Tabelle3[[#This Row],[Artikelnr.]],'Linien - BU'!R:S,2,FALSE),A1442)</f>
        <v>QM</v>
      </c>
      <c r="W1442" s="16" t="str">
        <f t="shared" si="159"/>
        <v>-</v>
      </c>
      <c r="X1442" s="15">
        <f t="shared" si="160"/>
        <v>74</v>
      </c>
      <c r="Z1442"/>
      <c r="AA1442"/>
      <c r="AB1442" s="3"/>
      <c r="AC1442" s="51"/>
      <c r="AD1442" s="3"/>
      <c r="AH1442" s="51"/>
      <c r="AK1442" s="3"/>
      <c r="AN1442" s="3"/>
      <c r="AO1442" s="3"/>
      <c r="AP1442" s="3"/>
    </row>
    <row r="1443" spans="1:42" ht="30" customHeight="1" x14ac:dyDescent="0.25">
      <c r="A1443" s="25" t="s">
        <v>59</v>
      </c>
      <c r="B1443" s="25" t="s">
        <v>36</v>
      </c>
      <c r="C1443" s="25">
        <v>66</v>
      </c>
      <c r="D1443" s="25">
        <v>73</v>
      </c>
      <c r="E1443" s="37">
        <v>44498</v>
      </c>
      <c r="F1443"/>
      <c r="G1443" s="25"/>
      <c r="H1443" s="56" t="str">
        <f>IFERROR(VLOOKUP(Tabelle111[[#This Row],[Artikelnr. (wenn vorhanden)]],Artikel!A:C,3,FALSE),Tabelle111[[#This Row],[Artikelnr. (wenn vorhanden)]])</f>
        <v>-</v>
      </c>
      <c r="I1443" s="11" t="str">
        <f>VLOOKUP(V1443,'Linien - BU'!A:B,2,FALSE)</f>
        <v>Rest</v>
      </c>
      <c r="J1443" s="12">
        <f t="shared" si="154"/>
        <v>66</v>
      </c>
      <c r="K1443" s="13">
        <f>Tabelle111[[#This Row],[Datum '[Tag']]]</f>
        <v>44498</v>
      </c>
      <c r="L1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3" s="14" t="str">
        <f>IFERROR(VLOOKUP(Tabelle3[[#This Row],[Artikelnr.]],Artikel!A:C,3,FALSE),Tabelle3[[#This Row],[Artikelnr.]])</f>
        <v>-</v>
      </c>
      <c r="N1443" s="11" t="str">
        <f>VLOOKUP(D1443,'Liste Gründe'!A:D,2,FALSE)</f>
        <v>Qualitätssicherung</v>
      </c>
      <c r="O1443" s="13" t="str">
        <f>IF(ISBLANK(F1443),VLOOKUP(Tabelle3[[#This Row],[Grund Ziffer]],'Liste Gründe'!A:D,3,FALSE),F1443)</f>
        <v>Laborproben</v>
      </c>
      <c r="P1443" s="11" t="str">
        <f>IF(ISBLANK(Tabelle111[[#This Row],[noch genauer]]),"-",Tabelle111[[#This Row],[noch genauer]])</f>
        <v>-</v>
      </c>
      <c r="Q1443" s="14">
        <f t="shared" si="155"/>
        <v>43</v>
      </c>
      <c r="R1443" s="11" t="str">
        <f t="shared" si="156"/>
        <v>Produkte</v>
      </c>
      <c r="S1443" s="11" t="str">
        <f t="shared" si="157"/>
        <v>BUs</v>
      </c>
      <c r="T1443" s="11" t="str">
        <f t="shared" si="158"/>
        <v>Symptome</v>
      </c>
      <c r="U1443" s="11" t="str">
        <f>IFERROR(VLOOKUP(Tabelle3[[#This Row],[Artikelnr.]],Kennzahlen!S:U,3,FALSE)*Tabelle3[[#This Row],[Menge]],"0")</f>
        <v>0</v>
      </c>
      <c r="V1443" s="14" t="str">
        <f>IF(ISBLANK(A1443),VLOOKUP(Tabelle3[[#This Row],[Artikelnr.]],'Linien - BU'!R:S,2,FALSE),A1443)</f>
        <v>Labor</v>
      </c>
      <c r="W1443" s="16" t="str">
        <f t="shared" si="159"/>
        <v>-</v>
      </c>
      <c r="X1443" s="15">
        <f t="shared" si="160"/>
        <v>73</v>
      </c>
      <c r="Z1443"/>
      <c r="AA1443"/>
      <c r="AB1443" s="3"/>
      <c r="AC1443" s="51"/>
      <c r="AD1443" s="3"/>
      <c r="AH1443" s="51"/>
      <c r="AK1443" s="3"/>
      <c r="AN1443" s="3"/>
      <c r="AO1443" s="3"/>
      <c r="AP1443" s="3"/>
    </row>
    <row r="1444" spans="1:42" ht="30" customHeight="1" x14ac:dyDescent="0.25">
      <c r="A1444" s="25" t="s">
        <v>8</v>
      </c>
      <c r="B1444" s="25" t="s">
        <v>36</v>
      </c>
      <c r="C1444" s="25">
        <v>285</v>
      </c>
      <c r="D1444" s="25">
        <v>30</v>
      </c>
      <c r="E1444" s="37">
        <v>44498</v>
      </c>
      <c r="F1444"/>
      <c r="G1444" s="25"/>
      <c r="H1444" s="56" t="str">
        <f>IFERROR(VLOOKUP(Tabelle111[[#This Row],[Artikelnr. (wenn vorhanden)]],Artikel!A:C,3,FALSE),Tabelle111[[#This Row],[Artikelnr. (wenn vorhanden)]])</f>
        <v>-</v>
      </c>
      <c r="I1444" s="11" t="str">
        <f>VLOOKUP(V1444,'Linien - BU'!A:B,2,FALSE)</f>
        <v>BU3</v>
      </c>
      <c r="J1444" s="12">
        <f t="shared" si="154"/>
        <v>285</v>
      </c>
      <c r="K1444" s="13">
        <f>Tabelle111[[#This Row],[Datum '[Tag']]]</f>
        <v>44498</v>
      </c>
      <c r="L1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4" s="14" t="str">
        <f>IFERROR(VLOOKUP(Tabelle3[[#This Row],[Artikelnr.]],Artikel!A:C,3,FALSE),Tabelle3[[#This Row],[Artikelnr.]])</f>
        <v>-</v>
      </c>
      <c r="N1444" s="11" t="str">
        <f>VLOOKUP(D1444,'Liste Gründe'!A:D,2,FALSE)</f>
        <v>Linienbezogen</v>
      </c>
      <c r="O1444" s="13" t="str">
        <f>IF(ISBLANK(F1444),VLOOKUP(Tabelle3[[#This Row],[Grund Ziffer]],'Liste Gründe'!A:D,3,FALSE),F1444)</f>
        <v>Maschinenabfall</v>
      </c>
      <c r="P1444" s="11" t="str">
        <f>IF(ISBLANK(Tabelle111[[#This Row],[noch genauer]]),"-",Tabelle111[[#This Row],[noch genauer]])</f>
        <v>-</v>
      </c>
      <c r="Q1444" s="14">
        <f t="shared" si="155"/>
        <v>43</v>
      </c>
      <c r="R1444" s="11" t="str">
        <f t="shared" si="156"/>
        <v>Produkte</v>
      </c>
      <c r="S1444" s="11" t="str">
        <f t="shared" si="157"/>
        <v>BUs</v>
      </c>
      <c r="T1444" s="11" t="str">
        <f t="shared" si="158"/>
        <v>Symptome</v>
      </c>
      <c r="U1444" s="11" t="str">
        <f>IFERROR(VLOOKUP(Tabelle3[[#This Row],[Artikelnr.]],Kennzahlen!S:U,3,FALSE)*Tabelle3[[#This Row],[Menge]],"0")</f>
        <v>0</v>
      </c>
      <c r="V1444" s="14" t="str">
        <f>IF(ISBLANK(A1444),VLOOKUP(Tabelle3[[#This Row],[Artikelnr.]],'Linien - BU'!R:S,2,FALSE),A1444)</f>
        <v>BU3</v>
      </c>
      <c r="W1444" s="16" t="str">
        <f t="shared" si="159"/>
        <v>-</v>
      </c>
      <c r="X1444" s="15">
        <f t="shared" si="160"/>
        <v>30</v>
      </c>
      <c r="Z1444"/>
      <c r="AA1444"/>
      <c r="AB1444" s="3"/>
      <c r="AC1444" s="51"/>
      <c r="AD1444" s="3"/>
      <c r="AH1444" s="51"/>
      <c r="AK1444" s="3"/>
      <c r="AN1444" s="3"/>
      <c r="AO1444" s="3"/>
      <c r="AP1444" s="3"/>
    </row>
    <row r="1445" spans="1:42" ht="30" customHeight="1" x14ac:dyDescent="0.25">
      <c r="A1445" s="25" t="s">
        <v>74</v>
      </c>
      <c r="B1445" s="25">
        <v>23500374</v>
      </c>
      <c r="C1445" s="25">
        <v>10</v>
      </c>
      <c r="D1445" s="25">
        <v>60</v>
      </c>
      <c r="E1445" s="37">
        <v>44502</v>
      </c>
      <c r="F1445"/>
      <c r="G1445" s="25"/>
      <c r="H1445" s="56" t="str">
        <f>IFERROR(VLOOKUP(Tabelle111[[#This Row],[Artikelnr. (wenn vorhanden)]],Artikel!A:C,3,FALSE),Tabelle111[[#This Row],[Artikelnr. (wenn vorhanden)]])</f>
        <v>RW CHILI-ALD SCHÄLEN</v>
      </c>
      <c r="I1445" s="11" t="str">
        <f>VLOOKUP(V1445,'Linien - BU'!A:B,2,FALSE)</f>
        <v>BU1</v>
      </c>
      <c r="J1445" s="12">
        <f t="shared" si="154"/>
        <v>10</v>
      </c>
      <c r="K1445" s="13">
        <f>Tabelle111[[#This Row],[Datum '[Tag']]]</f>
        <v>44502</v>
      </c>
      <c r="L1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5" s="14" t="str">
        <f>IFERROR(VLOOKUP(Tabelle3[[#This Row],[Artikelnr.]],Artikel!A:C,3,FALSE),Tabelle3[[#This Row],[Artikelnr.]])</f>
        <v>RW CHILI-ALD SCHÄLEN</v>
      </c>
      <c r="N1445" s="11" t="str">
        <f>VLOOKUP(D1445,'Liste Gründe'!A:D,2,FALSE)</f>
        <v>Rest</v>
      </c>
      <c r="O1445" s="13" t="str">
        <f>IF(ISBLANK(F1445),VLOOKUP(Tabelle3[[#This Row],[Grund Ziffer]],'Liste Gründe'!A:D,3,FALSE),F1445)</f>
        <v>geschälte Rinde</v>
      </c>
      <c r="P1445" s="11" t="str">
        <f>IF(ISBLANK(Tabelle111[[#This Row],[noch genauer]]),"-",Tabelle111[[#This Row],[noch genauer]])</f>
        <v>-</v>
      </c>
      <c r="Q1445" s="14">
        <f t="shared" si="155"/>
        <v>44</v>
      </c>
      <c r="R1445" s="11" t="str">
        <f t="shared" si="156"/>
        <v>Produkte</v>
      </c>
      <c r="S1445" s="11" t="str">
        <f t="shared" si="157"/>
        <v>BUs</v>
      </c>
      <c r="T1445" s="11" t="str">
        <f t="shared" si="158"/>
        <v>Symptome</v>
      </c>
      <c r="U1445" s="11" t="str">
        <f>IFERROR(VLOOKUP(Tabelle3[[#This Row],[Artikelnr.]],Kennzahlen!S:U,3,FALSE)*Tabelle3[[#This Row],[Menge]],"0")</f>
        <v>0</v>
      </c>
      <c r="V1445" s="14" t="str">
        <f>IF(ISBLANK(A1445),VLOOKUP(Tabelle3[[#This Row],[Artikelnr.]],'Linien - BU'!R:S,2,FALSE),A1445)</f>
        <v>RWV</v>
      </c>
      <c r="W1445" s="16">
        <f t="shared" si="159"/>
        <v>23500374</v>
      </c>
      <c r="X1445" s="15">
        <f t="shared" si="160"/>
        <v>60</v>
      </c>
      <c r="Z1445"/>
      <c r="AA1445"/>
      <c r="AB1445" s="3"/>
      <c r="AC1445" s="51"/>
      <c r="AD1445" s="3"/>
      <c r="AH1445" s="51"/>
      <c r="AK1445" s="3"/>
      <c r="AN1445" s="3"/>
      <c r="AO1445" s="3"/>
      <c r="AP1445" s="3"/>
    </row>
    <row r="1446" spans="1:42" ht="30" customHeight="1" x14ac:dyDescent="0.25">
      <c r="A1446" s="25" t="s">
        <v>74</v>
      </c>
      <c r="B1446" s="25">
        <v>23500368</v>
      </c>
      <c r="C1446" s="25">
        <v>25</v>
      </c>
      <c r="D1446" s="25">
        <v>60</v>
      </c>
      <c r="E1446" s="37">
        <v>44502</v>
      </c>
      <c r="F1446"/>
      <c r="G1446" s="25"/>
      <c r="H1446" s="56" t="str">
        <f>IFERROR(VLOOKUP(Tabelle111[[#This Row],[Artikelnr. (wenn vorhanden)]],Artikel!A:C,3,FALSE),Tabelle111[[#This Row],[Artikelnr. (wenn vorhanden)]])</f>
        <v>RW NATUR-ALD-SCHÄLEN</v>
      </c>
      <c r="I1446" s="11" t="str">
        <f>VLOOKUP(V1446,'Linien - BU'!A:B,2,FALSE)</f>
        <v>BU1</v>
      </c>
      <c r="J1446" s="12">
        <f t="shared" si="154"/>
        <v>25</v>
      </c>
      <c r="K1446" s="13">
        <f>Tabelle111[[#This Row],[Datum '[Tag']]]</f>
        <v>44502</v>
      </c>
      <c r="L1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6" s="14" t="str">
        <f>IFERROR(VLOOKUP(Tabelle3[[#This Row],[Artikelnr.]],Artikel!A:C,3,FALSE),Tabelle3[[#This Row],[Artikelnr.]])</f>
        <v>RW NATUR-ALD-SCHÄLEN</v>
      </c>
      <c r="N1446" s="11" t="str">
        <f>VLOOKUP(D1446,'Liste Gründe'!A:D,2,FALSE)</f>
        <v>Rest</v>
      </c>
      <c r="O1446" s="13" t="str">
        <f>IF(ISBLANK(F1446),VLOOKUP(Tabelle3[[#This Row],[Grund Ziffer]],'Liste Gründe'!A:D,3,FALSE),F1446)</f>
        <v>geschälte Rinde</v>
      </c>
      <c r="P1446" s="11" t="str">
        <f>IF(ISBLANK(Tabelle111[[#This Row],[noch genauer]]),"-",Tabelle111[[#This Row],[noch genauer]])</f>
        <v>-</v>
      </c>
      <c r="Q1446" s="14">
        <f t="shared" si="155"/>
        <v>44</v>
      </c>
      <c r="R1446" s="11" t="str">
        <f t="shared" si="156"/>
        <v>Produkte</v>
      </c>
      <c r="S1446" s="11" t="str">
        <f t="shared" si="157"/>
        <v>BUs</v>
      </c>
      <c r="T1446" s="11" t="str">
        <f t="shared" si="158"/>
        <v>Symptome</v>
      </c>
      <c r="U1446" s="11" t="str">
        <f>IFERROR(VLOOKUP(Tabelle3[[#This Row],[Artikelnr.]],Kennzahlen!S:U,3,FALSE)*Tabelle3[[#This Row],[Menge]],"0")</f>
        <v>0</v>
      </c>
      <c r="V1446" s="14" t="str">
        <f>IF(ISBLANK(A1446),VLOOKUP(Tabelle3[[#This Row],[Artikelnr.]],'Linien - BU'!R:S,2,FALSE),A1446)</f>
        <v>RWV</v>
      </c>
      <c r="W1446" s="16">
        <f t="shared" si="159"/>
        <v>23500368</v>
      </c>
      <c r="X1446" s="15">
        <f t="shared" si="160"/>
        <v>60</v>
      </c>
      <c r="Z1446"/>
      <c r="AA1446"/>
      <c r="AB1446" s="3"/>
      <c r="AC1446" s="51"/>
      <c r="AD1446" s="3"/>
      <c r="AH1446" s="51"/>
      <c r="AK1446" s="3"/>
      <c r="AN1446" s="3"/>
      <c r="AO1446" s="3"/>
      <c r="AP1446" s="3"/>
    </row>
    <row r="1447" spans="1:42" ht="30" customHeight="1" x14ac:dyDescent="0.25">
      <c r="A1447" s="25" t="s">
        <v>74</v>
      </c>
      <c r="B1447" s="25" t="s">
        <v>36</v>
      </c>
      <c r="C1447" s="25">
        <v>30</v>
      </c>
      <c r="D1447" s="25">
        <v>30</v>
      </c>
      <c r="E1447" s="37">
        <v>44499</v>
      </c>
      <c r="F1447"/>
      <c r="G1447" s="25"/>
      <c r="H1447" s="56" t="str">
        <f>IFERROR(VLOOKUP(Tabelle111[[#This Row],[Artikelnr. (wenn vorhanden)]],Artikel!A:C,3,FALSE),Tabelle111[[#This Row],[Artikelnr. (wenn vorhanden)]])</f>
        <v>-</v>
      </c>
      <c r="I1447" s="11" t="str">
        <f>VLOOKUP(V1447,'Linien - BU'!A:B,2,FALSE)</f>
        <v>BU1</v>
      </c>
      <c r="J1447" s="12">
        <f t="shared" si="154"/>
        <v>30</v>
      </c>
      <c r="K1447" s="13">
        <f>Tabelle111[[#This Row],[Datum '[Tag']]]</f>
        <v>44499</v>
      </c>
      <c r="L1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7" s="14" t="str">
        <f>IFERROR(VLOOKUP(Tabelle3[[#This Row],[Artikelnr.]],Artikel!A:C,3,FALSE),Tabelle3[[#This Row],[Artikelnr.]])</f>
        <v>-</v>
      </c>
      <c r="N1447" s="11" t="str">
        <f>VLOOKUP(D1447,'Liste Gründe'!A:D,2,FALSE)</f>
        <v>Linienbezogen</v>
      </c>
      <c r="O1447" s="13" t="str">
        <f>IF(ISBLANK(F1447),VLOOKUP(Tabelle3[[#This Row],[Grund Ziffer]],'Liste Gründe'!A:D,3,FALSE),F1447)</f>
        <v>Maschinenabfall</v>
      </c>
      <c r="P1447" s="11" t="str">
        <f>IF(ISBLANK(Tabelle111[[#This Row],[noch genauer]]),"-",Tabelle111[[#This Row],[noch genauer]])</f>
        <v>-</v>
      </c>
      <c r="Q1447" s="14">
        <f t="shared" si="155"/>
        <v>43</v>
      </c>
      <c r="R1447" s="11" t="str">
        <f t="shared" si="156"/>
        <v>Produkte</v>
      </c>
      <c r="S1447" s="11" t="str">
        <f t="shared" si="157"/>
        <v>BUs</v>
      </c>
      <c r="T1447" s="11" t="str">
        <f t="shared" si="158"/>
        <v>Symptome</v>
      </c>
      <c r="U1447" s="11" t="str">
        <f>IFERROR(VLOOKUP(Tabelle3[[#This Row],[Artikelnr.]],Kennzahlen!S:U,3,FALSE)*Tabelle3[[#This Row],[Menge]],"0")</f>
        <v>0</v>
      </c>
      <c r="V1447" s="14" t="str">
        <f>IF(ISBLANK(A1447),VLOOKUP(Tabelle3[[#This Row],[Artikelnr.]],'Linien - BU'!R:S,2,FALSE),A1447)</f>
        <v>RWV</v>
      </c>
      <c r="W1447" s="16" t="str">
        <f t="shared" si="159"/>
        <v>-</v>
      </c>
      <c r="X1447" s="15">
        <f t="shared" si="160"/>
        <v>30</v>
      </c>
      <c r="Z1447"/>
      <c r="AA1447"/>
      <c r="AB1447" s="3"/>
      <c r="AC1447" s="51"/>
      <c r="AD1447" s="3"/>
      <c r="AH1447" s="51"/>
      <c r="AK1447" s="3"/>
      <c r="AN1447" s="3"/>
      <c r="AO1447" s="3"/>
      <c r="AP1447" s="3"/>
    </row>
    <row r="1448" spans="1:42" ht="30" customHeight="1" x14ac:dyDescent="0.25">
      <c r="A1448" s="25" t="s">
        <v>8</v>
      </c>
      <c r="B1448" s="25">
        <v>29501003</v>
      </c>
      <c r="C1448" s="25">
        <v>90</v>
      </c>
      <c r="D1448" s="25">
        <v>81</v>
      </c>
      <c r="E1448" s="37">
        <v>44502</v>
      </c>
      <c r="F1448"/>
      <c r="G1448" s="25"/>
      <c r="H1448" s="56" t="str">
        <f>IFERROR(VLOOKUP(Tabelle111[[#This Row],[Artikelnr. (wenn vorhanden)]],Artikel!A:C,3,FALSE),Tabelle111[[#This Row],[Artikelnr. (wenn vorhanden)]])</f>
        <v>ABS CHED-PF-KRÄUK gemis</v>
      </c>
      <c r="I1448" s="11" t="str">
        <f>VLOOKUP(V1448,'Linien - BU'!A:B,2,FALSE)</f>
        <v>BU3</v>
      </c>
      <c r="J1448" s="12">
        <f t="shared" si="154"/>
        <v>90</v>
      </c>
      <c r="K1448" s="13">
        <f>Tabelle111[[#This Row],[Datum '[Tag']]]</f>
        <v>44502</v>
      </c>
      <c r="L1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8" s="14" t="str">
        <f>IFERROR(VLOOKUP(Tabelle3[[#This Row],[Artikelnr.]],Artikel!A:C,3,FALSE),Tabelle3[[#This Row],[Artikelnr.]])</f>
        <v>ABS CHED-PF-KRÄUK gemis</v>
      </c>
      <c r="N1448" s="11" t="str">
        <f>VLOOKUP(D1448,'Liste Gründe'!A:D,2,FALSE)</f>
        <v>Linienbezogen</v>
      </c>
      <c r="O1448" s="13" t="str">
        <f>IF(ISBLANK(F1448),VLOOKUP(Tabelle3[[#This Row],[Grund Ziffer]],'Liste Gründe'!A:D,3,FALSE),F1448)</f>
        <v>gemischtes Produkt</v>
      </c>
      <c r="P1448" s="11" t="str">
        <f>IF(ISBLANK(Tabelle111[[#This Row],[noch genauer]]),"-",Tabelle111[[#This Row],[noch genauer]])</f>
        <v>-</v>
      </c>
      <c r="Q1448" s="14">
        <f t="shared" si="155"/>
        <v>44</v>
      </c>
      <c r="R1448" s="11" t="str">
        <f t="shared" si="156"/>
        <v>Produkte</v>
      </c>
      <c r="S1448" s="11" t="str">
        <f t="shared" si="157"/>
        <v>BUs</v>
      </c>
      <c r="T1448" s="11" t="str">
        <f t="shared" si="158"/>
        <v>Symptome</v>
      </c>
      <c r="U1448" s="11">
        <f>IFERROR(VLOOKUP(Tabelle3[[#This Row],[Artikelnr.]],Kennzahlen!S:U,3,FALSE)*Tabelle3[[#This Row],[Menge]],"0")</f>
        <v>90</v>
      </c>
      <c r="V1448" s="14" t="str">
        <f>IF(ISBLANK(A1448),VLOOKUP(Tabelle3[[#This Row],[Artikelnr.]],'Linien - BU'!R:S,2,FALSE),A1448)</f>
        <v>BU3</v>
      </c>
      <c r="W1448" s="16">
        <f t="shared" si="159"/>
        <v>29501003</v>
      </c>
      <c r="X1448" s="15">
        <f t="shared" si="160"/>
        <v>81</v>
      </c>
      <c r="Z1448"/>
      <c r="AA1448"/>
      <c r="AB1448" s="3"/>
      <c r="AC1448" s="51"/>
      <c r="AD1448" s="3"/>
      <c r="AH1448" s="51"/>
      <c r="AK1448" s="3"/>
      <c r="AN1448" s="3"/>
      <c r="AO1448" s="3"/>
      <c r="AP1448" s="3"/>
    </row>
    <row r="1449" spans="1:42" ht="30" customHeight="1" x14ac:dyDescent="0.25">
      <c r="A1449" s="25" t="s">
        <v>8</v>
      </c>
      <c r="B1449" s="25">
        <v>29501032</v>
      </c>
      <c r="C1449" s="25">
        <v>150</v>
      </c>
      <c r="D1449" s="25">
        <v>42</v>
      </c>
      <c r="E1449" s="37">
        <v>44502</v>
      </c>
      <c r="F1449"/>
      <c r="G1449" s="25"/>
      <c r="H1449" s="56" t="str">
        <f>IFERROR(VLOOKUP(Tabelle111[[#This Row],[Artikelnr. (wenn vorhanden)]],Artikel!A:C,3,FALSE),Tabelle111[[#This Row],[Artikelnr. (wenn vorhanden)]])</f>
        <v>ABS CHED-ROT MIT ß-CARO</v>
      </c>
      <c r="I1449" s="11" t="str">
        <f>VLOOKUP(V1449,'Linien - BU'!A:B,2,FALSE)</f>
        <v>BU3</v>
      </c>
      <c r="J1449" s="12">
        <f t="shared" si="154"/>
        <v>150</v>
      </c>
      <c r="K1449" s="13">
        <f>Tabelle111[[#This Row],[Datum '[Tag']]]</f>
        <v>44502</v>
      </c>
      <c r="L1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9" s="14" t="str">
        <f>IFERROR(VLOOKUP(Tabelle3[[#This Row],[Artikelnr.]],Artikel!A:C,3,FALSE),Tabelle3[[#This Row],[Artikelnr.]])</f>
        <v>ABS CHED-ROT MIT ß-CARO</v>
      </c>
      <c r="N1449" s="11" t="str">
        <f>VLOOKUP(D1449,'Liste Gründe'!A:D,2,FALSE)</f>
        <v>Rest</v>
      </c>
      <c r="O1449" s="13" t="str">
        <f>IF(ISBLANK(F1449),VLOOKUP(Tabelle3[[#This Row],[Grund Ziffer]],'Liste Gründe'!A:D,3,FALSE),F1449)</f>
        <v>Schmutz</v>
      </c>
      <c r="P1449" s="11" t="str">
        <f>IF(ISBLANK(Tabelle111[[#This Row],[noch genauer]]),"-",Tabelle111[[#This Row],[noch genauer]])</f>
        <v>-</v>
      </c>
      <c r="Q1449" s="14">
        <f t="shared" si="155"/>
        <v>44</v>
      </c>
      <c r="R1449" s="11" t="str">
        <f t="shared" si="156"/>
        <v>Produkte</v>
      </c>
      <c r="S1449" s="11" t="str">
        <f t="shared" si="157"/>
        <v>BUs</v>
      </c>
      <c r="T1449" s="11" t="str">
        <f t="shared" si="158"/>
        <v>Symptome</v>
      </c>
      <c r="U1449" s="11">
        <f>IFERROR(VLOOKUP(Tabelle3[[#This Row],[Artikelnr.]],Kennzahlen!S:U,3,FALSE)*Tabelle3[[#This Row],[Menge]],"0")</f>
        <v>150</v>
      </c>
      <c r="V1449" s="14" t="str">
        <f>IF(ISBLANK(A1449),VLOOKUP(Tabelle3[[#This Row],[Artikelnr.]],'Linien - BU'!R:S,2,FALSE),A1449)</f>
        <v>BU3</v>
      </c>
      <c r="W1449" s="16">
        <f t="shared" si="159"/>
        <v>29501032</v>
      </c>
      <c r="X1449" s="15">
        <f t="shared" si="160"/>
        <v>42</v>
      </c>
      <c r="Z1449"/>
      <c r="AA1449"/>
      <c r="AB1449" s="3"/>
      <c r="AC1449" s="51"/>
      <c r="AD1449" s="3"/>
      <c r="AH1449" s="51"/>
      <c r="AK1449" s="3"/>
      <c r="AN1449" s="3"/>
      <c r="AO1449" s="3"/>
      <c r="AP1449" s="3"/>
    </row>
    <row r="1450" spans="1:42" ht="30" customHeight="1" x14ac:dyDescent="0.25">
      <c r="A1450" s="25" t="s">
        <v>41</v>
      </c>
      <c r="B1450" s="25" t="s">
        <v>36</v>
      </c>
      <c r="C1450" s="25">
        <v>90</v>
      </c>
      <c r="D1450" s="25">
        <v>12</v>
      </c>
      <c r="E1450" s="37">
        <v>44502</v>
      </c>
      <c r="F1450"/>
      <c r="G1450" s="25"/>
      <c r="H1450" s="56" t="str">
        <f>IFERROR(VLOOKUP(Tabelle111[[#This Row],[Artikelnr. (wenn vorhanden)]],Artikel!A:C,3,FALSE),Tabelle111[[#This Row],[Artikelnr. (wenn vorhanden)]])</f>
        <v>-</v>
      </c>
      <c r="I1450" s="11" t="str">
        <f>VLOOKUP(V1450,'Linien - BU'!A:B,2,FALSE)</f>
        <v>BU1</v>
      </c>
      <c r="J1450" s="12">
        <f t="shared" si="154"/>
        <v>90</v>
      </c>
      <c r="K1450" s="13">
        <f>Tabelle111[[#This Row],[Datum '[Tag']]]</f>
        <v>44502</v>
      </c>
      <c r="L1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0" s="14" t="str">
        <f>IFERROR(VLOOKUP(Tabelle3[[#This Row],[Artikelnr.]],Artikel!A:C,3,FALSE),Tabelle3[[#This Row],[Artikelnr.]])</f>
        <v>-</v>
      </c>
      <c r="N1450" s="11" t="str">
        <f>VLOOKUP(D1450,'Liste Gründe'!A:D,2,FALSE)</f>
        <v>Schimmel</v>
      </c>
      <c r="O1450" s="13" t="str">
        <f>IF(ISBLANK(F1450),VLOOKUP(Tabelle3[[#This Row],[Grund Ziffer]],'Liste Gründe'!A:D,3,FALSE),F1450)</f>
        <v>Schimmel</v>
      </c>
      <c r="P1450" s="11" t="str">
        <f>IF(ISBLANK(Tabelle111[[#This Row],[noch genauer]]),"-",Tabelle111[[#This Row],[noch genauer]])</f>
        <v>-</v>
      </c>
      <c r="Q1450" s="14">
        <f t="shared" si="155"/>
        <v>44</v>
      </c>
      <c r="R1450" s="11" t="str">
        <f t="shared" si="156"/>
        <v>Produkte</v>
      </c>
      <c r="S1450" s="11" t="str">
        <f t="shared" si="157"/>
        <v>BUs</v>
      </c>
      <c r="T1450" s="11" t="str">
        <f t="shared" si="158"/>
        <v>Symptome</v>
      </c>
      <c r="U1450" s="11" t="str">
        <f>IFERROR(VLOOKUP(Tabelle3[[#This Row],[Artikelnr.]],Kennzahlen!S:U,3,FALSE)*Tabelle3[[#This Row],[Menge]],"0")</f>
        <v>0</v>
      </c>
      <c r="V1450" s="14" t="str">
        <f>IF(ISBLANK(A1450),VLOOKUP(Tabelle3[[#This Row],[Artikelnr.]],'Linien - BU'!R:S,2,FALSE),A1450)</f>
        <v>Schmelze</v>
      </c>
      <c r="W1450" s="16" t="str">
        <f t="shared" si="159"/>
        <v>-</v>
      </c>
      <c r="X1450" s="15">
        <f t="shared" si="160"/>
        <v>12</v>
      </c>
      <c r="Z1450"/>
      <c r="AA1450"/>
      <c r="AB1450" s="3"/>
      <c r="AC1450" s="51"/>
      <c r="AD1450" s="3"/>
      <c r="AH1450" s="51"/>
      <c r="AK1450" s="3"/>
      <c r="AN1450" s="3"/>
      <c r="AO1450" s="3"/>
      <c r="AP1450" s="3"/>
    </row>
    <row r="1451" spans="1:42" ht="30" customHeight="1" x14ac:dyDescent="0.25">
      <c r="A1451" s="25" t="s">
        <v>41</v>
      </c>
      <c r="B1451" s="25" t="s">
        <v>36</v>
      </c>
      <c r="C1451" s="25">
        <v>156</v>
      </c>
      <c r="D1451" s="25">
        <v>12</v>
      </c>
      <c r="E1451" s="37">
        <v>44502</v>
      </c>
      <c r="F1451"/>
      <c r="G1451" s="25"/>
      <c r="H1451" s="56" t="str">
        <f>IFERROR(VLOOKUP(Tabelle111[[#This Row],[Artikelnr. (wenn vorhanden)]],Artikel!A:C,3,FALSE),Tabelle111[[#This Row],[Artikelnr. (wenn vorhanden)]])</f>
        <v>-</v>
      </c>
      <c r="I1451" s="11" t="str">
        <f>VLOOKUP(V1451,'Linien - BU'!A:B,2,FALSE)</f>
        <v>BU1</v>
      </c>
      <c r="J1451" s="12">
        <f t="shared" si="154"/>
        <v>156</v>
      </c>
      <c r="K1451" s="13">
        <f>Tabelle111[[#This Row],[Datum '[Tag']]]</f>
        <v>44502</v>
      </c>
      <c r="L1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1" s="14" t="str">
        <f>IFERROR(VLOOKUP(Tabelle3[[#This Row],[Artikelnr.]],Artikel!A:C,3,FALSE),Tabelle3[[#This Row],[Artikelnr.]])</f>
        <v>-</v>
      </c>
      <c r="N1451" s="11" t="str">
        <f>VLOOKUP(D1451,'Liste Gründe'!A:D,2,FALSE)</f>
        <v>Schimmel</v>
      </c>
      <c r="O1451" s="13" t="str">
        <f>IF(ISBLANK(F1451),VLOOKUP(Tabelle3[[#This Row],[Grund Ziffer]],'Liste Gründe'!A:D,3,FALSE),F1451)</f>
        <v>Schimmel</v>
      </c>
      <c r="P1451" s="11" t="str">
        <f>IF(ISBLANK(Tabelle111[[#This Row],[noch genauer]]),"-",Tabelle111[[#This Row],[noch genauer]])</f>
        <v>-</v>
      </c>
      <c r="Q1451" s="14">
        <f t="shared" si="155"/>
        <v>44</v>
      </c>
      <c r="R1451" s="11" t="str">
        <f t="shared" si="156"/>
        <v>Produkte</v>
      </c>
      <c r="S1451" s="11" t="str">
        <f t="shared" si="157"/>
        <v>BUs</v>
      </c>
      <c r="T1451" s="11" t="str">
        <f t="shared" si="158"/>
        <v>Symptome</v>
      </c>
      <c r="U1451" s="11" t="str">
        <f>IFERROR(VLOOKUP(Tabelle3[[#This Row],[Artikelnr.]],Kennzahlen!S:U,3,FALSE)*Tabelle3[[#This Row],[Menge]],"0")</f>
        <v>0</v>
      </c>
      <c r="V1451" s="14" t="str">
        <f>IF(ISBLANK(A1451),VLOOKUP(Tabelle3[[#This Row],[Artikelnr.]],'Linien - BU'!R:S,2,FALSE),A1451)</f>
        <v>Schmelze</v>
      </c>
      <c r="W1451" s="16" t="str">
        <f t="shared" si="159"/>
        <v>-</v>
      </c>
      <c r="X1451" s="15">
        <f t="shared" si="160"/>
        <v>12</v>
      </c>
      <c r="Z1451"/>
      <c r="AA1451"/>
      <c r="AB1451" s="3"/>
      <c r="AC1451" s="51"/>
      <c r="AD1451" s="3"/>
      <c r="AH1451" s="51"/>
      <c r="AK1451" s="3"/>
      <c r="AN1451" s="3"/>
      <c r="AO1451" s="3"/>
      <c r="AP1451" s="3"/>
    </row>
    <row r="1452" spans="1:42" ht="30" customHeight="1" x14ac:dyDescent="0.25">
      <c r="A1452" s="25" t="s">
        <v>15215</v>
      </c>
      <c r="B1452" s="25">
        <v>32000053</v>
      </c>
      <c r="C1452" s="25">
        <v>20</v>
      </c>
      <c r="D1452" s="25">
        <v>34</v>
      </c>
      <c r="E1452" s="37">
        <v>44502</v>
      </c>
      <c r="F1452"/>
      <c r="G1452" s="25"/>
      <c r="H1452" s="56" t="str">
        <f>IFERROR(VLOOKUP(Tabelle111[[#This Row],[Artikelnr. (wenn vorhanden)]],Artikel!A:C,3,FALSE),Tabelle111[[#This Row],[Artikelnr. (wenn vorhanden)]])</f>
        <v>RW EXTRA-NAT-FUTURA 5,7</v>
      </c>
      <c r="I1452" s="11" t="str">
        <f>VLOOKUP(V1452,'Linien - BU'!A:B,2,FALSE)</f>
        <v>BU1</v>
      </c>
      <c r="J1452" s="12">
        <f t="shared" si="154"/>
        <v>20</v>
      </c>
      <c r="K1452" s="13">
        <f>Tabelle111[[#This Row],[Datum '[Tag']]]</f>
        <v>44502</v>
      </c>
      <c r="L1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52" s="14" t="str">
        <f>IFERROR(VLOOKUP(Tabelle3[[#This Row],[Artikelnr.]],Artikel!A:C,3,FALSE),Tabelle3[[#This Row],[Artikelnr.]])</f>
        <v>RW EXTRA-NAT-FUTURA 5,7</v>
      </c>
      <c r="N1452" s="11" t="str">
        <f>VLOOKUP(D1452,'Liste Gründe'!A:D,2,FALSE)</f>
        <v>Linienbezogen</v>
      </c>
      <c r="O1452" s="13" t="str">
        <f>IF(ISBLANK(F1452),VLOOKUP(Tabelle3[[#This Row],[Grund Ziffer]],'Liste Gründe'!A:D,3,FALSE),F1452)</f>
        <v>Darm geplatzt</v>
      </c>
      <c r="P1452" s="11" t="str">
        <f>IF(ISBLANK(Tabelle111[[#This Row],[noch genauer]]),"-",Tabelle111[[#This Row],[noch genauer]])</f>
        <v>-</v>
      </c>
      <c r="Q1452" s="14">
        <f t="shared" si="155"/>
        <v>44</v>
      </c>
      <c r="R1452" s="11" t="str">
        <f t="shared" si="156"/>
        <v>Produkte</v>
      </c>
      <c r="S1452" s="11" t="str">
        <f t="shared" si="157"/>
        <v>BUs</v>
      </c>
      <c r="T1452" s="11" t="str">
        <f t="shared" si="158"/>
        <v>Symptome</v>
      </c>
      <c r="U1452" s="11" t="str">
        <f>IFERROR(VLOOKUP(Tabelle3[[#This Row],[Artikelnr.]],Kennzahlen!S:U,3,FALSE)*Tabelle3[[#This Row],[Menge]],"0")</f>
        <v>0</v>
      </c>
      <c r="V1452" s="14" t="str">
        <f>IF(ISBLANK(A1452),VLOOKUP(Tabelle3[[#This Row],[Artikelnr.]],'Linien - BU'!R:S,2,FALSE),A1452)</f>
        <v>HN848</v>
      </c>
      <c r="W1452" s="16">
        <f t="shared" si="159"/>
        <v>32000053</v>
      </c>
      <c r="X1452" s="15">
        <f t="shared" si="160"/>
        <v>34</v>
      </c>
      <c r="Z1452"/>
      <c r="AA1452"/>
      <c r="AB1452" s="3"/>
      <c r="AC1452" s="51"/>
      <c r="AD1452" s="3"/>
      <c r="AH1452" s="51"/>
      <c r="AK1452" s="3"/>
      <c r="AN1452" s="3"/>
      <c r="AO1452" s="3"/>
      <c r="AP1452" s="3"/>
    </row>
    <row r="1453" spans="1:42" ht="30" customHeight="1" x14ac:dyDescent="0.25">
      <c r="A1453" s="25">
        <v>3100</v>
      </c>
      <c r="B1453" s="25">
        <v>31900001</v>
      </c>
      <c r="C1453" s="25">
        <v>20</v>
      </c>
      <c r="D1453" s="25">
        <v>20</v>
      </c>
      <c r="E1453" s="37">
        <v>44502</v>
      </c>
      <c r="F1453"/>
      <c r="G1453" s="25"/>
      <c r="H1453" s="56" t="str">
        <f>IFERROR(VLOOKUP(Tabelle111[[#This Row],[Artikelnr. (wenn vorhanden)]],Artikel!A:C,3,FALSE),Tabelle111[[#This Row],[Artikelnr. (wenn vorhanden)]])</f>
        <v>VEG-SCH MILD 7,2KG</v>
      </c>
      <c r="I1453" s="11" t="str">
        <f>VLOOKUP(V1453,'Linien - BU'!A:B,2,FALSE)</f>
        <v>BU1</v>
      </c>
      <c r="J1453" s="12">
        <f t="shared" si="154"/>
        <v>20</v>
      </c>
      <c r="K1453" s="13">
        <f>Tabelle111[[#This Row],[Datum '[Tag']]]</f>
        <v>44502</v>
      </c>
      <c r="L1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53" s="14" t="str">
        <f>IFERROR(VLOOKUP(Tabelle3[[#This Row],[Artikelnr.]],Artikel!A:C,3,FALSE),Tabelle3[[#This Row],[Artikelnr.]])</f>
        <v>VEG-SCH MILD 7,2KG</v>
      </c>
      <c r="N1453" s="11" t="str">
        <f>VLOOKUP(D1453,'Liste Gründe'!A:D,2,FALSE)</f>
        <v>Linienbezogen</v>
      </c>
      <c r="O1453" s="13" t="str">
        <f>IF(ISBLANK(F1453),VLOOKUP(Tabelle3[[#This Row],[Grund Ziffer]],'Liste Gründe'!A:D,3,FALSE),F1453)</f>
        <v>Füllkopf tropft (vegan)</v>
      </c>
      <c r="P1453" s="11" t="str">
        <f>IF(ISBLANK(Tabelle111[[#This Row],[noch genauer]]),"-",Tabelle111[[#This Row],[noch genauer]])</f>
        <v>-</v>
      </c>
      <c r="Q1453" s="14">
        <f t="shared" si="155"/>
        <v>44</v>
      </c>
      <c r="R1453" s="11" t="str">
        <f t="shared" si="156"/>
        <v>Produkte</v>
      </c>
      <c r="S1453" s="11" t="str">
        <f t="shared" si="157"/>
        <v>BUs</v>
      </c>
      <c r="T1453" s="11" t="str">
        <f t="shared" si="158"/>
        <v>Symptome</v>
      </c>
      <c r="U1453" s="11" t="str">
        <f>IFERROR(VLOOKUP(Tabelle3[[#This Row],[Artikelnr.]],Kennzahlen!S:U,3,FALSE)*Tabelle3[[#This Row],[Menge]],"0")</f>
        <v>0</v>
      </c>
      <c r="V1453" s="14">
        <f>IF(ISBLANK(A1453),VLOOKUP(Tabelle3[[#This Row],[Artikelnr.]],'Linien - BU'!R:S,2,FALSE),A1453)</f>
        <v>3100</v>
      </c>
      <c r="W1453" s="16">
        <f t="shared" si="159"/>
        <v>31900001</v>
      </c>
      <c r="X1453" s="15">
        <f t="shared" si="160"/>
        <v>20</v>
      </c>
      <c r="Z1453"/>
      <c r="AA1453"/>
      <c r="AB1453" s="3"/>
      <c r="AC1453" s="51"/>
      <c r="AD1453" s="3"/>
      <c r="AH1453" s="51"/>
      <c r="AK1453" s="3"/>
      <c r="AN1453" s="3"/>
      <c r="AO1453" s="3"/>
      <c r="AP1453" s="3"/>
    </row>
    <row r="1454" spans="1:42" ht="30" customHeight="1" x14ac:dyDescent="0.25">
      <c r="A1454" s="25">
        <v>3020</v>
      </c>
      <c r="B1454" s="25" t="s">
        <v>36</v>
      </c>
      <c r="C1454" s="25">
        <v>40</v>
      </c>
      <c r="D1454" s="25">
        <v>10</v>
      </c>
      <c r="E1454" s="37">
        <v>44502</v>
      </c>
      <c r="F1454"/>
      <c r="G1454" s="25"/>
      <c r="H1454" s="56" t="str">
        <f>IFERROR(VLOOKUP(Tabelle111[[#This Row],[Artikelnr. (wenn vorhanden)]],Artikel!A:C,3,FALSE),Tabelle111[[#This Row],[Artikelnr. (wenn vorhanden)]])</f>
        <v>-</v>
      </c>
      <c r="I1454" s="11" t="str">
        <f>VLOOKUP(V1454,'Linien - BU'!A:B,2,FALSE)</f>
        <v>BU1</v>
      </c>
      <c r="J1454" s="12">
        <f t="shared" si="154"/>
        <v>40</v>
      </c>
      <c r="K1454" s="13">
        <f>Tabelle111[[#This Row],[Datum '[Tag']]]</f>
        <v>44502</v>
      </c>
      <c r="L1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4" s="14" t="str">
        <f>IFERROR(VLOOKUP(Tabelle3[[#This Row],[Artikelnr.]],Artikel!A:C,3,FALSE),Tabelle3[[#This Row],[Artikelnr.]])</f>
        <v>-</v>
      </c>
      <c r="N1454" s="11" t="str">
        <f>VLOOKUP(D1454,'Liste Gründe'!A:D,2,FALSE)</f>
        <v>Linienbezogen</v>
      </c>
      <c r="O1454" s="13" t="str">
        <f>IF(ISBLANK(F1454),VLOOKUP(Tabelle3[[#This Row],[Grund Ziffer]],'Liste Gründe'!A:D,3,FALSE),F1454)</f>
        <v>Reinigung</v>
      </c>
      <c r="P1454" s="11" t="str">
        <f>IF(ISBLANK(Tabelle111[[#This Row],[noch genauer]]),"-",Tabelle111[[#This Row],[noch genauer]])</f>
        <v>-</v>
      </c>
      <c r="Q1454" s="14">
        <f t="shared" si="155"/>
        <v>44</v>
      </c>
      <c r="R1454" s="11" t="str">
        <f t="shared" si="156"/>
        <v>Produkte</v>
      </c>
      <c r="S1454" s="11" t="str">
        <f t="shared" si="157"/>
        <v>BUs</v>
      </c>
      <c r="T1454" s="11" t="str">
        <f t="shared" si="158"/>
        <v>Symptome</v>
      </c>
      <c r="U1454" s="11" t="str">
        <f>IFERROR(VLOOKUP(Tabelle3[[#This Row],[Artikelnr.]],Kennzahlen!S:U,3,FALSE)*Tabelle3[[#This Row],[Menge]],"0")</f>
        <v>0</v>
      </c>
      <c r="V1454" s="14">
        <f>IF(ISBLANK(A1454),VLOOKUP(Tabelle3[[#This Row],[Artikelnr.]],'Linien - BU'!R:S,2,FALSE),A1454)</f>
        <v>3020</v>
      </c>
      <c r="W1454" s="16" t="str">
        <f t="shared" si="159"/>
        <v>-</v>
      </c>
      <c r="X1454" s="15">
        <f t="shared" si="160"/>
        <v>10</v>
      </c>
      <c r="Z1454"/>
      <c r="AA1454"/>
      <c r="AB1454" s="3"/>
      <c r="AC1454" s="51"/>
      <c r="AD1454" s="3"/>
      <c r="AH1454" s="51"/>
      <c r="AK1454" s="3"/>
      <c r="AN1454" s="3"/>
      <c r="AO1454" s="3"/>
      <c r="AP1454" s="3"/>
    </row>
    <row r="1455" spans="1:42" ht="30" customHeight="1" x14ac:dyDescent="0.25">
      <c r="A1455" s="25" t="s">
        <v>63</v>
      </c>
      <c r="B1455" s="25" t="s">
        <v>15277</v>
      </c>
      <c r="C1455" s="25">
        <v>40</v>
      </c>
      <c r="D1455" s="25">
        <v>40</v>
      </c>
      <c r="E1455" s="37">
        <v>44502</v>
      </c>
      <c r="F1455"/>
      <c r="G1455" s="25"/>
      <c r="H1455" s="56" t="str">
        <f>IFERROR(VLOOKUP(Tabelle111[[#This Row],[Artikelnr. (wenn vorhanden)]],Artikel!A:C,3,FALSE),Tabelle111[[#This Row],[Artikelnr. (wenn vorhanden)]])</f>
        <v>Becher</v>
      </c>
      <c r="I1455" s="11" t="str">
        <f>VLOOKUP(V1455,'Linien - BU'!A:B,2,FALSE)</f>
        <v>BU1</v>
      </c>
      <c r="J1455" s="12">
        <f t="shared" si="154"/>
        <v>40</v>
      </c>
      <c r="K1455" s="13">
        <f>Tabelle111[[#This Row],[Datum '[Tag']]]</f>
        <v>44502</v>
      </c>
      <c r="L1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55" s="14" t="str">
        <f>IFERROR(VLOOKUP(Tabelle3[[#This Row],[Artikelnr.]],Artikel!A:C,3,FALSE),Tabelle3[[#This Row],[Artikelnr.]])</f>
        <v>Becher</v>
      </c>
      <c r="N1455" s="11" t="str">
        <f>VLOOKUP(D1455,'Liste Gründe'!A:D,2,FALSE)</f>
        <v>Rest</v>
      </c>
      <c r="O1455" s="13" t="str">
        <f>IF(ISBLANK(F1455),VLOOKUP(Tabelle3[[#This Row],[Grund Ziffer]],'Liste Gründe'!A:D,3,FALSE),F1455)</f>
        <v>Metall</v>
      </c>
      <c r="P1455" s="11" t="str">
        <f>IF(ISBLANK(Tabelle111[[#This Row],[noch genauer]]),"-",Tabelle111[[#This Row],[noch genauer]])</f>
        <v>-</v>
      </c>
      <c r="Q1455" s="14">
        <f t="shared" si="155"/>
        <v>44</v>
      </c>
      <c r="R1455" s="11" t="str">
        <f t="shared" si="156"/>
        <v>Produkte</v>
      </c>
      <c r="S1455" s="11" t="str">
        <f t="shared" si="157"/>
        <v>BUs</v>
      </c>
      <c r="T1455" s="11" t="str">
        <f t="shared" si="158"/>
        <v>Symptome</v>
      </c>
      <c r="U1455" s="11" t="str">
        <f>IFERROR(VLOOKUP(Tabelle3[[#This Row],[Artikelnr.]],Kennzahlen!S:U,3,FALSE)*Tabelle3[[#This Row],[Menge]],"0")</f>
        <v>0</v>
      </c>
      <c r="V1455" s="14" t="str">
        <f>IF(ISBLANK(A1455),VLOOKUP(Tabelle3[[#This Row],[Artikelnr.]],'Linien - BU'!R:S,2,FALSE),A1455)</f>
        <v>Abfüllung</v>
      </c>
      <c r="W1455" s="16" t="str">
        <f t="shared" si="159"/>
        <v>Becher</v>
      </c>
      <c r="X1455" s="15">
        <f t="shared" si="160"/>
        <v>40</v>
      </c>
      <c r="Z1455"/>
      <c r="AA1455"/>
      <c r="AB1455" s="3"/>
      <c r="AC1455" s="51"/>
      <c r="AD1455" s="3"/>
      <c r="AH1455" s="51"/>
      <c r="AK1455" s="3"/>
      <c r="AN1455" s="3"/>
      <c r="AO1455" s="3"/>
      <c r="AP1455" s="3"/>
    </row>
    <row r="1456" spans="1:42" ht="30" customHeight="1" x14ac:dyDescent="0.25">
      <c r="A1456" s="25" t="s">
        <v>7</v>
      </c>
      <c r="B1456" s="25" t="s">
        <v>36</v>
      </c>
      <c r="C1456" s="25">
        <v>70</v>
      </c>
      <c r="D1456" s="25">
        <v>30</v>
      </c>
      <c r="E1456" s="37">
        <v>44502</v>
      </c>
      <c r="F1456"/>
      <c r="G1456" s="25"/>
      <c r="H1456" s="56" t="str">
        <f>IFERROR(VLOOKUP(Tabelle111[[#This Row],[Artikelnr. (wenn vorhanden)]],Artikel!A:C,3,FALSE),Tabelle111[[#This Row],[Artikelnr. (wenn vorhanden)]])</f>
        <v>-</v>
      </c>
      <c r="I1456" s="11" t="str">
        <f>VLOOKUP(V1456,'Linien - BU'!A:B,2,FALSE)</f>
        <v>BU2</v>
      </c>
      <c r="J1456" s="12">
        <f t="shared" si="154"/>
        <v>70</v>
      </c>
      <c r="K1456" s="13">
        <f>Tabelle111[[#This Row],[Datum '[Tag']]]</f>
        <v>44502</v>
      </c>
      <c r="L1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6" s="14" t="str">
        <f>IFERROR(VLOOKUP(Tabelle3[[#This Row],[Artikelnr.]],Artikel!A:C,3,FALSE),Tabelle3[[#This Row],[Artikelnr.]])</f>
        <v>-</v>
      </c>
      <c r="N1456" s="11" t="str">
        <f>VLOOKUP(D1456,'Liste Gründe'!A:D,2,FALSE)</f>
        <v>Linienbezogen</v>
      </c>
      <c r="O1456" s="13" t="str">
        <f>IF(ISBLANK(F1456),VLOOKUP(Tabelle3[[#This Row],[Grund Ziffer]],'Liste Gründe'!A:D,3,FALSE),F1456)</f>
        <v>Maschinenabfall</v>
      </c>
      <c r="P1456" s="11" t="str">
        <f>IF(ISBLANK(Tabelle111[[#This Row],[noch genauer]]),"-",Tabelle111[[#This Row],[noch genauer]])</f>
        <v>-</v>
      </c>
      <c r="Q1456" s="14">
        <f t="shared" si="155"/>
        <v>44</v>
      </c>
      <c r="R1456" s="11" t="str">
        <f t="shared" si="156"/>
        <v>Produkte</v>
      </c>
      <c r="S1456" s="11" t="str">
        <f t="shared" si="157"/>
        <v>BUs</v>
      </c>
      <c r="T1456" s="11" t="str">
        <f t="shared" si="158"/>
        <v>Symptome</v>
      </c>
      <c r="U1456" s="11" t="str">
        <f>IFERROR(VLOOKUP(Tabelle3[[#This Row],[Artikelnr.]],Kennzahlen!S:U,3,FALSE)*Tabelle3[[#This Row],[Menge]],"0")</f>
        <v>0</v>
      </c>
      <c r="V1456" s="14" t="str">
        <f>IF(ISBLANK(A1456),VLOOKUP(Tabelle3[[#This Row],[Artikelnr.]],'Linien - BU'!R:S,2,FALSE),A1456)</f>
        <v>BU2</v>
      </c>
      <c r="W1456" s="16" t="str">
        <f t="shared" si="159"/>
        <v>-</v>
      </c>
      <c r="X1456" s="15">
        <f t="shared" si="160"/>
        <v>30</v>
      </c>
      <c r="Z1456"/>
      <c r="AA1456"/>
      <c r="AB1456" s="3"/>
      <c r="AC1456" s="51"/>
      <c r="AD1456" s="3"/>
      <c r="AH1456" s="51"/>
      <c r="AK1456" s="3"/>
      <c r="AN1456" s="3"/>
      <c r="AO1456" s="3"/>
      <c r="AP1456" s="3"/>
    </row>
    <row r="1457" spans="1:42" ht="30" customHeight="1" x14ac:dyDescent="0.25">
      <c r="A1457" s="25" t="s">
        <v>9</v>
      </c>
      <c r="B1457" s="25" t="s">
        <v>36</v>
      </c>
      <c r="C1457" s="25">
        <v>17</v>
      </c>
      <c r="D1457" s="25">
        <v>30</v>
      </c>
      <c r="E1457" s="37">
        <v>44502</v>
      </c>
      <c r="F1457"/>
      <c r="G1457" s="25"/>
      <c r="H1457" s="56" t="str">
        <f>IFERROR(VLOOKUP(Tabelle111[[#This Row],[Artikelnr. (wenn vorhanden)]],Artikel!A:C,3,FALSE),Tabelle111[[#This Row],[Artikelnr. (wenn vorhanden)]])</f>
        <v>-</v>
      </c>
      <c r="I1457" s="11" t="str">
        <f>VLOOKUP(V1457,'Linien - BU'!A:B,2,FALSE)</f>
        <v>BU4</v>
      </c>
      <c r="J1457" s="12">
        <f t="shared" si="154"/>
        <v>17</v>
      </c>
      <c r="K1457" s="13">
        <f>Tabelle111[[#This Row],[Datum '[Tag']]]</f>
        <v>44502</v>
      </c>
      <c r="L1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7" s="14" t="str">
        <f>IFERROR(VLOOKUP(Tabelle3[[#This Row],[Artikelnr.]],Artikel!A:C,3,FALSE),Tabelle3[[#This Row],[Artikelnr.]])</f>
        <v>-</v>
      </c>
      <c r="N1457" s="11" t="str">
        <f>VLOOKUP(D1457,'Liste Gründe'!A:D,2,FALSE)</f>
        <v>Linienbezogen</v>
      </c>
      <c r="O1457" s="13" t="str">
        <f>IF(ISBLANK(F1457),VLOOKUP(Tabelle3[[#This Row],[Grund Ziffer]],'Liste Gründe'!A:D,3,FALSE),F1457)</f>
        <v>Maschinenabfall</v>
      </c>
      <c r="P1457" s="11" t="str">
        <f>IF(ISBLANK(Tabelle111[[#This Row],[noch genauer]]),"-",Tabelle111[[#This Row],[noch genauer]])</f>
        <v>-</v>
      </c>
      <c r="Q1457" s="14">
        <f t="shared" si="155"/>
        <v>44</v>
      </c>
      <c r="R1457" s="11" t="str">
        <f t="shared" si="156"/>
        <v>Produkte</v>
      </c>
      <c r="S1457" s="11" t="str">
        <f t="shared" si="157"/>
        <v>BUs</v>
      </c>
      <c r="T1457" s="11" t="str">
        <f t="shared" si="158"/>
        <v>Symptome</v>
      </c>
      <c r="U1457" s="11" t="str">
        <f>IFERROR(VLOOKUP(Tabelle3[[#This Row],[Artikelnr.]],Kennzahlen!S:U,3,FALSE)*Tabelle3[[#This Row],[Menge]],"0")</f>
        <v>0</v>
      </c>
      <c r="V1457" s="14" t="str">
        <f>IF(ISBLANK(A1457),VLOOKUP(Tabelle3[[#This Row],[Artikelnr.]],'Linien - BU'!R:S,2,FALSE),A1457)</f>
        <v>BU4</v>
      </c>
      <c r="W1457" s="16" t="str">
        <f t="shared" si="159"/>
        <v>-</v>
      </c>
      <c r="X1457" s="15">
        <f t="shared" si="160"/>
        <v>30</v>
      </c>
      <c r="Z1457"/>
      <c r="AA1457"/>
      <c r="AB1457" s="3"/>
      <c r="AC1457" s="51"/>
      <c r="AD1457" s="3"/>
      <c r="AH1457" s="51"/>
      <c r="AK1457" s="3"/>
      <c r="AN1457" s="3"/>
      <c r="AO1457" s="3"/>
      <c r="AP1457" s="3"/>
    </row>
    <row r="1458" spans="1:42" ht="30" customHeight="1" x14ac:dyDescent="0.25">
      <c r="A1458" s="25">
        <v>3020</v>
      </c>
      <c r="B1458" s="25" t="s">
        <v>36</v>
      </c>
      <c r="C1458" s="25">
        <v>20</v>
      </c>
      <c r="D1458" s="25">
        <v>31</v>
      </c>
      <c r="E1458" s="37">
        <v>44502</v>
      </c>
      <c r="F1458"/>
      <c r="G1458" s="25"/>
      <c r="H1458" s="56" t="str">
        <f>IFERROR(VLOOKUP(Tabelle111[[#This Row],[Artikelnr. (wenn vorhanden)]],Artikel!A:C,3,FALSE),Tabelle111[[#This Row],[Artikelnr. (wenn vorhanden)]])</f>
        <v>-</v>
      </c>
      <c r="I1458" s="11" t="str">
        <f>VLOOKUP(V1458,'Linien - BU'!A:B,2,FALSE)</f>
        <v>BU1</v>
      </c>
      <c r="J1458" s="12">
        <f t="shared" si="154"/>
        <v>20</v>
      </c>
      <c r="K1458" s="13">
        <f>Tabelle111[[#This Row],[Datum '[Tag']]]</f>
        <v>44502</v>
      </c>
      <c r="L1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8" s="14" t="str">
        <f>IFERROR(VLOOKUP(Tabelle3[[#This Row],[Artikelnr.]],Artikel!A:C,3,FALSE),Tabelle3[[#This Row],[Artikelnr.]])</f>
        <v>-</v>
      </c>
      <c r="N1458" s="11" t="str">
        <f>VLOOKUP(D1458,'Liste Gründe'!A:D,2,FALSE)</f>
        <v>Linienbezogen</v>
      </c>
      <c r="O1458" s="13" t="str">
        <f>IF(ISBLANK(F1458),VLOOKUP(Tabelle3[[#This Row],[Grund Ziffer]],'Liste Gründe'!A:D,3,FALSE),F1458)</f>
        <v>Clip gerissen</v>
      </c>
      <c r="P1458" s="11" t="str">
        <f>IF(ISBLANK(Tabelle111[[#This Row],[noch genauer]]),"-",Tabelle111[[#This Row],[noch genauer]])</f>
        <v>-</v>
      </c>
      <c r="Q1458" s="14">
        <f t="shared" si="155"/>
        <v>44</v>
      </c>
      <c r="R1458" s="11" t="str">
        <f t="shared" si="156"/>
        <v>Produkte</v>
      </c>
      <c r="S1458" s="11" t="str">
        <f t="shared" si="157"/>
        <v>BUs</v>
      </c>
      <c r="T1458" s="11" t="str">
        <f t="shared" si="158"/>
        <v>Symptome</v>
      </c>
      <c r="U1458" s="11" t="str">
        <f>IFERROR(VLOOKUP(Tabelle3[[#This Row],[Artikelnr.]],Kennzahlen!S:U,3,FALSE)*Tabelle3[[#This Row],[Menge]],"0")</f>
        <v>0</v>
      </c>
      <c r="V1458" s="14">
        <f>IF(ISBLANK(A1458),VLOOKUP(Tabelle3[[#This Row],[Artikelnr.]],'Linien - BU'!R:S,2,FALSE),A1458)</f>
        <v>3020</v>
      </c>
      <c r="W1458" s="16" t="str">
        <f t="shared" si="159"/>
        <v>-</v>
      </c>
      <c r="X1458" s="15">
        <f t="shared" si="160"/>
        <v>31</v>
      </c>
      <c r="Z1458"/>
      <c r="AA1458"/>
      <c r="AB1458" s="3"/>
      <c r="AC1458" s="51"/>
      <c r="AD1458" s="3"/>
      <c r="AH1458" s="51"/>
      <c r="AK1458" s="3"/>
      <c r="AN1458" s="3"/>
      <c r="AO1458" s="3"/>
      <c r="AP1458" s="3"/>
    </row>
    <row r="1459" spans="1:42" ht="30" customHeight="1" x14ac:dyDescent="0.25">
      <c r="A1459" s="25">
        <v>3020</v>
      </c>
      <c r="B1459" s="25" t="s">
        <v>36</v>
      </c>
      <c r="C1459" s="25">
        <v>20</v>
      </c>
      <c r="D1459" s="25">
        <v>40</v>
      </c>
      <c r="E1459" s="37">
        <v>44502</v>
      </c>
      <c r="F1459"/>
      <c r="G1459" s="25"/>
      <c r="H1459" s="56" t="str">
        <f>IFERROR(VLOOKUP(Tabelle111[[#This Row],[Artikelnr. (wenn vorhanden)]],Artikel!A:C,3,FALSE),Tabelle111[[#This Row],[Artikelnr. (wenn vorhanden)]])</f>
        <v>-</v>
      </c>
      <c r="I1459" s="11" t="str">
        <f>VLOOKUP(V1459,'Linien - BU'!A:B,2,FALSE)</f>
        <v>BU1</v>
      </c>
      <c r="J1459" s="12">
        <f t="shared" si="154"/>
        <v>20</v>
      </c>
      <c r="K1459" s="13">
        <f>Tabelle111[[#This Row],[Datum '[Tag']]]</f>
        <v>44502</v>
      </c>
      <c r="L1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9" s="14" t="str">
        <f>IFERROR(VLOOKUP(Tabelle3[[#This Row],[Artikelnr.]],Artikel!A:C,3,FALSE),Tabelle3[[#This Row],[Artikelnr.]])</f>
        <v>-</v>
      </c>
      <c r="N1459" s="11" t="str">
        <f>VLOOKUP(D1459,'Liste Gründe'!A:D,2,FALSE)</f>
        <v>Rest</v>
      </c>
      <c r="O1459" s="13" t="str">
        <f>IF(ISBLANK(F1459),VLOOKUP(Tabelle3[[#This Row],[Grund Ziffer]],'Liste Gründe'!A:D,3,FALSE),F1459)</f>
        <v>Metall</v>
      </c>
      <c r="P1459" s="11" t="str">
        <f>IF(ISBLANK(Tabelle111[[#This Row],[noch genauer]]),"-",Tabelle111[[#This Row],[noch genauer]])</f>
        <v>-</v>
      </c>
      <c r="Q1459" s="14">
        <f t="shared" si="155"/>
        <v>44</v>
      </c>
      <c r="R1459" s="11" t="str">
        <f t="shared" si="156"/>
        <v>Produkte</v>
      </c>
      <c r="S1459" s="11" t="str">
        <f t="shared" si="157"/>
        <v>BUs</v>
      </c>
      <c r="T1459" s="11" t="str">
        <f t="shared" si="158"/>
        <v>Symptome</v>
      </c>
      <c r="U1459" s="11" t="str">
        <f>IFERROR(VLOOKUP(Tabelle3[[#This Row],[Artikelnr.]],Kennzahlen!S:U,3,FALSE)*Tabelle3[[#This Row],[Menge]],"0")</f>
        <v>0</v>
      </c>
      <c r="V1459" s="14">
        <f>IF(ISBLANK(A1459),VLOOKUP(Tabelle3[[#This Row],[Artikelnr.]],'Linien - BU'!R:S,2,FALSE),A1459)</f>
        <v>3020</v>
      </c>
      <c r="W1459" s="16" t="str">
        <f t="shared" si="159"/>
        <v>-</v>
      </c>
      <c r="X1459" s="15">
        <f t="shared" si="160"/>
        <v>40</v>
      </c>
      <c r="Z1459"/>
      <c r="AA1459"/>
      <c r="AB1459" s="3"/>
      <c r="AC1459" s="51"/>
      <c r="AD1459" s="3"/>
      <c r="AH1459" s="51"/>
      <c r="AK1459" s="3"/>
      <c r="AN1459" s="3"/>
      <c r="AO1459" s="3"/>
      <c r="AP1459" s="3"/>
    </row>
    <row r="1460" spans="1:42" ht="30" customHeight="1" x14ac:dyDescent="0.25">
      <c r="A1460" s="25" t="s">
        <v>63</v>
      </c>
      <c r="B1460" s="25" t="s">
        <v>36</v>
      </c>
      <c r="C1460" s="25">
        <v>80</v>
      </c>
      <c r="D1460" s="25">
        <v>30</v>
      </c>
      <c r="E1460" s="37">
        <v>44502</v>
      </c>
      <c r="F1460"/>
      <c r="G1460" s="25"/>
      <c r="H1460" s="56" t="str">
        <f>IFERROR(VLOOKUP(Tabelle111[[#This Row],[Artikelnr. (wenn vorhanden)]],Artikel!A:C,3,FALSE),Tabelle111[[#This Row],[Artikelnr. (wenn vorhanden)]])</f>
        <v>-</v>
      </c>
      <c r="I1460" s="11" t="str">
        <f>VLOOKUP(V1460,'Linien - BU'!A:B,2,FALSE)</f>
        <v>BU1</v>
      </c>
      <c r="J1460" s="12">
        <f t="shared" si="154"/>
        <v>80</v>
      </c>
      <c r="K1460" s="13">
        <f>Tabelle111[[#This Row],[Datum '[Tag']]]</f>
        <v>44502</v>
      </c>
      <c r="L1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0" s="14" t="str">
        <f>IFERROR(VLOOKUP(Tabelle3[[#This Row],[Artikelnr.]],Artikel!A:C,3,FALSE),Tabelle3[[#This Row],[Artikelnr.]])</f>
        <v>-</v>
      </c>
      <c r="N1460" s="11" t="str">
        <f>VLOOKUP(D1460,'Liste Gründe'!A:D,2,FALSE)</f>
        <v>Linienbezogen</v>
      </c>
      <c r="O1460" s="13" t="str">
        <f>IF(ISBLANK(F1460),VLOOKUP(Tabelle3[[#This Row],[Grund Ziffer]],'Liste Gründe'!A:D,3,FALSE),F1460)</f>
        <v>Maschinenabfall</v>
      </c>
      <c r="P1460" s="11" t="str">
        <f>IF(ISBLANK(Tabelle111[[#This Row],[noch genauer]]),"-",Tabelle111[[#This Row],[noch genauer]])</f>
        <v>-</v>
      </c>
      <c r="Q1460" s="14">
        <f t="shared" si="155"/>
        <v>44</v>
      </c>
      <c r="R1460" s="11" t="str">
        <f t="shared" si="156"/>
        <v>Produkte</v>
      </c>
      <c r="S1460" s="11" t="str">
        <f t="shared" si="157"/>
        <v>BUs</v>
      </c>
      <c r="T1460" s="11" t="str">
        <f t="shared" si="158"/>
        <v>Symptome</v>
      </c>
      <c r="U1460" s="11" t="str">
        <f>IFERROR(VLOOKUP(Tabelle3[[#This Row],[Artikelnr.]],Kennzahlen!S:U,3,FALSE)*Tabelle3[[#This Row],[Menge]],"0")</f>
        <v>0</v>
      </c>
      <c r="V1460" s="14" t="str">
        <f>IF(ISBLANK(A1460),VLOOKUP(Tabelle3[[#This Row],[Artikelnr.]],'Linien - BU'!R:S,2,FALSE),A1460)</f>
        <v>Abfüllung</v>
      </c>
      <c r="W1460" s="16" t="str">
        <f t="shared" si="159"/>
        <v>-</v>
      </c>
      <c r="X1460" s="15">
        <f t="shared" si="160"/>
        <v>30</v>
      </c>
      <c r="Z1460"/>
      <c r="AA1460"/>
      <c r="AB1460" s="3"/>
      <c r="AC1460" s="51"/>
      <c r="AD1460" s="3"/>
      <c r="AH1460" s="51"/>
      <c r="AK1460" s="3"/>
      <c r="AN1460" s="3"/>
      <c r="AO1460" s="3"/>
      <c r="AP1460" s="3"/>
    </row>
    <row r="1461" spans="1:42" ht="30" customHeight="1" x14ac:dyDescent="0.25">
      <c r="A1461" s="25" t="s">
        <v>59</v>
      </c>
      <c r="B1461" s="25" t="s">
        <v>36</v>
      </c>
      <c r="C1461" s="25">
        <v>3.8</v>
      </c>
      <c r="D1461" s="25">
        <v>74</v>
      </c>
      <c r="E1461" s="37">
        <v>44498</v>
      </c>
      <c r="F1461"/>
      <c r="G1461" s="25"/>
      <c r="H1461" s="56" t="str">
        <f>IFERROR(VLOOKUP(Tabelle111[[#This Row],[Artikelnr. (wenn vorhanden)]],Artikel!A:C,3,FALSE),Tabelle111[[#This Row],[Artikelnr. (wenn vorhanden)]])</f>
        <v>-</v>
      </c>
      <c r="I1461" s="11" t="str">
        <f>VLOOKUP(V1461,'Linien - BU'!A:B,2,FALSE)</f>
        <v>Rest</v>
      </c>
      <c r="J1461" s="12">
        <f t="shared" si="154"/>
        <v>3.8</v>
      </c>
      <c r="K1461" s="13">
        <f>Tabelle111[[#This Row],[Datum '[Tag']]]</f>
        <v>44498</v>
      </c>
      <c r="L1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1" s="14" t="str">
        <f>IFERROR(VLOOKUP(Tabelle3[[#This Row],[Artikelnr.]],Artikel!A:C,3,FALSE),Tabelle3[[#This Row],[Artikelnr.]])</f>
        <v>-</v>
      </c>
      <c r="N1461" s="11" t="str">
        <f>VLOOKUP(D1461,'Liste Gründe'!A:D,2,FALSE)</f>
        <v>Qualitätssicherung</v>
      </c>
      <c r="O1461" s="13" t="str">
        <f>IF(ISBLANK(F1461),VLOOKUP(Tabelle3[[#This Row],[Grund Ziffer]],'Liste Gründe'!A:D,3,FALSE),F1461)</f>
        <v>Sensorik</v>
      </c>
      <c r="P1461" s="11" t="str">
        <f>IF(ISBLANK(Tabelle111[[#This Row],[noch genauer]]),"-",Tabelle111[[#This Row],[noch genauer]])</f>
        <v>-</v>
      </c>
      <c r="Q1461" s="14">
        <f t="shared" si="155"/>
        <v>43</v>
      </c>
      <c r="R1461" s="11" t="str">
        <f t="shared" si="156"/>
        <v>Produkte</v>
      </c>
      <c r="S1461" s="11" t="str">
        <f t="shared" si="157"/>
        <v>BUs</v>
      </c>
      <c r="T1461" s="11" t="str">
        <f t="shared" si="158"/>
        <v>Symptome</v>
      </c>
      <c r="U1461" s="11" t="str">
        <f>IFERROR(VLOOKUP(Tabelle3[[#This Row],[Artikelnr.]],Kennzahlen!S:U,3,FALSE)*Tabelle3[[#This Row],[Menge]],"0")</f>
        <v>0</v>
      </c>
      <c r="V1461" s="14" t="str">
        <f>IF(ISBLANK(A1461),VLOOKUP(Tabelle3[[#This Row],[Artikelnr.]],'Linien - BU'!R:S,2,FALSE),A1461)</f>
        <v>Labor</v>
      </c>
      <c r="W1461" s="16" t="str">
        <f t="shared" si="159"/>
        <v>-</v>
      </c>
      <c r="X1461" s="15">
        <f t="shared" si="160"/>
        <v>74</v>
      </c>
      <c r="Z1461"/>
      <c r="AA1461"/>
      <c r="AB1461" s="3"/>
      <c r="AC1461" s="51"/>
      <c r="AD1461" s="3"/>
      <c r="AH1461" s="51"/>
      <c r="AK1461" s="3"/>
      <c r="AN1461" s="3"/>
      <c r="AO1461" s="3"/>
      <c r="AP1461" s="3"/>
    </row>
    <row r="1462" spans="1:42" ht="30" customHeight="1" x14ac:dyDescent="0.25">
      <c r="A1462" s="25" t="s">
        <v>8</v>
      </c>
      <c r="B1462" s="25">
        <v>29501055</v>
      </c>
      <c r="C1462" s="25">
        <v>308</v>
      </c>
      <c r="D1462" s="25">
        <v>12</v>
      </c>
      <c r="E1462" s="37">
        <v>44502</v>
      </c>
      <c r="F1462" t="s">
        <v>15146</v>
      </c>
      <c r="G1462" s="25"/>
      <c r="H1462" s="56" t="str">
        <f>IFERROR(VLOOKUP(Tabelle111[[#This Row],[Artikelnr. (wenn vorhanden)]],Artikel!A:C,3,FALSE),Tabelle111[[#This Row],[Artikelnr. (wenn vorhanden)]])</f>
        <v>VOS RW BUN-PF</v>
      </c>
      <c r="I1462" s="11" t="str">
        <f>VLOOKUP(V1462,'Linien - BU'!A:B,2,FALSE)</f>
        <v>BU3</v>
      </c>
      <c r="J1462" s="12">
        <f t="shared" si="154"/>
        <v>308</v>
      </c>
      <c r="K1462" s="13">
        <f>Tabelle111[[#This Row],[Datum '[Tag']]]</f>
        <v>44502</v>
      </c>
      <c r="L1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2" s="14" t="str">
        <f>IFERROR(VLOOKUP(Tabelle3[[#This Row],[Artikelnr.]],Artikel!A:C,3,FALSE),Tabelle3[[#This Row],[Artikelnr.]])</f>
        <v>VOS RW BUN-PF</v>
      </c>
      <c r="N1462" s="11" t="str">
        <f>VLOOKUP(D1462,'Liste Gründe'!A:D,2,FALSE)</f>
        <v>Schimmel</v>
      </c>
      <c r="O1462" s="13" t="str">
        <f>IF(ISBLANK(F1462),VLOOKUP(Tabelle3[[#This Row],[Grund Ziffer]],'Liste Gründe'!A:D,3,FALSE),F1462)</f>
        <v>VOS &gt; Einsatz</v>
      </c>
      <c r="P1462" s="11" t="str">
        <f>IF(ISBLANK(Tabelle111[[#This Row],[noch genauer]]),"-",Tabelle111[[#This Row],[noch genauer]])</f>
        <v>-</v>
      </c>
      <c r="Q1462" s="14">
        <f t="shared" si="155"/>
        <v>44</v>
      </c>
      <c r="R1462" s="11" t="str">
        <f t="shared" si="156"/>
        <v>Produkte</v>
      </c>
      <c r="S1462" s="11" t="str">
        <f t="shared" si="157"/>
        <v>BUs</v>
      </c>
      <c r="T1462" s="11" t="str">
        <f t="shared" si="158"/>
        <v>Symptome</v>
      </c>
      <c r="U1462" s="11">
        <f>IFERROR(VLOOKUP(Tabelle3[[#This Row],[Artikelnr.]],Kennzahlen!S:U,3,FALSE)*Tabelle3[[#This Row],[Menge]],"0")</f>
        <v>154</v>
      </c>
      <c r="V1462" s="14" t="str">
        <f>IF(ISBLANK(A1462),VLOOKUP(Tabelle3[[#This Row],[Artikelnr.]],'Linien - BU'!R:S,2,FALSE),A1462)</f>
        <v>BU3</v>
      </c>
      <c r="W1462" s="16">
        <f t="shared" si="159"/>
        <v>29501055</v>
      </c>
      <c r="X1462" s="15">
        <f t="shared" si="160"/>
        <v>12</v>
      </c>
      <c r="Z1462"/>
      <c r="AA1462"/>
      <c r="AB1462" s="3"/>
      <c r="AC1462" s="51"/>
      <c r="AD1462" s="3"/>
      <c r="AH1462" s="51"/>
      <c r="AK1462" s="3"/>
      <c r="AN1462" s="3"/>
      <c r="AO1462" s="3"/>
      <c r="AP1462" s="3"/>
    </row>
    <row r="1463" spans="1:42" ht="30" customHeight="1" x14ac:dyDescent="0.25">
      <c r="A1463" s="25" t="s">
        <v>8</v>
      </c>
      <c r="B1463" s="25">
        <v>29501058</v>
      </c>
      <c r="C1463" s="25">
        <v>334</v>
      </c>
      <c r="D1463" s="25">
        <v>12</v>
      </c>
      <c r="E1463" s="37">
        <v>44502</v>
      </c>
      <c r="F1463" t="s">
        <v>15146</v>
      </c>
      <c r="G1463" s="25"/>
      <c r="H1463" s="56" t="str">
        <f>IFERROR(VLOOKUP(Tabelle111[[#This Row],[Artikelnr. (wenn vorhanden)]],Artikel!A:C,3,FALSE),Tabelle111[[#This Row],[Artikelnr. (wenn vorhanden)]])</f>
        <v>VOS GRW SCHI-NATRIUMARM</v>
      </c>
      <c r="I1463" s="11" t="str">
        <f>VLOOKUP(V1463,'Linien - BU'!A:B,2,FALSE)</f>
        <v>BU3</v>
      </c>
      <c r="J1463" s="12">
        <f t="shared" si="154"/>
        <v>334</v>
      </c>
      <c r="K1463" s="13">
        <f>Tabelle111[[#This Row],[Datum '[Tag']]]</f>
        <v>44502</v>
      </c>
      <c r="L1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63" s="14" t="str">
        <f>IFERROR(VLOOKUP(Tabelle3[[#This Row],[Artikelnr.]],Artikel!A:C,3,FALSE),Tabelle3[[#This Row],[Artikelnr.]])</f>
        <v>VOS GRW SCHI-NATRIUMARM</v>
      </c>
      <c r="N1463" s="11" t="str">
        <f>VLOOKUP(D1463,'Liste Gründe'!A:D,2,FALSE)</f>
        <v>Schimmel</v>
      </c>
      <c r="O1463" s="13" t="str">
        <f>IF(ISBLANK(F1463),VLOOKUP(Tabelle3[[#This Row],[Grund Ziffer]],'Liste Gründe'!A:D,3,FALSE),F1463)</f>
        <v>VOS &gt; Einsatz</v>
      </c>
      <c r="P1463" s="11" t="str">
        <f>IF(ISBLANK(Tabelle111[[#This Row],[noch genauer]]),"-",Tabelle111[[#This Row],[noch genauer]])</f>
        <v>-</v>
      </c>
      <c r="Q1463" s="14">
        <f t="shared" si="155"/>
        <v>44</v>
      </c>
      <c r="R1463" s="11" t="str">
        <f t="shared" si="156"/>
        <v>Produkte</v>
      </c>
      <c r="S1463" s="11" t="str">
        <f t="shared" si="157"/>
        <v>BUs</v>
      </c>
      <c r="T1463" s="11" t="str">
        <f t="shared" si="158"/>
        <v>Symptome</v>
      </c>
      <c r="U1463" s="11">
        <f>IFERROR(VLOOKUP(Tabelle3[[#This Row],[Artikelnr.]],Kennzahlen!S:U,3,FALSE)*Tabelle3[[#This Row],[Menge]],"0")</f>
        <v>167</v>
      </c>
      <c r="V1463" s="14" t="str">
        <f>IF(ISBLANK(A1463),VLOOKUP(Tabelle3[[#This Row],[Artikelnr.]],'Linien - BU'!R:S,2,FALSE),A1463)</f>
        <v>BU3</v>
      </c>
      <c r="W1463" s="16">
        <f t="shared" si="159"/>
        <v>29501058</v>
      </c>
      <c r="X1463" s="15">
        <f t="shared" si="160"/>
        <v>12</v>
      </c>
      <c r="Z1463"/>
      <c r="AA1463"/>
      <c r="AB1463" s="3"/>
      <c r="AC1463" s="51"/>
      <c r="AD1463" s="3"/>
      <c r="AH1463" s="51"/>
      <c r="AK1463" s="3"/>
      <c r="AN1463" s="3"/>
      <c r="AO1463" s="3"/>
      <c r="AP1463" s="3"/>
    </row>
    <row r="1464" spans="1:42" ht="30" customHeight="1" x14ac:dyDescent="0.25">
      <c r="A1464" s="25" t="s">
        <v>8</v>
      </c>
      <c r="B1464" s="25">
        <v>29501074</v>
      </c>
      <c r="C1464" s="25">
        <v>198</v>
      </c>
      <c r="D1464" s="25">
        <v>12</v>
      </c>
      <c r="E1464" s="37">
        <v>44502</v>
      </c>
      <c r="F1464" t="s">
        <v>15146</v>
      </c>
      <c r="G1464" s="25"/>
      <c r="H1464" s="56" t="str">
        <f>IFERROR(VLOOKUP(Tabelle111[[#This Row],[Artikelnr. (wenn vorhanden)]],Artikel!A:C,3,FALSE),Tabelle111[[#This Row],[Artikelnr. (wenn vorhanden)]])</f>
        <v>VOS GRW-KRÄU-ZIPFEL</v>
      </c>
      <c r="I1464" s="11" t="str">
        <f>VLOOKUP(V1464,'Linien - BU'!A:B,2,FALSE)</f>
        <v>BU3</v>
      </c>
      <c r="J1464" s="12">
        <f t="shared" si="154"/>
        <v>198</v>
      </c>
      <c r="K1464" s="13">
        <f>Tabelle111[[#This Row],[Datum '[Tag']]]</f>
        <v>44502</v>
      </c>
      <c r="L1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4" s="14" t="str">
        <f>IFERROR(VLOOKUP(Tabelle3[[#This Row],[Artikelnr.]],Artikel!A:C,3,FALSE),Tabelle3[[#This Row],[Artikelnr.]])</f>
        <v>VOS GRW-KRÄU-ZIPFEL</v>
      </c>
      <c r="N1464" s="11" t="str">
        <f>VLOOKUP(D1464,'Liste Gründe'!A:D,2,FALSE)</f>
        <v>Schimmel</v>
      </c>
      <c r="O1464" s="13" t="str">
        <f>IF(ISBLANK(F1464),VLOOKUP(Tabelle3[[#This Row],[Grund Ziffer]],'Liste Gründe'!A:D,3,FALSE),F1464)</f>
        <v>VOS &gt; Einsatz</v>
      </c>
      <c r="P1464" s="11" t="str">
        <f>IF(ISBLANK(Tabelle111[[#This Row],[noch genauer]]),"-",Tabelle111[[#This Row],[noch genauer]])</f>
        <v>-</v>
      </c>
      <c r="Q1464" s="14">
        <f t="shared" si="155"/>
        <v>44</v>
      </c>
      <c r="R1464" s="11" t="str">
        <f t="shared" si="156"/>
        <v>Produkte</v>
      </c>
      <c r="S1464" s="11" t="str">
        <f t="shared" si="157"/>
        <v>BUs</v>
      </c>
      <c r="T1464" s="11" t="str">
        <f t="shared" si="158"/>
        <v>Symptome</v>
      </c>
      <c r="U1464" s="11">
        <f>IFERROR(VLOOKUP(Tabelle3[[#This Row],[Artikelnr.]],Kennzahlen!S:U,3,FALSE)*Tabelle3[[#This Row],[Menge]],"0")</f>
        <v>99</v>
      </c>
      <c r="V1464" s="14" t="str">
        <f>IF(ISBLANK(A1464),VLOOKUP(Tabelle3[[#This Row],[Artikelnr.]],'Linien - BU'!R:S,2,FALSE),A1464)</f>
        <v>BU3</v>
      </c>
      <c r="W1464" s="16">
        <f t="shared" si="159"/>
        <v>29501074</v>
      </c>
      <c r="X1464" s="15">
        <f t="shared" si="160"/>
        <v>12</v>
      </c>
      <c r="Z1464"/>
      <c r="AA1464"/>
      <c r="AB1464" s="3"/>
      <c r="AC1464" s="51"/>
      <c r="AD1464" s="3"/>
      <c r="AH1464" s="51"/>
      <c r="AK1464" s="3"/>
      <c r="AN1464" s="3"/>
      <c r="AO1464" s="3"/>
      <c r="AP1464" s="3"/>
    </row>
    <row r="1465" spans="1:42" ht="30" customHeight="1" x14ac:dyDescent="0.25">
      <c r="A1465" s="25" t="s">
        <v>8</v>
      </c>
      <c r="B1465" s="25">
        <v>29500622</v>
      </c>
      <c r="C1465" s="25">
        <v>453</v>
      </c>
      <c r="D1465" s="25">
        <v>12</v>
      </c>
      <c r="E1465" s="37">
        <v>44502</v>
      </c>
      <c r="F1465" t="s">
        <v>15146</v>
      </c>
      <c r="G1465" s="25"/>
      <c r="H1465" s="56" t="str">
        <f>IFERROR(VLOOKUP(Tabelle111[[#This Row],[Artikelnr. (wenn vorhanden)]],Artikel!A:C,3,FALSE),Tabelle111[[#This Row],[Artikelnr. (wenn vorhanden)]])</f>
        <v>VOS GRW Natur 45% OGT</v>
      </c>
      <c r="I1465" s="11" t="str">
        <f>VLOOKUP(V1465,'Linien - BU'!A:B,2,FALSE)</f>
        <v>BU3</v>
      </c>
      <c r="J1465" s="12">
        <f t="shared" si="154"/>
        <v>453</v>
      </c>
      <c r="K1465" s="13">
        <f>Tabelle111[[#This Row],[Datum '[Tag']]]</f>
        <v>44502</v>
      </c>
      <c r="L1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5" s="14" t="str">
        <f>IFERROR(VLOOKUP(Tabelle3[[#This Row],[Artikelnr.]],Artikel!A:C,3,FALSE),Tabelle3[[#This Row],[Artikelnr.]])</f>
        <v>VOS GRW Natur 45% OGT</v>
      </c>
      <c r="N1465" s="11" t="str">
        <f>VLOOKUP(D1465,'Liste Gründe'!A:D,2,FALSE)</f>
        <v>Schimmel</v>
      </c>
      <c r="O1465" s="13" t="str">
        <f>IF(ISBLANK(F1465),VLOOKUP(Tabelle3[[#This Row],[Grund Ziffer]],'Liste Gründe'!A:D,3,FALSE),F1465)</f>
        <v>VOS &gt; Einsatz</v>
      </c>
      <c r="P1465" s="11" t="str">
        <f>IF(ISBLANK(Tabelle111[[#This Row],[noch genauer]]),"-",Tabelle111[[#This Row],[noch genauer]])</f>
        <v>-</v>
      </c>
      <c r="Q1465" s="14">
        <f t="shared" si="155"/>
        <v>44</v>
      </c>
      <c r="R1465" s="11" t="str">
        <f t="shared" si="156"/>
        <v>Produkte</v>
      </c>
      <c r="S1465" s="11" t="str">
        <f t="shared" si="157"/>
        <v>BUs</v>
      </c>
      <c r="T1465" s="11" t="str">
        <f t="shared" si="158"/>
        <v>Symptome</v>
      </c>
      <c r="U1465" s="11">
        <f>IFERROR(VLOOKUP(Tabelle3[[#This Row],[Artikelnr.]],Kennzahlen!S:U,3,FALSE)*Tabelle3[[#This Row],[Menge]],"0")</f>
        <v>226.5</v>
      </c>
      <c r="V1465" s="14" t="str">
        <f>IF(ISBLANK(A1465),VLOOKUP(Tabelle3[[#This Row],[Artikelnr.]],'Linien - BU'!R:S,2,FALSE),A1465)</f>
        <v>BU3</v>
      </c>
      <c r="W1465" s="16">
        <f t="shared" si="159"/>
        <v>29500622</v>
      </c>
      <c r="X1465" s="15">
        <f t="shared" si="160"/>
        <v>12</v>
      </c>
      <c r="Z1465"/>
      <c r="AA1465"/>
      <c r="AB1465" s="3"/>
      <c r="AC1465" s="51"/>
      <c r="AD1465" s="3"/>
      <c r="AH1465" s="51"/>
      <c r="AK1465" s="3"/>
      <c r="AN1465" s="3"/>
      <c r="AO1465" s="3"/>
      <c r="AP1465" s="3"/>
    </row>
    <row r="1466" spans="1:42" ht="30" customHeight="1" x14ac:dyDescent="0.25">
      <c r="A1466" s="25" t="s">
        <v>88</v>
      </c>
      <c r="B1466" s="25">
        <v>29500613</v>
      </c>
      <c r="C1466" s="25">
        <v>276</v>
      </c>
      <c r="D1466" s="25">
        <v>12</v>
      </c>
      <c r="E1466" s="37">
        <v>44502</v>
      </c>
      <c r="F1466" t="s">
        <v>15146</v>
      </c>
      <c r="G1466" s="25"/>
      <c r="H1466" s="56" t="str">
        <f>IFERROR(VLOOKUP(Tabelle111[[#This Row],[Artikelnr. (wenn vorhanden)]],Artikel!A:C,3,FALSE),Tabelle111[[#This Row],[Artikelnr. (wenn vorhanden)]])</f>
        <v>VOS Räucher extra natri</v>
      </c>
      <c r="I1466" s="11" t="str">
        <f>VLOOKUP(V1466,'Linien - BU'!A:B,2,FALSE)</f>
        <v>BU3</v>
      </c>
      <c r="J1466" s="12">
        <f t="shared" si="154"/>
        <v>276</v>
      </c>
      <c r="K1466" s="13">
        <f>Tabelle111[[#This Row],[Datum '[Tag']]]</f>
        <v>44502</v>
      </c>
      <c r="L1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6" s="14" t="str">
        <f>IFERROR(VLOOKUP(Tabelle3[[#This Row],[Artikelnr.]],Artikel!A:C,3,FALSE),Tabelle3[[#This Row],[Artikelnr.]])</f>
        <v>VOS Räucher extra natri</v>
      </c>
      <c r="N1466" s="11" t="str">
        <f>VLOOKUP(D1466,'Liste Gründe'!A:D,2,FALSE)</f>
        <v>Schimmel</v>
      </c>
      <c r="O1466" s="13" t="str">
        <f>IF(ISBLANK(F1466),VLOOKUP(Tabelle3[[#This Row],[Grund Ziffer]],'Liste Gründe'!A:D,3,FALSE),F1466)</f>
        <v>VOS &gt; Einsatz</v>
      </c>
      <c r="P1466" s="11" t="str">
        <f>IF(ISBLANK(Tabelle111[[#This Row],[noch genauer]]),"-",Tabelle111[[#This Row],[noch genauer]])</f>
        <v>-</v>
      </c>
      <c r="Q1466" s="14">
        <f t="shared" si="155"/>
        <v>44</v>
      </c>
      <c r="R1466" s="11" t="str">
        <f t="shared" si="156"/>
        <v>Produkte</v>
      </c>
      <c r="S1466" s="11" t="str">
        <f t="shared" si="157"/>
        <v>BUs</v>
      </c>
      <c r="T1466" s="11" t="str">
        <f t="shared" si="158"/>
        <v>Symptome</v>
      </c>
      <c r="U1466" s="11">
        <f>IFERROR(VLOOKUP(Tabelle3[[#This Row],[Artikelnr.]],Kennzahlen!S:U,3,FALSE)*Tabelle3[[#This Row],[Menge]],"0")</f>
        <v>138</v>
      </c>
      <c r="V1466" s="14" t="str">
        <f>IF(ISBLANK(A1466),VLOOKUP(Tabelle3[[#This Row],[Artikelnr.]],'Linien - BU'!R:S,2,FALSE),A1466)</f>
        <v>Bu3</v>
      </c>
      <c r="W1466" s="16">
        <f t="shared" si="159"/>
        <v>29500613</v>
      </c>
      <c r="X1466" s="15">
        <f t="shared" si="160"/>
        <v>12</v>
      </c>
      <c r="Z1466"/>
      <c r="AA1466"/>
      <c r="AB1466" s="3"/>
      <c r="AC1466" s="51"/>
      <c r="AD1466" s="3"/>
      <c r="AH1466" s="51"/>
      <c r="AK1466" s="3"/>
      <c r="AN1466" s="3"/>
      <c r="AO1466" s="3"/>
      <c r="AP1466" s="3"/>
    </row>
    <row r="1467" spans="1:42" ht="30" customHeight="1" x14ac:dyDescent="0.25">
      <c r="A1467" s="25" t="s">
        <v>8</v>
      </c>
      <c r="B1467" s="25">
        <v>29501070</v>
      </c>
      <c r="C1467" s="25">
        <v>258</v>
      </c>
      <c r="D1467" s="25">
        <v>12</v>
      </c>
      <c r="E1467" s="37">
        <v>44502</v>
      </c>
      <c r="F1467" t="s">
        <v>15146</v>
      </c>
      <c r="G1467" s="25"/>
      <c r="H1467" s="56" t="str">
        <f>IFERROR(VLOOKUP(Tabelle111[[#This Row],[Artikelnr. (wenn vorhanden)]],Artikel!A:C,3,FALSE),Tabelle111[[#This Row],[Artikelnr. (wenn vorhanden)]])</f>
        <v>VOS GRW-SCHI-NAT ENDSTÜ</v>
      </c>
      <c r="I1467" s="11" t="str">
        <f>VLOOKUP(V1467,'Linien - BU'!A:B,2,FALSE)</f>
        <v>BU3</v>
      </c>
      <c r="J1467" s="12">
        <f t="shared" si="154"/>
        <v>258</v>
      </c>
      <c r="K1467" s="13">
        <f>Tabelle111[[#This Row],[Datum '[Tag']]]</f>
        <v>44502</v>
      </c>
      <c r="L1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7" s="14" t="str">
        <f>IFERROR(VLOOKUP(Tabelle3[[#This Row],[Artikelnr.]],Artikel!A:C,3,FALSE),Tabelle3[[#This Row],[Artikelnr.]])</f>
        <v>VOS GRW-SCHI-NAT ENDSTÜ</v>
      </c>
      <c r="N1467" s="11" t="str">
        <f>VLOOKUP(D1467,'Liste Gründe'!A:D,2,FALSE)</f>
        <v>Schimmel</v>
      </c>
      <c r="O1467" s="13" t="str">
        <f>IF(ISBLANK(F1467),VLOOKUP(Tabelle3[[#This Row],[Grund Ziffer]],'Liste Gründe'!A:D,3,FALSE),F1467)</f>
        <v>VOS &gt; Einsatz</v>
      </c>
      <c r="P1467" s="11" t="str">
        <f>IF(ISBLANK(Tabelle111[[#This Row],[noch genauer]]),"-",Tabelle111[[#This Row],[noch genauer]])</f>
        <v>-</v>
      </c>
      <c r="Q1467" s="14">
        <f t="shared" si="155"/>
        <v>44</v>
      </c>
      <c r="R1467" s="11" t="str">
        <f t="shared" si="156"/>
        <v>Produkte</v>
      </c>
      <c r="S1467" s="11" t="str">
        <f t="shared" si="157"/>
        <v>BUs</v>
      </c>
      <c r="T1467" s="11" t="str">
        <f t="shared" si="158"/>
        <v>Symptome</v>
      </c>
      <c r="U1467" s="11">
        <f>IFERROR(VLOOKUP(Tabelle3[[#This Row],[Artikelnr.]],Kennzahlen!S:U,3,FALSE)*Tabelle3[[#This Row],[Menge]],"0")</f>
        <v>129</v>
      </c>
      <c r="V1467" s="14" t="str">
        <f>IF(ISBLANK(A1467),VLOOKUP(Tabelle3[[#This Row],[Artikelnr.]],'Linien - BU'!R:S,2,FALSE),A1467)</f>
        <v>BU3</v>
      </c>
      <c r="W1467" s="16">
        <f t="shared" si="159"/>
        <v>29501070</v>
      </c>
      <c r="X1467" s="15">
        <f t="shared" si="160"/>
        <v>12</v>
      </c>
      <c r="Z1467"/>
      <c r="AA1467"/>
      <c r="AB1467" s="3"/>
      <c r="AC1467" s="51"/>
      <c r="AD1467" s="3"/>
      <c r="AH1467" s="51"/>
      <c r="AK1467" s="3"/>
      <c r="AN1467" s="3"/>
      <c r="AO1467" s="3"/>
      <c r="AP1467" s="3"/>
    </row>
    <row r="1468" spans="1:42" ht="30" customHeight="1" x14ac:dyDescent="0.25">
      <c r="A1468" s="25" t="s">
        <v>59</v>
      </c>
      <c r="B1468" s="25" t="s">
        <v>36</v>
      </c>
      <c r="C1468" s="25">
        <v>7.4</v>
      </c>
      <c r="D1468" s="25">
        <v>74</v>
      </c>
      <c r="E1468" s="37">
        <v>44502</v>
      </c>
      <c r="F1468"/>
      <c r="G1468" s="25"/>
      <c r="H1468" s="56" t="str">
        <f>IFERROR(VLOOKUP(Tabelle111[[#This Row],[Artikelnr. (wenn vorhanden)]],Artikel!A:C,3,FALSE),Tabelle111[[#This Row],[Artikelnr. (wenn vorhanden)]])</f>
        <v>-</v>
      </c>
      <c r="I1468" s="11" t="str">
        <f>VLOOKUP(V1468,'Linien - BU'!A:B,2,FALSE)</f>
        <v>Rest</v>
      </c>
      <c r="J1468" s="12">
        <f t="shared" si="154"/>
        <v>7.4</v>
      </c>
      <c r="K1468" s="13">
        <f>Tabelle111[[#This Row],[Datum '[Tag']]]</f>
        <v>44502</v>
      </c>
      <c r="L1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8" s="14" t="str">
        <f>IFERROR(VLOOKUP(Tabelle3[[#This Row],[Artikelnr.]],Artikel!A:C,3,FALSE),Tabelle3[[#This Row],[Artikelnr.]])</f>
        <v>-</v>
      </c>
      <c r="N1468" s="11" t="str">
        <f>VLOOKUP(D1468,'Liste Gründe'!A:D,2,FALSE)</f>
        <v>Qualitätssicherung</v>
      </c>
      <c r="O1468" s="13" t="str">
        <f>IF(ISBLANK(F1468),VLOOKUP(Tabelle3[[#This Row],[Grund Ziffer]],'Liste Gründe'!A:D,3,FALSE),F1468)</f>
        <v>Sensorik</v>
      </c>
      <c r="P1468" s="11" t="str">
        <f>IF(ISBLANK(Tabelle111[[#This Row],[noch genauer]]),"-",Tabelle111[[#This Row],[noch genauer]])</f>
        <v>-</v>
      </c>
      <c r="Q1468" s="14">
        <f t="shared" si="155"/>
        <v>44</v>
      </c>
      <c r="R1468" s="11" t="str">
        <f t="shared" si="156"/>
        <v>Produkte</v>
      </c>
      <c r="S1468" s="11" t="str">
        <f t="shared" si="157"/>
        <v>BUs</v>
      </c>
      <c r="T1468" s="11" t="str">
        <f t="shared" si="158"/>
        <v>Symptome</v>
      </c>
      <c r="U1468" s="11" t="str">
        <f>IFERROR(VLOOKUP(Tabelle3[[#This Row],[Artikelnr.]],Kennzahlen!S:U,3,FALSE)*Tabelle3[[#This Row],[Menge]],"0")</f>
        <v>0</v>
      </c>
      <c r="V1468" s="14" t="str">
        <f>IF(ISBLANK(A1468),VLOOKUP(Tabelle3[[#This Row],[Artikelnr.]],'Linien - BU'!R:S,2,FALSE),A1468)</f>
        <v>Labor</v>
      </c>
      <c r="W1468" s="16" t="str">
        <f t="shared" si="159"/>
        <v>-</v>
      </c>
      <c r="X1468" s="15">
        <f t="shared" si="160"/>
        <v>74</v>
      </c>
      <c r="Z1468"/>
      <c r="AA1468"/>
      <c r="AB1468" s="3"/>
      <c r="AC1468" s="51"/>
      <c r="AD1468" s="3"/>
      <c r="AH1468" s="51"/>
      <c r="AK1468" s="3"/>
      <c r="AN1468" s="3"/>
      <c r="AO1468" s="3"/>
      <c r="AP1468" s="3"/>
    </row>
    <row r="1469" spans="1:42" ht="30" customHeight="1" x14ac:dyDescent="0.25">
      <c r="A1469" s="25" t="s">
        <v>9</v>
      </c>
      <c r="B1469" s="25">
        <v>29500482</v>
      </c>
      <c r="C1469" s="25">
        <v>3</v>
      </c>
      <c r="D1469" s="25">
        <v>61</v>
      </c>
      <c r="E1469" s="37">
        <v>44503</v>
      </c>
      <c r="F1469"/>
      <c r="G1469" s="25"/>
      <c r="H1469" s="56" t="str">
        <f>IFERROR(VLOOKUP(Tabelle111[[#This Row],[Artikelnr. (wenn vorhanden)]],Artikel!A:C,3,FALSE),Tabelle111[[#This Row],[Artikelnr. (wenn vorhanden)]])</f>
        <v>VOS Schwarzer Pfeffer R</v>
      </c>
      <c r="I1469" s="11" t="str">
        <f>VLOOKUP(V1469,'Linien - BU'!A:B,2,FALSE)</f>
        <v>BU4</v>
      </c>
      <c r="J1469" s="12">
        <f t="shared" si="154"/>
        <v>3</v>
      </c>
      <c r="K1469" s="13">
        <f>Tabelle111[[#This Row],[Datum '[Tag']]]</f>
        <v>44503</v>
      </c>
      <c r="L1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9" s="14" t="str">
        <f>IFERROR(VLOOKUP(Tabelle3[[#This Row],[Artikelnr.]],Artikel!A:C,3,FALSE),Tabelle3[[#This Row],[Artikelnr.]])</f>
        <v>VOS Schwarzer Pfeffer R</v>
      </c>
      <c r="N1469" s="11" t="str">
        <f>VLOOKUP(D1469,'Liste Gründe'!A:D,2,FALSE)</f>
        <v>keinen Verwendungszweck</v>
      </c>
      <c r="O1469" s="13" t="str">
        <f>IF(ISBLANK(F1469),VLOOKUP(Tabelle3[[#This Row],[Grund Ziffer]],'Liste Gründe'!A:D,3,FALSE),F1469)</f>
        <v>keinen Verwendungszweck</v>
      </c>
      <c r="P1469" s="11" t="str">
        <f>IF(ISBLANK(Tabelle111[[#This Row],[noch genauer]]),"-",Tabelle111[[#This Row],[noch genauer]])</f>
        <v>-</v>
      </c>
      <c r="Q1469" s="14">
        <f t="shared" si="155"/>
        <v>44</v>
      </c>
      <c r="R1469" s="11" t="str">
        <f t="shared" si="156"/>
        <v>Produkte</v>
      </c>
      <c r="S1469" s="11" t="str">
        <f t="shared" si="157"/>
        <v>BUs</v>
      </c>
      <c r="T1469" s="11" t="str">
        <f t="shared" si="158"/>
        <v>Symptome</v>
      </c>
      <c r="U1469" s="11">
        <f>IFERROR(VLOOKUP(Tabelle3[[#This Row],[Artikelnr.]],Kennzahlen!S:U,3,FALSE)*Tabelle3[[#This Row],[Menge]],"0")</f>
        <v>1.5</v>
      </c>
      <c r="V1469" s="14" t="str">
        <f>IF(ISBLANK(A1469),VLOOKUP(Tabelle3[[#This Row],[Artikelnr.]],'Linien - BU'!R:S,2,FALSE),A1469)</f>
        <v>BU4</v>
      </c>
      <c r="W1469" s="16">
        <f t="shared" si="159"/>
        <v>29500482</v>
      </c>
      <c r="X1469" s="15">
        <f t="shared" si="160"/>
        <v>61</v>
      </c>
      <c r="Z1469"/>
      <c r="AA1469"/>
      <c r="AB1469" s="3"/>
      <c r="AC1469" s="51"/>
      <c r="AD1469" s="3"/>
      <c r="AH1469" s="51"/>
      <c r="AK1469" s="3"/>
      <c r="AN1469" s="3"/>
      <c r="AO1469" s="3"/>
      <c r="AP1469" s="3"/>
    </row>
    <row r="1470" spans="1:42" ht="30" customHeight="1" x14ac:dyDescent="0.25">
      <c r="A1470" s="25" t="s">
        <v>9</v>
      </c>
      <c r="B1470" s="25">
        <v>29500482</v>
      </c>
      <c r="C1470" s="25">
        <v>25</v>
      </c>
      <c r="D1470" s="25">
        <v>61</v>
      </c>
      <c r="E1470" s="37">
        <v>44503</v>
      </c>
      <c r="F1470"/>
      <c r="G1470" s="25"/>
      <c r="H1470" s="56" t="str">
        <f>IFERROR(VLOOKUP(Tabelle111[[#This Row],[Artikelnr. (wenn vorhanden)]],Artikel!A:C,3,FALSE),Tabelle111[[#This Row],[Artikelnr. (wenn vorhanden)]])</f>
        <v>VOS Schwarzer Pfeffer R</v>
      </c>
      <c r="I1470" s="11" t="str">
        <f>VLOOKUP(V1470,'Linien - BU'!A:B,2,FALSE)</f>
        <v>BU4</v>
      </c>
      <c r="J1470" s="12">
        <f t="shared" si="154"/>
        <v>25</v>
      </c>
      <c r="K1470" s="13">
        <f>Tabelle111[[#This Row],[Datum '[Tag']]]</f>
        <v>44503</v>
      </c>
      <c r="L1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0" s="14" t="str">
        <f>IFERROR(VLOOKUP(Tabelle3[[#This Row],[Artikelnr.]],Artikel!A:C,3,FALSE),Tabelle3[[#This Row],[Artikelnr.]])</f>
        <v>VOS Schwarzer Pfeffer R</v>
      </c>
      <c r="N1470" s="11" t="str">
        <f>VLOOKUP(D1470,'Liste Gründe'!A:D,2,FALSE)</f>
        <v>keinen Verwendungszweck</v>
      </c>
      <c r="O1470" s="13" t="str">
        <f>IF(ISBLANK(F1470),VLOOKUP(Tabelle3[[#This Row],[Grund Ziffer]],'Liste Gründe'!A:D,3,FALSE),F1470)</f>
        <v>keinen Verwendungszweck</v>
      </c>
      <c r="P1470" s="11" t="str">
        <f>IF(ISBLANK(Tabelle111[[#This Row],[noch genauer]]),"-",Tabelle111[[#This Row],[noch genauer]])</f>
        <v>-</v>
      </c>
      <c r="Q1470" s="14">
        <f t="shared" si="155"/>
        <v>44</v>
      </c>
      <c r="R1470" s="11" t="str">
        <f t="shared" si="156"/>
        <v>Produkte</v>
      </c>
      <c r="S1470" s="11" t="str">
        <f t="shared" si="157"/>
        <v>BUs</v>
      </c>
      <c r="T1470" s="11" t="str">
        <f t="shared" si="158"/>
        <v>Symptome</v>
      </c>
      <c r="U1470" s="11">
        <f>IFERROR(VLOOKUP(Tabelle3[[#This Row],[Artikelnr.]],Kennzahlen!S:U,3,FALSE)*Tabelle3[[#This Row],[Menge]],"0")</f>
        <v>12.5</v>
      </c>
      <c r="V1470" s="14" t="str">
        <f>IF(ISBLANK(A1470),VLOOKUP(Tabelle3[[#This Row],[Artikelnr.]],'Linien - BU'!R:S,2,FALSE),A1470)</f>
        <v>BU4</v>
      </c>
      <c r="W1470" s="16">
        <f t="shared" si="159"/>
        <v>29500482</v>
      </c>
      <c r="X1470" s="15">
        <f t="shared" si="160"/>
        <v>61</v>
      </c>
      <c r="Z1470"/>
      <c r="AA1470"/>
      <c r="AB1470" s="3"/>
      <c r="AC1470" s="51"/>
      <c r="AD1470" s="3"/>
      <c r="AH1470" s="51"/>
      <c r="AK1470" s="3"/>
      <c r="AN1470" s="3"/>
      <c r="AO1470" s="3"/>
      <c r="AP1470" s="3"/>
    </row>
    <row r="1471" spans="1:42" ht="30" customHeight="1" x14ac:dyDescent="0.25">
      <c r="A1471" s="25" t="s">
        <v>9</v>
      </c>
      <c r="B1471" s="25">
        <v>29500482</v>
      </c>
      <c r="C1471" s="25">
        <v>20</v>
      </c>
      <c r="D1471" s="25">
        <v>61</v>
      </c>
      <c r="E1471" s="37">
        <v>44503</v>
      </c>
      <c r="F1471"/>
      <c r="G1471" s="25"/>
      <c r="H1471" s="56" t="str">
        <f>IFERROR(VLOOKUP(Tabelle111[[#This Row],[Artikelnr. (wenn vorhanden)]],Artikel!A:C,3,FALSE),Tabelle111[[#This Row],[Artikelnr. (wenn vorhanden)]])</f>
        <v>VOS Schwarzer Pfeffer R</v>
      </c>
      <c r="I1471" s="11" t="str">
        <f>VLOOKUP(V1471,'Linien - BU'!A:B,2,FALSE)</f>
        <v>BU4</v>
      </c>
      <c r="J1471" s="12">
        <f t="shared" si="154"/>
        <v>20</v>
      </c>
      <c r="K1471" s="13">
        <f>Tabelle111[[#This Row],[Datum '[Tag']]]</f>
        <v>44503</v>
      </c>
      <c r="L1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1" s="14" t="str">
        <f>IFERROR(VLOOKUP(Tabelle3[[#This Row],[Artikelnr.]],Artikel!A:C,3,FALSE),Tabelle3[[#This Row],[Artikelnr.]])</f>
        <v>VOS Schwarzer Pfeffer R</v>
      </c>
      <c r="N1471" s="11" t="str">
        <f>VLOOKUP(D1471,'Liste Gründe'!A:D,2,FALSE)</f>
        <v>keinen Verwendungszweck</v>
      </c>
      <c r="O1471" s="13" t="str">
        <f>IF(ISBLANK(F1471),VLOOKUP(Tabelle3[[#This Row],[Grund Ziffer]],'Liste Gründe'!A:D,3,FALSE),F1471)</f>
        <v>keinen Verwendungszweck</v>
      </c>
      <c r="P1471" s="11" t="str">
        <f>IF(ISBLANK(Tabelle111[[#This Row],[noch genauer]]),"-",Tabelle111[[#This Row],[noch genauer]])</f>
        <v>-</v>
      </c>
      <c r="Q1471" s="14">
        <f t="shared" si="155"/>
        <v>44</v>
      </c>
      <c r="R1471" s="11" t="str">
        <f t="shared" si="156"/>
        <v>Produkte</v>
      </c>
      <c r="S1471" s="11" t="str">
        <f t="shared" si="157"/>
        <v>BUs</v>
      </c>
      <c r="T1471" s="11" t="str">
        <f t="shared" si="158"/>
        <v>Symptome</v>
      </c>
      <c r="U1471" s="11">
        <f>IFERROR(VLOOKUP(Tabelle3[[#This Row],[Artikelnr.]],Kennzahlen!S:U,3,FALSE)*Tabelle3[[#This Row],[Menge]],"0")</f>
        <v>10</v>
      </c>
      <c r="V1471" s="14" t="str">
        <f>IF(ISBLANK(A1471),VLOOKUP(Tabelle3[[#This Row],[Artikelnr.]],'Linien - BU'!R:S,2,FALSE),A1471)</f>
        <v>BU4</v>
      </c>
      <c r="W1471" s="16">
        <f t="shared" si="159"/>
        <v>29500482</v>
      </c>
      <c r="X1471" s="15">
        <f t="shared" si="160"/>
        <v>61</v>
      </c>
      <c r="Z1471"/>
      <c r="AA1471"/>
      <c r="AB1471" s="3"/>
      <c r="AC1471" s="51"/>
      <c r="AD1471" s="3"/>
      <c r="AH1471" s="51"/>
      <c r="AK1471" s="3"/>
      <c r="AN1471" s="3"/>
      <c r="AO1471" s="3"/>
      <c r="AP1471" s="3"/>
    </row>
    <row r="1472" spans="1:42" ht="30" customHeight="1" x14ac:dyDescent="0.25">
      <c r="A1472" s="25" t="s">
        <v>8</v>
      </c>
      <c r="B1472" s="25">
        <v>29500498</v>
      </c>
      <c r="C1472" s="25">
        <v>9</v>
      </c>
      <c r="D1472" s="25">
        <v>30</v>
      </c>
      <c r="E1472" s="37">
        <v>44503</v>
      </c>
      <c r="F1472"/>
      <c r="G1472" s="25"/>
      <c r="H1472" s="56" t="str">
        <f>IFERROR(VLOOKUP(Tabelle111[[#This Row],[Artikelnr. (wenn vorhanden)]],Artikel!A:C,3,FALSE),Tabelle111[[#This Row],[Artikelnr. (wenn vorhanden)]])</f>
        <v>VOS Räucher Natur Natri</v>
      </c>
      <c r="I1472" s="11" t="str">
        <f>VLOOKUP(V1472,'Linien - BU'!A:B,2,FALSE)</f>
        <v>BU3</v>
      </c>
      <c r="J1472" s="12">
        <f t="shared" si="154"/>
        <v>9</v>
      </c>
      <c r="K1472" s="13">
        <f>Tabelle111[[#This Row],[Datum '[Tag']]]</f>
        <v>44503</v>
      </c>
      <c r="L1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2" s="14" t="str">
        <f>IFERROR(VLOOKUP(Tabelle3[[#This Row],[Artikelnr.]],Artikel!A:C,3,FALSE),Tabelle3[[#This Row],[Artikelnr.]])</f>
        <v>VOS Räucher Natur Natri</v>
      </c>
      <c r="N1472" s="11" t="str">
        <f>VLOOKUP(D1472,'Liste Gründe'!A:D,2,FALSE)</f>
        <v>Linienbezogen</v>
      </c>
      <c r="O1472" s="13" t="str">
        <f>IF(ISBLANK(F1472),VLOOKUP(Tabelle3[[#This Row],[Grund Ziffer]],'Liste Gründe'!A:D,3,FALSE),F1472)</f>
        <v>Maschinenabfall</v>
      </c>
      <c r="P1472" s="11" t="str">
        <f>IF(ISBLANK(Tabelle111[[#This Row],[noch genauer]]),"-",Tabelle111[[#This Row],[noch genauer]])</f>
        <v>-</v>
      </c>
      <c r="Q1472" s="14">
        <f t="shared" si="155"/>
        <v>44</v>
      </c>
      <c r="R1472" s="11" t="str">
        <f t="shared" si="156"/>
        <v>Produkte</v>
      </c>
      <c r="S1472" s="11" t="str">
        <f t="shared" si="157"/>
        <v>BUs</v>
      </c>
      <c r="T1472" s="11" t="str">
        <f t="shared" si="158"/>
        <v>Symptome</v>
      </c>
      <c r="U1472" s="11">
        <f>IFERROR(VLOOKUP(Tabelle3[[#This Row],[Artikelnr.]],Kennzahlen!S:U,3,FALSE)*Tabelle3[[#This Row],[Menge]],"0")</f>
        <v>4.5</v>
      </c>
      <c r="V1472" s="14" t="str">
        <f>IF(ISBLANK(A1472),VLOOKUP(Tabelle3[[#This Row],[Artikelnr.]],'Linien - BU'!R:S,2,FALSE),A1472)</f>
        <v>BU3</v>
      </c>
      <c r="W1472" s="16">
        <f t="shared" si="159"/>
        <v>29500498</v>
      </c>
      <c r="X1472" s="15">
        <f t="shared" si="160"/>
        <v>30</v>
      </c>
      <c r="Z1472"/>
      <c r="AA1472"/>
      <c r="AB1472" s="3"/>
      <c r="AC1472" s="51"/>
      <c r="AD1472" s="3"/>
      <c r="AH1472" s="51"/>
      <c r="AK1472" s="3"/>
      <c r="AN1472" s="3"/>
      <c r="AO1472" s="3"/>
      <c r="AP1472" s="3"/>
    </row>
    <row r="1473" spans="1:42" ht="30" customHeight="1" x14ac:dyDescent="0.25">
      <c r="A1473" s="25" t="s">
        <v>41</v>
      </c>
      <c r="B1473" s="25">
        <v>29500531</v>
      </c>
      <c r="C1473" s="25">
        <v>18</v>
      </c>
      <c r="D1473" s="25">
        <v>10</v>
      </c>
      <c r="E1473" s="37">
        <v>44503</v>
      </c>
      <c r="F1473"/>
      <c r="G1473" s="25"/>
      <c r="H1473" s="56" t="str">
        <f>IFERROR(VLOOKUP(Tabelle111[[#This Row],[Artikelnr. (wenn vorhanden)]],Artikel!A:C,3,FALSE),Tabelle111[[#This Row],[Artikelnr. (wenn vorhanden)]])</f>
        <v>VOS mit Walnusskonzentr</v>
      </c>
      <c r="I1473" s="11" t="str">
        <f>VLOOKUP(V1473,'Linien - BU'!A:B,2,FALSE)</f>
        <v>BU1</v>
      </c>
      <c r="J1473" s="12">
        <f t="shared" si="154"/>
        <v>18</v>
      </c>
      <c r="K1473" s="13">
        <f>Tabelle111[[#This Row],[Datum '[Tag']]]</f>
        <v>44503</v>
      </c>
      <c r="L1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3" s="14" t="str">
        <f>IFERROR(VLOOKUP(Tabelle3[[#This Row],[Artikelnr.]],Artikel!A:C,3,FALSE),Tabelle3[[#This Row],[Artikelnr.]])</f>
        <v>VOS mit Walnusskonzentr</v>
      </c>
      <c r="N1473" s="11" t="str">
        <f>VLOOKUP(D1473,'Liste Gründe'!A:D,2,FALSE)</f>
        <v>Linienbezogen</v>
      </c>
      <c r="O1473" s="13" t="str">
        <f>IF(ISBLANK(F1473),VLOOKUP(Tabelle3[[#This Row],[Grund Ziffer]],'Liste Gründe'!A:D,3,FALSE),F1473)</f>
        <v>Reinigung</v>
      </c>
      <c r="P1473" s="11" t="str">
        <f>IF(ISBLANK(Tabelle111[[#This Row],[noch genauer]]),"-",Tabelle111[[#This Row],[noch genauer]])</f>
        <v>-</v>
      </c>
      <c r="Q1473" s="14">
        <f t="shared" si="155"/>
        <v>44</v>
      </c>
      <c r="R1473" s="11" t="str">
        <f t="shared" si="156"/>
        <v>Produkte</v>
      </c>
      <c r="S1473" s="11" t="str">
        <f t="shared" si="157"/>
        <v>BUs</v>
      </c>
      <c r="T1473" s="11" t="str">
        <f t="shared" si="158"/>
        <v>Symptome</v>
      </c>
      <c r="U1473" s="11" t="str">
        <f>IFERROR(VLOOKUP(Tabelle3[[#This Row],[Artikelnr.]],Kennzahlen!S:U,3,FALSE)*Tabelle3[[#This Row],[Menge]],"0")</f>
        <v>0</v>
      </c>
      <c r="V1473" s="14" t="str">
        <f>IF(ISBLANK(A1473),VLOOKUP(Tabelle3[[#This Row],[Artikelnr.]],'Linien - BU'!R:S,2,FALSE),A1473)</f>
        <v>Schmelze</v>
      </c>
      <c r="W1473" s="16">
        <f t="shared" si="159"/>
        <v>29500531</v>
      </c>
      <c r="X1473" s="15">
        <f t="shared" si="160"/>
        <v>10</v>
      </c>
      <c r="Z1473"/>
      <c r="AA1473"/>
      <c r="AB1473" s="3"/>
      <c r="AC1473" s="51"/>
      <c r="AD1473" s="3"/>
      <c r="AH1473" s="51"/>
      <c r="AK1473" s="3"/>
      <c r="AN1473" s="3"/>
      <c r="AO1473" s="3"/>
      <c r="AP1473" s="3"/>
    </row>
    <row r="1474" spans="1:42" ht="30" customHeight="1" x14ac:dyDescent="0.25">
      <c r="A1474" s="25" t="s">
        <v>63</v>
      </c>
      <c r="B1474" s="25">
        <v>29500548</v>
      </c>
      <c r="C1474" s="25">
        <v>13</v>
      </c>
      <c r="D1474" s="25">
        <v>30</v>
      </c>
      <c r="E1474" s="37">
        <v>44503</v>
      </c>
      <c r="F1474"/>
      <c r="G1474" s="25"/>
      <c r="H1474" s="56" t="str">
        <f>IFERROR(VLOOKUP(Tabelle111[[#This Row],[Artikelnr. (wenn vorhanden)]],Artikel!A:C,3,FALSE),Tabelle111[[#This Row],[Artikelnr. (wenn vorhanden)]])</f>
        <v>VOS Cheddar Paste CL oh</v>
      </c>
      <c r="I1474" s="11" t="str">
        <f>VLOOKUP(V1474,'Linien - BU'!A:B,2,FALSE)</f>
        <v>BU1</v>
      </c>
      <c r="J1474" s="12">
        <f t="shared" ref="J1474:J1537" si="161">C1474</f>
        <v>13</v>
      </c>
      <c r="K1474" s="13">
        <f>Tabelle111[[#This Row],[Datum '[Tag']]]</f>
        <v>44503</v>
      </c>
      <c r="L1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4" s="14" t="str">
        <f>IFERROR(VLOOKUP(Tabelle3[[#This Row],[Artikelnr.]],Artikel!A:C,3,FALSE),Tabelle3[[#This Row],[Artikelnr.]])</f>
        <v>VOS Cheddar Paste CL oh</v>
      </c>
      <c r="N1474" s="11" t="str">
        <f>VLOOKUP(D1474,'Liste Gründe'!A:D,2,FALSE)</f>
        <v>Linienbezogen</v>
      </c>
      <c r="O1474" s="13" t="str">
        <f>IF(ISBLANK(F1474),VLOOKUP(Tabelle3[[#This Row],[Grund Ziffer]],'Liste Gründe'!A:D,3,FALSE),F1474)</f>
        <v>Maschinenabfall</v>
      </c>
      <c r="P1474" s="11" t="str">
        <f>IF(ISBLANK(Tabelle111[[#This Row],[noch genauer]]),"-",Tabelle111[[#This Row],[noch genauer]])</f>
        <v>-</v>
      </c>
      <c r="Q1474" s="14">
        <f t="shared" ref="Q1474:Q1537" si="162">_xlfn.ISOWEEKNUM(K1474)</f>
        <v>44</v>
      </c>
      <c r="R1474" s="11" t="str">
        <f t="shared" ref="R1474:R1537" si="163">"Produkte"</f>
        <v>Produkte</v>
      </c>
      <c r="S1474" s="11" t="str">
        <f t="shared" ref="S1474:S1537" si="164">"BUs"</f>
        <v>BUs</v>
      </c>
      <c r="T1474" s="11" t="str">
        <f t="shared" ref="T1474:T1537" si="165">"Symptome"</f>
        <v>Symptome</v>
      </c>
      <c r="U1474" s="11" t="str">
        <f>IFERROR(VLOOKUP(Tabelle3[[#This Row],[Artikelnr.]],Kennzahlen!S:U,3,FALSE)*Tabelle3[[#This Row],[Menge]],"0")</f>
        <v>0</v>
      </c>
      <c r="V1474" s="14" t="str">
        <f>IF(ISBLANK(A1474),VLOOKUP(Tabelle3[[#This Row],[Artikelnr.]],'Linien - BU'!R:S,2,FALSE),A1474)</f>
        <v>Abfüllung</v>
      </c>
      <c r="W1474" s="16">
        <f t="shared" ref="V1474:W1537" si="166">B1474</f>
        <v>29500548</v>
      </c>
      <c r="X1474" s="15">
        <f t="shared" ref="X1474:X1537" si="167">D1474</f>
        <v>30</v>
      </c>
      <c r="Z1474"/>
      <c r="AA1474"/>
      <c r="AB1474" s="3"/>
      <c r="AC1474" s="51"/>
      <c r="AD1474" s="3"/>
      <c r="AH1474" s="51"/>
      <c r="AK1474" s="3"/>
      <c r="AN1474" s="3"/>
      <c r="AO1474" s="3"/>
      <c r="AP1474" s="3"/>
    </row>
    <row r="1475" spans="1:42" ht="30" customHeight="1" x14ac:dyDescent="0.25">
      <c r="A1475" s="25" t="s">
        <v>63</v>
      </c>
      <c r="B1475" s="25">
        <v>29500599</v>
      </c>
      <c r="C1475" s="25">
        <v>17</v>
      </c>
      <c r="D1475" s="25">
        <v>30</v>
      </c>
      <c r="E1475" s="37">
        <v>44503</v>
      </c>
      <c r="F1475"/>
      <c r="G1475" s="25"/>
      <c r="H1475" s="56" t="str">
        <f>IFERROR(VLOOKUP(Tabelle111[[#This Row],[Artikelnr. (wenn vorhanden)]],Artikel!A:C,3,FALSE),Tabelle111[[#This Row],[Artikelnr. (wenn vorhanden)]])</f>
        <v>VOS SKZ Emmentaler Prem</v>
      </c>
      <c r="I1475" s="11" t="str">
        <f>VLOOKUP(V1475,'Linien - BU'!A:B,2,FALSE)</f>
        <v>BU1</v>
      </c>
      <c r="J1475" s="12">
        <f t="shared" si="161"/>
        <v>17</v>
      </c>
      <c r="K1475" s="13">
        <f>Tabelle111[[#This Row],[Datum '[Tag']]]</f>
        <v>44503</v>
      </c>
      <c r="L1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5" s="14" t="str">
        <f>IFERROR(VLOOKUP(Tabelle3[[#This Row],[Artikelnr.]],Artikel!A:C,3,FALSE),Tabelle3[[#This Row],[Artikelnr.]])</f>
        <v>VOS SKZ Emmentaler Prem</v>
      </c>
      <c r="N1475" s="11" t="str">
        <f>VLOOKUP(D1475,'Liste Gründe'!A:D,2,FALSE)</f>
        <v>Linienbezogen</v>
      </c>
      <c r="O1475" s="13" t="str">
        <f>IF(ISBLANK(F1475),VLOOKUP(Tabelle3[[#This Row],[Grund Ziffer]],'Liste Gründe'!A:D,3,FALSE),F1475)</f>
        <v>Maschinenabfall</v>
      </c>
      <c r="P1475" s="11" t="str">
        <f>IF(ISBLANK(Tabelle111[[#This Row],[noch genauer]]),"-",Tabelle111[[#This Row],[noch genauer]])</f>
        <v>-</v>
      </c>
      <c r="Q1475" s="14">
        <f t="shared" si="162"/>
        <v>44</v>
      </c>
      <c r="R1475" s="11" t="str">
        <f t="shared" si="163"/>
        <v>Produkte</v>
      </c>
      <c r="S1475" s="11" t="str">
        <f t="shared" si="164"/>
        <v>BUs</v>
      </c>
      <c r="T1475" s="11" t="str">
        <f t="shared" si="165"/>
        <v>Symptome</v>
      </c>
      <c r="U1475" s="11" t="str">
        <f>IFERROR(VLOOKUP(Tabelle3[[#This Row],[Artikelnr.]],Kennzahlen!S:U,3,FALSE)*Tabelle3[[#This Row],[Menge]],"0")</f>
        <v>0</v>
      </c>
      <c r="V1475" s="14" t="str">
        <f>IF(ISBLANK(A1475),VLOOKUP(Tabelle3[[#This Row],[Artikelnr.]],'Linien - BU'!R:S,2,FALSE),A1475)</f>
        <v>Abfüllung</v>
      </c>
      <c r="W1475" s="16">
        <f t="shared" si="166"/>
        <v>29500599</v>
      </c>
      <c r="X1475" s="15">
        <f t="shared" si="167"/>
        <v>30</v>
      </c>
      <c r="Z1475"/>
      <c r="AA1475"/>
      <c r="AB1475" s="3"/>
      <c r="AC1475" s="51"/>
      <c r="AD1475" s="3"/>
      <c r="AH1475" s="51"/>
      <c r="AK1475" s="3"/>
      <c r="AN1475" s="3"/>
      <c r="AO1475" s="3"/>
      <c r="AP1475" s="3"/>
    </row>
    <row r="1476" spans="1:42" ht="30" customHeight="1" x14ac:dyDescent="0.25">
      <c r="A1476" s="25" t="s">
        <v>63</v>
      </c>
      <c r="B1476" s="25">
        <v>29500602</v>
      </c>
      <c r="C1476" s="25">
        <v>16</v>
      </c>
      <c r="D1476" s="25">
        <v>30</v>
      </c>
      <c r="E1476" s="37">
        <v>44503</v>
      </c>
      <c r="F1476"/>
      <c r="G1476" s="25"/>
      <c r="H1476" s="56" t="str">
        <f>IFERROR(VLOOKUP(Tabelle111[[#This Row],[Artikelnr. (wenn vorhanden)]],Artikel!A:C,3,FALSE),Tabelle111[[#This Row],[Artikelnr. (wenn vorhanden)]])</f>
        <v>VOS SKZ Cheddar Premium</v>
      </c>
      <c r="I1476" s="11" t="str">
        <f>VLOOKUP(V1476,'Linien - BU'!A:B,2,FALSE)</f>
        <v>BU1</v>
      </c>
      <c r="J1476" s="12">
        <f t="shared" si="161"/>
        <v>16</v>
      </c>
      <c r="K1476" s="13">
        <f>Tabelle111[[#This Row],[Datum '[Tag']]]</f>
        <v>44503</v>
      </c>
      <c r="L1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6" s="14" t="str">
        <f>IFERROR(VLOOKUP(Tabelle3[[#This Row],[Artikelnr.]],Artikel!A:C,3,FALSE),Tabelle3[[#This Row],[Artikelnr.]])</f>
        <v>VOS SKZ Cheddar Premium</v>
      </c>
      <c r="N1476" s="11" t="str">
        <f>VLOOKUP(D1476,'Liste Gründe'!A:D,2,FALSE)</f>
        <v>Linienbezogen</v>
      </c>
      <c r="O1476" s="13" t="str">
        <f>IF(ISBLANK(F1476),VLOOKUP(Tabelle3[[#This Row],[Grund Ziffer]],'Liste Gründe'!A:D,3,FALSE),F1476)</f>
        <v>Maschinenabfall</v>
      </c>
      <c r="P1476" s="11" t="str">
        <f>IF(ISBLANK(Tabelle111[[#This Row],[noch genauer]]),"-",Tabelle111[[#This Row],[noch genauer]])</f>
        <v>-</v>
      </c>
      <c r="Q1476" s="14">
        <f t="shared" si="162"/>
        <v>44</v>
      </c>
      <c r="R1476" s="11" t="str">
        <f t="shared" si="163"/>
        <v>Produkte</v>
      </c>
      <c r="S1476" s="11" t="str">
        <f t="shared" si="164"/>
        <v>BUs</v>
      </c>
      <c r="T1476" s="11" t="str">
        <f t="shared" si="165"/>
        <v>Symptome</v>
      </c>
      <c r="U1476" s="11" t="str">
        <f>IFERROR(VLOOKUP(Tabelle3[[#This Row],[Artikelnr.]],Kennzahlen!S:U,3,FALSE)*Tabelle3[[#This Row],[Menge]],"0")</f>
        <v>0</v>
      </c>
      <c r="V1476" s="14" t="str">
        <f>IF(ISBLANK(A1476),VLOOKUP(Tabelle3[[#This Row],[Artikelnr.]],'Linien - BU'!R:S,2,FALSE),A1476)</f>
        <v>Abfüllung</v>
      </c>
      <c r="W1476" s="16">
        <f t="shared" si="166"/>
        <v>29500602</v>
      </c>
      <c r="X1476" s="15">
        <f t="shared" si="167"/>
        <v>30</v>
      </c>
      <c r="Z1476"/>
      <c r="AA1476"/>
      <c r="AB1476" s="3"/>
      <c r="AC1476" s="51"/>
      <c r="AD1476" s="3"/>
      <c r="AH1476" s="51"/>
      <c r="AK1476" s="3"/>
      <c r="AN1476" s="3"/>
      <c r="AO1476" s="3"/>
      <c r="AP1476" s="3"/>
    </row>
    <row r="1477" spans="1:42" ht="30" customHeight="1" x14ac:dyDescent="0.25">
      <c r="A1477" s="25" t="s">
        <v>63</v>
      </c>
      <c r="B1477" s="25">
        <v>29500605</v>
      </c>
      <c r="C1477" s="25">
        <v>15</v>
      </c>
      <c r="D1477" s="25">
        <v>30</v>
      </c>
      <c r="E1477" s="37">
        <v>44503</v>
      </c>
      <c r="F1477"/>
      <c r="G1477" s="25"/>
      <c r="H1477" s="56" t="str">
        <f>IFERROR(VLOOKUP(Tabelle111[[#This Row],[Artikelnr. (wenn vorhanden)]],Artikel!A:C,3,FALSE),Tabelle111[[#This Row],[Artikelnr. (wenn vorhanden)]])</f>
        <v>VOS SKZ Camembert</v>
      </c>
      <c r="I1477" s="11" t="str">
        <f>VLOOKUP(V1477,'Linien - BU'!A:B,2,FALSE)</f>
        <v>BU1</v>
      </c>
      <c r="J1477" s="12">
        <f t="shared" si="161"/>
        <v>15</v>
      </c>
      <c r="K1477" s="13">
        <f>Tabelle111[[#This Row],[Datum '[Tag']]]</f>
        <v>44503</v>
      </c>
      <c r="L1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7" s="14" t="str">
        <f>IFERROR(VLOOKUP(Tabelle3[[#This Row],[Artikelnr.]],Artikel!A:C,3,FALSE),Tabelle3[[#This Row],[Artikelnr.]])</f>
        <v>VOS SKZ Camembert</v>
      </c>
      <c r="N1477" s="11" t="str">
        <f>VLOOKUP(D1477,'Liste Gründe'!A:D,2,FALSE)</f>
        <v>Linienbezogen</v>
      </c>
      <c r="O1477" s="13" t="str">
        <f>IF(ISBLANK(F1477),VLOOKUP(Tabelle3[[#This Row],[Grund Ziffer]],'Liste Gründe'!A:D,3,FALSE),F1477)</f>
        <v>Maschinenabfall</v>
      </c>
      <c r="P1477" s="11" t="str">
        <f>IF(ISBLANK(Tabelle111[[#This Row],[noch genauer]]),"-",Tabelle111[[#This Row],[noch genauer]])</f>
        <v>-</v>
      </c>
      <c r="Q1477" s="14">
        <f t="shared" si="162"/>
        <v>44</v>
      </c>
      <c r="R1477" s="11" t="str">
        <f t="shared" si="163"/>
        <v>Produkte</v>
      </c>
      <c r="S1477" s="11" t="str">
        <f t="shared" si="164"/>
        <v>BUs</v>
      </c>
      <c r="T1477" s="11" t="str">
        <f t="shared" si="165"/>
        <v>Symptome</v>
      </c>
      <c r="U1477" s="11">
        <f>IFERROR(VLOOKUP(Tabelle3[[#This Row],[Artikelnr.]],Kennzahlen!S:U,3,FALSE)*Tabelle3[[#This Row],[Menge]],"0")</f>
        <v>7.5</v>
      </c>
      <c r="V1477" s="14" t="str">
        <f>IF(ISBLANK(A1477),VLOOKUP(Tabelle3[[#This Row],[Artikelnr.]],'Linien - BU'!R:S,2,FALSE),A1477)</f>
        <v>Abfüllung</v>
      </c>
      <c r="W1477" s="16">
        <f t="shared" si="166"/>
        <v>29500605</v>
      </c>
      <c r="X1477" s="15">
        <f t="shared" si="167"/>
        <v>30</v>
      </c>
      <c r="Z1477"/>
      <c r="AA1477"/>
      <c r="AB1477" s="3"/>
      <c r="AC1477" s="51"/>
      <c r="AD1477" s="3"/>
      <c r="AH1477" s="51"/>
      <c r="AK1477" s="3"/>
      <c r="AN1477" s="3"/>
      <c r="AO1477" s="3"/>
      <c r="AP1477" s="3"/>
    </row>
    <row r="1478" spans="1:42" ht="30" customHeight="1" x14ac:dyDescent="0.25">
      <c r="A1478" s="25" t="s">
        <v>8</v>
      </c>
      <c r="B1478" s="25">
        <v>29500861</v>
      </c>
      <c r="C1478" s="25">
        <v>21</v>
      </c>
      <c r="D1478" s="25">
        <v>30</v>
      </c>
      <c r="E1478" s="37">
        <v>44503</v>
      </c>
      <c r="F1478"/>
      <c r="G1478" s="25"/>
      <c r="H1478" s="56" t="str">
        <f>IFERROR(VLOOKUP(Tabelle111[[#This Row],[Artikelnr. (wenn vorhanden)]],Artikel!A:C,3,FALSE),Tabelle111[[#This Row],[Artikelnr. (wenn vorhanden)]])</f>
        <v>VOS RW-NUSS OGT</v>
      </c>
      <c r="I1478" s="11" t="str">
        <f>VLOOKUP(V1478,'Linien - BU'!A:B,2,FALSE)</f>
        <v>BU3</v>
      </c>
      <c r="J1478" s="12">
        <f t="shared" si="161"/>
        <v>21</v>
      </c>
      <c r="K1478" s="13">
        <f>Tabelle111[[#This Row],[Datum '[Tag']]]</f>
        <v>44503</v>
      </c>
      <c r="L1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8" s="14" t="str">
        <f>IFERROR(VLOOKUP(Tabelle3[[#This Row],[Artikelnr.]],Artikel!A:C,3,FALSE),Tabelle3[[#This Row],[Artikelnr.]])</f>
        <v>VOS RW-NUSS OGT</v>
      </c>
      <c r="N1478" s="11" t="str">
        <f>VLOOKUP(D1478,'Liste Gründe'!A:D,2,FALSE)</f>
        <v>Linienbezogen</v>
      </c>
      <c r="O1478" s="13" t="str">
        <f>IF(ISBLANK(F1478),VLOOKUP(Tabelle3[[#This Row],[Grund Ziffer]],'Liste Gründe'!A:D,3,FALSE),F1478)</f>
        <v>Maschinenabfall</v>
      </c>
      <c r="P1478" s="11" t="str">
        <f>IF(ISBLANK(Tabelle111[[#This Row],[noch genauer]]),"-",Tabelle111[[#This Row],[noch genauer]])</f>
        <v>-</v>
      </c>
      <c r="Q1478" s="14">
        <f t="shared" si="162"/>
        <v>44</v>
      </c>
      <c r="R1478" s="11" t="str">
        <f t="shared" si="163"/>
        <v>Produkte</v>
      </c>
      <c r="S1478" s="11" t="str">
        <f t="shared" si="164"/>
        <v>BUs</v>
      </c>
      <c r="T1478" s="11" t="str">
        <f t="shared" si="165"/>
        <v>Symptome</v>
      </c>
      <c r="U1478" s="11">
        <f>IFERROR(VLOOKUP(Tabelle3[[#This Row],[Artikelnr.]],Kennzahlen!S:U,3,FALSE)*Tabelle3[[#This Row],[Menge]],"0")</f>
        <v>10.5</v>
      </c>
      <c r="V1478" s="14" t="str">
        <f>IF(ISBLANK(A1478),VLOOKUP(Tabelle3[[#This Row],[Artikelnr.]],'Linien - BU'!R:S,2,FALSE),A1478)</f>
        <v>BU3</v>
      </c>
      <c r="W1478" s="16">
        <f t="shared" si="166"/>
        <v>29500861</v>
      </c>
      <c r="X1478" s="15">
        <f t="shared" si="167"/>
        <v>30</v>
      </c>
      <c r="Z1478"/>
      <c r="AA1478"/>
      <c r="AB1478" s="3"/>
      <c r="AC1478" s="51"/>
      <c r="AD1478" s="3"/>
      <c r="AH1478" s="51"/>
      <c r="AK1478" s="3"/>
      <c r="AN1478" s="3"/>
      <c r="AO1478" s="3"/>
      <c r="AP1478" s="3"/>
    </row>
    <row r="1479" spans="1:42" ht="30" customHeight="1" x14ac:dyDescent="0.25">
      <c r="A1479" s="25" t="s">
        <v>9</v>
      </c>
      <c r="B1479" s="25">
        <v>29500885</v>
      </c>
      <c r="C1479" s="25">
        <v>4</v>
      </c>
      <c r="D1479" s="25">
        <v>61</v>
      </c>
      <c r="E1479" s="37">
        <v>44503</v>
      </c>
      <c r="F1479"/>
      <c r="G1479" s="25"/>
      <c r="H1479" s="56" t="str">
        <f>IFERROR(VLOOKUP(Tabelle111[[#This Row],[Artikelnr. (wenn vorhanden)]],Artikel!A:C,3,FALSE),Tabelle111[[#This Row],[Artikelnr. (wenn vorhanden)]])</f>
        <v>ABS HEUBL</v>
      </c>
      <c r="I1479" s="11" t="str">
        <f>VLOOKUP(V1479,'Linien - BU'!A:B,2,FALSE)</f>
        <v>BU4</v>
      </c>
      <c r="J1479" s="12">
        <f t="shared" si="161"/>
        <v>4</v>
      </c>
      <c r="K1479" s="13">
        <f>Tabelle111[[#This Row],[Datum '[Tag']]]</f>
        <v>44503</v>
      </c>
      <c r="L1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79" s="14" t="str">
        <f>IFERROR(VLOOKUP(Tabelle3[[#This Row],[Artikelnr.]],Artikel!A:C,3,FALSE),Tabelle3[[#This Row],[Artikelnr.]])</f>
        <v>ABS HEUBL</v>
      </c>
      <c r="N1479" s="11" t="str">
        <f>VLOOKUP(D1479,'Liste Gründe'!A:D,2,FALSE)</f>
        <v>keinen Verwendungszweck</v>
      </c>
      <c r="O1479" s="13" t="str">
        <f>IF(ISBLANK(F1479),VLOOKUP(Tabelle3[[#This Row],[Grund Ziffer]],'Liste Gründe'!A:D,3,FALSE),F1479)</f>
        <v>keinen Verwendungszweck</v>
      </c>
      <c r="P1479" s="11" t="str">
        <f>IF(ISBLANK(Tabelle111[[#This Row],[noch genauer]]),"-",Tabelle111[[#This Row],[noch genauer]])</f>
        <v>-</v>
      </c>
      <c r="Q1479" s="14">
        <f t="shared" si="162"/>
        <v>44</v>
      </c>
      <c r="R1479" s="11" t="str">
        <f t="shared" si="163"/>
        <v>Produkte</v>
      </c>
      <c r="S1479" s="11" t="str">
        <f t="shared" si="164"/>
        <v>BUs</v>
      </c>
      <c r="T1479" s="11" t="str">
        <f t="shared" si="165"/>
        <v>Symptome</v>
      </c>
      <c r="U1479" s="11">
        <f>IFERROR(VLOOKUP(Tabelle3[[#This Row],[Artikelnr.]],Kennzahlen!S:U,3,FALSE)*Tabelle3[[#This Row],[Menge]],"0")</f>
        <v>0.04</v>
      </c>
      <c r="V1479" s="14" t="str">
        <f>IF(ISBLANK(A1479),VLOOKUP(Tabelle3[[#This Row],[Artikelnr.]],'Linien - BU'!R:S,2,FALSE),A1479)</f>
        <v>BU4</v>
      </c>
      <c r="W1479" s="16">
        <f t="shared" si="166"/>
        <v>29500885</v>
      </c>
      <c r="X1479" s="15">
        <f t="shared" si="167"/>
        <v>61</v>
      </c>
      <c r="Z1479"/>
      <c r="AA1479"/>
      <c r="AB1479" s="3"/>
      <c r="AC1479" s="51"/>
      <c r="AD1479" s="3"/>
      <c r="AH1479" s="51"/>
      <c r="AK1479" s="3"/>
      <c r="AN1479" s="3"/>
      <c r="AO1479" s="3"/>
      <c r="AP1479" s="3"/>
    </row>
    <row r="1480" spans="1:42" ht="30" customHeight="1" x14ac:dyDescent="0.25">
      <c r="A1480" s="25" t="s">
        <v>9</v>
      </c>
      <c r="B1480" s="25">
        <v>29500885</v>
      </c>
      <c r="C1480" s="25">
        <v>13</v>
      </c>
      <c r="D1480" s="25">
        <v>61</v>
      </c>
      <c r="E1480" s="37">
        <v>44503</v>
      </c>
      <c r="F1480"/>
      <c r="G1480" s="25"/>
      <c r="H1480" s="56" t="str">
        <f>IFERROR(VLOOKUP(Tabelle111[[#This Row],[Artikelnr. (wenn vorhanden)]],Artikel!A:C,3,FALSE),Tabelle111[[#This Row],[Artikelnr. (wenn vorhanden)]])</f>
        <v>ABS HEUBL</v>
      </c>
      <c r="I1480" s="11" t="str">
        <f>VLOOKUP(V1480,'Linien - BU'!A:B,2,FALSE)</f>
        <v>BU4</v>
      </c>
      <c r="J1480" s="12">
        <f t="shared" si="161"/>
        <v>13</v>
      </c>
      <c r="K1480" s="13">
        <f>Tabelle111[[#This Row],[Datum '[Tag']]]</f>
        <v>44503</v>
      </c>
      <c r="L1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0" s="14" t="str">
        <f>IFERROR(VLOOKUP(Tabelle3[[#This Row],[Artikelnr.]],Artikel!A:C,3,FALSE),Tabelle3[[#This Row],[Artikelnr.]])</f>
        <v>ABS HEUBL</v>
      </c>
      <c r="N1480" s="11" t="str">
        <f>VLOOKUP(D1480,'Liste Gründe'!A:D,2,FALSE)</f>
        <v>keinen Verwendungszweck</v>
      </c>
      <c r="O1480" s="13" t="str">
        <f>IF(ISBLANK(F1480),VLOOKUP(Tabelle3[[#This Row],[Grund Ziffer]],'Liste Gründe'!A:D,3,FALSE),F1480)</f>
        <v>keinen Verwendungszweck</v>
      </c>
      <c r="P1480" s="11" t="str">
        <f>IF(ISBLANK(Tabelle111[[#This Row],[noch genauer]]),"-",Tabelle111[[#This Row],[noch genauer]])</f>
        <v>-</v>
      </c>
      <c r="Q1480" s="14">
        <f t="shared" si="162"/>
        <v>44</v>
      </c>
      <c r="R1480" s="11" t="str">
        <f t="shared" si="163"/>
        <v>Produkte</v>
      </c>
      <c r="S1480" s="11" t="str">
        <f t="shared" si="164"/>
        <v>BUs</v>
      </c>
      <c r="T1480" s="11" t="str">
        <f t="shared" si="165"/>
        <v>Symptome</v>
      </c>
      <c r="U1480" s="11">
        <f>IFERROR(VLOOKUP(Tabelle3[[#This Row],[Artikelnr.]],Kennzahlen!S:U,3,FALSE)*Tabelle3[[#This Row],[Menge]],"0")</f>
        <v>0.13</v>
      </c>
      <c r="V1480" s="14" t="str">
        <f>IF(ISBLANK(A1480),VLOOKUP(Tabelle3[[#This Row],[Artikelnr.]],'Linien - BU'!R:S,2,FALSE),A1480)</f>
        <v>BU4</v>
      </c>
      <c r="W1480" s="16">
        <f t="shared" si="166"/>
        <v>29500885</v>
      </c>
      <c r="X1480" s="15">
        <f t="shared" si="167"/>
        <v>61</v>
      </c>
      <c r="Z1480"/>
      <c r="AA1480"/>
      <c r="AB1480" s="3"/>
      <c r="AC1480" s="51"/>
      <c r="AD1480" s="3"/>
      <c r="AH1480" s="51"/>
      <c r="AK1480" s="3"/>
      <c r="AN1480" s="3"/>
      <c r="AO1480" s="3"/>
      <c r="AP1480" s="3"/>
    </row>
    <row r="1481" spans="1:42" ht="30" customHeight="1" x14ac:dyDescent="0.25">
      <c r="A1481" s="25" t="s">
        <v>117</v>
      </c>
      <c r="B1481" s="25">
        <v>29500885</v>
      </c>
      <c r="C1481" s="25">
        <v>4</v>
      </c>
      <c r="D1481" s="25">
        <v>61</v>
      </c>
      <c r="E1481" s="37">
        <v>44503</v>
      </c>
      <c r="F1481"/>
      <c r="G1481" s="25"/>
      <c r="H1481" s="56" t="str">
        <f>IFERROR(VLOOKUP(Tabelle111[[#This Row],[Artikelnr. (wenn vorhanden)]],Artikel!A:C,3,FALSE),Tabelle111[[#This Row],[Artikelnr. (wenn vorhanden)]])</f>
        <v>ABS HEUBL</v>
      </c>
      <c r="I1481" s="11" t="str">
        <f>VLOOKUP(V1481,'Linien - BU'!A:B,2,FALSE)</f>
        <v>BU4</v>
      </c>
      <c r="J1481" s="12">
        <f t="shared" si="161"/>
        <v>4</v>
      </c>
      <c r="K1481" s="13">
        <f>Tabelle111[[#This Row],[Datum '[Tag']]]</f>
        <v>44503</v>
      </c>
      <c r="L1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1" s="14" t="str">
        <f>IFERROR(VLOOKUP(Tabelle3[[#This Row],[Artikelnr.]],Artikel!A:C,3,FALSE),Tabelle3[[#This Row],[Artikelnr.]])</f>
        <v>ABS HEUBL</v>
      </c>
      <c r="N1481" s="11" t="str">
        <f>VLOOKUP(D1481,'Liste Gründe'!A:D,2,FALSE)</f>
        <v>keinen Verwendungszweck</v>
      </c>
      <c r="O1481" s="13" t="str">
        <f>IF(ISBLANK(F1481),VLOOKUP(Tabelle3[[#This Row],[Grund Ziffer]],'Liste Gründe'!A:D,3,FALSE),F1481)</f>
        <v>keinen Verwendungszweck</v>
      </c>
      <c r="P1481" s="11" t="str">
        <f>IF(ISBLANK(Tabelle111[[#This Row],[noch genauer]]),"-",Tabelle111[[#This Row],[noch genauer]])</f>
        <v>-</v>
      </c>
      <c r="Q1481" s="14">
        <f t="shared" si="162"/>
        <v>44</v>
      </c>
      <c r="R1481" s="11" t="str">
        <f t="shared" si="163"/>
        <v>Produkte</v>
      </c>
      <c r="S1481" s="11" t="str">
        <f t="shared" si="164"/>
        <v>BUs</v>
      </c>
      <c r="T1481" s="11" t="str">
        <f t="shared" si="165"/>
        <v>Symptome</v>
      </c>
      <c r="U1481" s="11">
        <f>IFERROR(VLOOKUP(Tabelle3[[#This Row],[Artikelnr.]],Kennzahlen!S:U,3,FALSE)*Tabelle3[[#This Row],[Menge]],"0")</f>
        <v>0.04</v>
      </c>
      <c r="V1481" s="14" t="str">
        <f>IF(ISBLANK(A1481),VLOOKUP(Tabelle3[[#This Row],[Artikelnr.]],'Linien - BU'!R:S,2,FALSE),A1481)</f>
        <v>Bu4</v>
      </c>
      <c r="W1481" s="16">
        <f t="shared" si="166"/>
        <v>29500885</v>
      </c>
      <c r="X1481" s="15">
        <f t="shared" si="167"/>
        <v>61</v>
      </c>
      <c r="Z1481"/>
      <c r="AA1481"/>
      <c r="AB1481" s="3"/>
      <c r="AC1481" s="51"/>
      <c r="AD1481" s="3"/>
      <c r="AH1481" s="51"/>
      <c r="AK1481" s="3"/>
      <c r="AN1481" s="3"/>
      <c r="AO1481" s="3"/>
      <c r="AP1481" s="3"/>
    </row>
    <row r="1482" spans="1:42" ht="30" customHeight="1" x14ac:dyDescent="0.25">
      <c r="A1482" s="25" t="s">
        <v>9</v>
      </c>
      <c r="B1482" s="25">
        <v>29500886</v>
      </c>
      <c r="C1482" s="25">
        <v>18</v>
      </c>
      <c r="D1482" s="25">
        <v>61</v>
      </c>
      <c r="E1482" s="37">
        <v>44503</v>
      </c>
      <c r="F1482"/>
      <c r="G1482" s="25"/>
      <c r="H1482" s="56" t="str">
        <f>IFERROR(VLOOKUP(Tabelle111[[#This Row],[Artikelnr. (wenn vorhanden)]],Artikel!A:C,3,FALSE),Tabelle111[[#This Row],[Artikelnr. (wenn vorhanden)]])</f>
        <v>ABS MEDI-KRÄUK</v>
      </c>
      <c r="I1482" s="11" t="str">
        <f>VLOOKUP(V1482,'Linien - BU'!A:B,2,FALSE)</f>
        <v>BU4</v>
      </c>
      <c r="J1482" s="12">
        <f t="shared" si="161"/>
        <v>18</v>
      </c>
      <c r="K1482" s="13">
        <f>Tabelle111[[#This Row],[Datum '[Tag']]]</f>
        <v>44503</v>
      </c>
      <c r="L1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2" s="14" t="str">
        <f>IFERROR(VLOOKUP(Tabelle3[[#This Row],[Artikelnr.]],Artikel!A:C,3,FALSE),Tabelle3[[#This Row],[Artikelnr.]])</f>
        <v>ABS MEDI-KRÄUK</v>
      </c>
      <c r="N1482" s="11" t="str">
        <f>VLOOKUP(D1482,'Liste Gründe'!A:D,2,FALSE)</f>
        <v>keinen Verwendungszweck</v>
      </c>
      <c r="O1482" s="13" t="str">
        <f>IF(ISBLANK(F1482),VLOOKUP(Tabelle3[[#This Row],[Grund Ziffer]],'Liste Gründe'!A:D,3,FALSE),F1482)</f>
        <v>keinen Verwendungszweck</v>
      </c>
      <c r="P1482" s="11" t="str">
        <f>IF(ISBLANK(Tabelle111[[#This Row],[noch genauer]]),"-",Tabelle111[[#This Row],[noch genauer]])</f>
        <v>-</v>
      </c>
      <c r="Q1482" s="14">
        <f t="shared" si="162"/>
        <v>44</v>
      </c>
      <c r="R1482" s="11" t="str">
        <f t="shared" si="163"/>
        <v>Produkte</v>
      </c>
      <c r="S1482" s="11" t="str">
        <f t="shared" si="164"/>
        <v>BUs</v>
      </c>
      <c r="T1482" s="11" t="str">
        <f t="shared" si="165"/>
        <v>Symptome</v>
      </c>
      <c r="U1482" s="11">
        <f>IFERROR(VLOOKUP(Tabelle3[[#This Row],[Artikelnr.]],Kennzahlen!S:U,3,FALSE)*Tabelle3[[#This Row],[Menge]],"0")</f>
        <v>27</v>
      </c>
      <c r="V1482" s="14" t="str">
        <f>IF(ISBLANK(A1482),VLOOKUP(Tabelle3[[#This Row],[Artikelnr.]],'Linien - BU'!R:S,2,FALSE),A1482)</f>
        <v>BU4</v>
      </c>
      <c r="W1482" s="16">
        <f t="shared" si="166"/>
        <v>29500886</v>
      </c>
      <c r="X1482" s="15">
        <f t="shared" si="167"/>
        <v>61</v>
      </c>
      <c r="Z1482"/>
      <c r="AA1482"/>
      <c r="AB1482" s="3"/>
      <c r="AC1482" s="51"/>
      <c r="AD1482" s="3"/>
      <c r="AH1482" s="51"/>
      <c r="AK1482" s="3"/>
      <c r="AN1482" s="3"/>
      <c r="AO1482" s="3"/>
      <c r="AP1482" s="3"/>
    </row>
    <row r="1483" spans="1:42" ht="30" customHeight="1" x14ac:dyDescent="0.25">
      <c r="A1483" s="25" t="s">
        <v>9</v>
      </c>
      <c r="B1483" s="25">
        <v>29500886</v>
      </c>
      <c r="C1483" s="25">
        <v>12</v>
      </c>
      <c r="D1483" s="25">
        <v>61</v>
      </c>
      <c r="E1483" s="37">
        <v>44503</v>
      </c>
      <c r="F1483"/>
      <c r="G1483" s="25"/>
      <c r="H1483" s="56" t="str">
        <f>IFERROR(VLOOKUP(Tabelle111[[#This Row],[Artikelnr. (wenn vorhanden)]],Artikel!A:C,3,FALSE),Tabelle111[[#This Row],[Artikelnr. (wenn vorhanden)]])</f>
        <v>ABS MEDI-KRÄUK</v>
      </c>
      <c r="I1483" s="11" t="str">
        <f>VLOOKUP(V1483,'Linien - BU'!A:B,2,FALSE)</f>
        <v>BU4</v>
      </c>
      <c r="J1483" s="12">
        <f t="shared" si="161"/>
        <v>12</v>
      </c>
      <c r="K1483" s="13">
        <f>Tabelle111[[#This Row],[Datum '[Tag']]]</f>
        <v>44503</v>
      </c>
      <c r="L1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3" s="14" t="str">
        <f>IFERROR(VLOOKUP(Tabelle3[[#This Row],[Artikelnr.]],Artikel!A:C,3,FALSE),Tabelle3[[#This Row],[Artikelnr.]])</f>
        <v>ABS MEDI-KRÄUK</v>
      </c>
      <c r="N1483" s="11" t="str">
        <f>VLOOKUP(D1483,'Liste Gründe'!A:D,2,FALSE)</f>
        <v>keinen Verwendungszweck</v>
      </c>
      <c r="O1483" s="13" t="str">
        <f>IF(ISBLANK(F1483),VLOOKUP(Tabelle3[[#This Row],[Grund Ziffer]],'Liste Gründe'!A:D,3,FALSE),F1483)</f>
        <v>keinen Verwendungszweck</v>
      </c>
      <c r="P1483" s="11" t="str">
        <f>IF(ISBLANK(Tabelle111[[#This Row],[noch genauer]]),"-",Tabelle111[[#This Row],[noch genauer]])</f>
        <v>-</v>
      </c>
      <c r="Q1483" s="14">
        <f t="shared" si="162"/>
        <v>44</v>
      </c>
      <c r="R1483" s="11" t="str">
        <f t="shared" si="163"/>
        <v>Produkte</v>
      </c>
      <c r="S1483" s="11" t="str">
        <f t="shared" si="164"/>
        <v>BUs</v>
      </c>
      <c r="T1483" s="11" t="str">
        <f t="shared" si="165"/>
        <v>Symptome</v>
      </c>
      <c r="U1483" s="11">
        <f>IFERROR(VLOOKUP(Tabelle3[[#This Row],[Artikelnr.]],Kennzahlen!S:U,3,FALSE)*Tabelle3[[#This Row],[Menge]],"0")</f>
        <v>18</v>
      </c>
      <c r="V1483" s="14" t="str">
        <f>IF(ISBLANK(A1483),VLOOKUP(Tabelle3[[#This Row],[Artikelnr.]],'Linien - BU'!R:S,2,FALSE),A1483)</f>
        <v>BU4</v>
      </c>
      <c r="W1483" s="16">
        <f t="shared" si="166"/>
        <v>29500886</v>
      </c>
      <c r="X1483" s="15">
        <f t="shared" si="167"/>
        <v>61</v>
      </c>
      <c r="Z1483"/>
      <c r="AA1483"/>
      <c r="AB1483" s="3"/>
      <c r="AC1483" s="51"/>
      <c r="AD1483" s="3"/>
      <c r="AH1483" s="51"/>
      <c r="AK1483" s="3"/>
      <c r="AN1483" s="3"/>
      <c r="AO1483" s="3"/>
      <c r="AP1483" s="3"/>
    </row>
    <row r="1484" spans="1:42" ht="30" customHeight="1" x14ac:dyDescent="0.25">
      <c r="A1484" s="25" t="s">
        <v>117</v>
      </c>
      <c r="B1484" s="25">
        <v>29500886</v>
      </c>
      <c r="C1484" s="25">
        <v>6</v>
      </c>
      <c r="D1484" s="25">
        <v>61</v>
      </c>
      <c r="E1484" s="37">
        <v>44503</v>
      </c>
      <c r="F1484"/>
      <c r="G1484" s="25"/>
      <c r="H1484" s="56" t="str">
        <f>IFERROR(VLOOKUP(Tabelle111[[#This Row],[Artikelnr. (wenn vorhanden)]],Artikel!A:C,3,FALSE),Tabelle111[[#This Row],[Artikelnr. (wenn vorhanden)]])</f>
        <v>ABS MEDI-KRÄUK</v>
      </c>
      <c r="I1484" s="11" t="str">
        <f>VLOOKUP(V1484,'Linien - BU'!A:B,2,FALSE)</f>
        <v>BU4</v>
      </c>
      <c r="J1484" s="12">
        <f t="shared" si="161"/>
        <v>6</v>
      </c>
      <c r="K1484" s="13">
        <f>Tabelle111[[#This Row],[Datum '[Tag']]]</f>
        <v>44503</v>
      </c>
      <c r="L1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4" s="14" t="str">
        <f>IFERROR(VLOOKUP(Tabelle3[[#This Row],[Artikelnr.]],Artikel!A:C,3,FALSE),Tabelle3[[#This Row],[Artikelnr.]])</f>
        <v>ABS MEDI-KRÄUK</v>
      </c>
      <c r="N1484" s="11" t="str">
        <f>VLOOKUP(D1484,'Liste Gründe'!A:D,2,FALSE)</f>
        <v>keinen Verwendungszweck</v>
      </c>
      <c r="O1484" s="13" t="str">
        <f>IF(ISBLANK(F1484),VLOOKUP(Tabelle3[[#This Row],[Grund Ziffer]],'Liste Gründe'!A:D,3,FALSE),F1484)</f>
        <v>keinen Verwendungszweck</v>
      </c>
      <c r="P1484" s="11" t="str">
        <f>IF(ISBLANK(Tabelle111[[#This Row],[noch genauer]]),"-",Tabelle111[[#This Row],[noch genauer]])</f>
        <v>-</v>
      </c>
      <c r="Q1484" s="14">
        <f t="shared" si="162"/>
        <v>44</v>
      </c>
      <c r="R1484" s="11" t="str">
        <f t="shared" si="163"/>
        <v>Produkte</v>
      </c>
      <c r="S1484" s="11" t="str">
        <f t="shared" si="164"/>
        <v>BUs</v>
      </c>
      <c r="T1484" s="11" t="str">
        <f t="shared" si="165"/>
        <v>Symptome</v>
      </c>
      <c r="U1484" s="11">
        <f>IFERROR(VLOOKUP(Tabelle3[[#This Row],[Artikelnr.]],Kennzahlen!S:U,3,FALSE)*Tabelle3[[#This Row],[Menge]],"0")</f>
        <v>9</v>
      </c>
      <c r="V1484" s="14" t="str">
        <f>IF(ISBLANK(A1484),VLOOKUP(Tabelle3[[#This Row],[Artikelnr.]],'Linien - BU'!R:S,2,FALSE),A1484)</f>
        <v>Bu4</v>
      </c>
      <c r="W1484" s="16">
        <f t="shared" si="166"/>
        <v>29500886</v>
      </c>
      <c r="X1484" s="15">
        <f t="shared" si="167"/>
        <v>61</v>
      </c>
      <c r="Z1484"/>
      <c r="AA1484"/>
      <c r="AB1484" s="3"/>
      <c r="AC1484" s="51"/>
      <c r="AD1484" s="3"/>
      <c r="AH1484" s="51"/>
      <c r="AK1484" s="3"/>
      <c r="AN1484" s="3"/>
      <c r="AO1484" s="3"/>
      <c r="AP1484" s="3"/>
    </row>
    <row r="1485" spans="1:42" ht="30" customHeight="1" x14ac:dyDescent="0.25">
      <c r="A1485" s="25" t="s">
        <v>117</v>
      </c>
      <c r="B1485" s="25">
        <v>29500886</v>
      </c>
      <c r="C1485" s="25">
        <v>26</v>
      </c>
      <c r="D1485" s="25">
        <v>61</v>
      </c>
      <c r="E1485" s="37">
        <v>44503</v>
      </c>
      <c r="F1485"/>
      <c r="G1485" s="25"/>
      <c r="H1485" s="56" t="str">
        <f>IFERROR(VLOOKUP(Tabelle111[[#This Row],[Artikelnr. (wenn vorhanden)]],Artikel!A:C,3,FALSE),Tabelle111[[#This Row],[Artikelnr. (wenn vorhanden)]])</f>
        <v>ABS MEDI-KRÄUK</v>
      </c>
      <c r="I1485" s="11" t="str">
        <f>VLOOKUP(V1485,'Linien - BU'!A:B,2,FALSE)</f>
        <v>BU4</v>
      </c>
      <c r="J1485" s="12">
        <f t="shared" si="161"/>
        <v>26</v>
      </c>
      <c r="K1485" s="13">
        <f>Tabelle111[[#This Row],[Datum '[Tag']]]</f>
        <v>44503</v>
      </c>
      <c r="L1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5" s="14" t="str">
        <f>IFERROR(VLOOKUP(Tabelle3[[#This Row],[Artikelnr.]],Artikel!A:C,3,FALSE),Tabelle3[[#This Row],[Artikelnr.]])</f>
        <v>ABS MEDI-KRÄUK</v>
      </c>
      <c r="N1485" s="11" t="str">
        <f>VLOOKUP(D1485,'Liste Gründe'!A:D,2,FALSE)</f>
        <v>keinen Verwendungszweck</v>
      </c>
      <c r="O1485" s="13" t="str">
        <f>IF(ISBLANK(F1485),VLOOKUP(Tabelle3[[#This Row],[Grund Ziffer]],'Liste Gründe'!A:D,3,FALSE),F1485)</f>
        <v>keinen Verwendungszweck</v>
      </c>
      <c r="P1485" s="11" t="str">
        <f>IF(ISBLANK(Tabelle111[[#This Row],[noch genauer]]),"-",Tabelle111[[#This Row],[noch genauer]])</f>
        <v>-</v>
      </c>
      <c r="Q1485" s="14">
        <f t="shared" si="162"/>
        <v>44</v>
      </c>
      <c r="R1485" s="11" t="str">
        <f t="shared" si="163"/>
        <v>Produkte</v>
      </c>
      <c r="S1485" s="11" t="str">
        <f t="shared" si="164"/>
        <v>BUs</v>
      </c>
      <c r="T1485" s="11" t="str">
        <f t="shared" si="165"/>
        <v>Symptome</v>
      </c>
      <c r="U1485" s="11">
        <f>IFERROR(VLOOKUP(Tabelle3[[#This Row],[Artikelnr.]],Kennzahlen!S:U,3,FALSE)*Tabelle3[[#This Row],[Menge]],"0")</f>
        <v>39</v>
      </c>
      <c r="V1485" s="14" t="str">
        <f>IF(ISBLANK(A1485),VLOOKUP(Tabelle3[[#This Row],[Artikelnr.]],'Linien - BU'!R:S,2,FALSE),A1485)</f>
        <v>Bu4</v>
      </c>
      <c r="W1485" s="16">
        <f t="shared" si="166"/>
        <v>29500886</v>
      </c>
      <c r="X1485" s="15">
        <f t="shared" si="167"/>
        <v>61</v>
      </c>
      <c r="Z1485"/>
      <c r="AA1485"/>
      <c r="AB1485" s="3"/>
      <c r="AC1485" s="51"/>
      <c r="AD1485" s="3"/>
      <c r="AH1485" s="51"/>
      <c r="AK1485" s="3"/>
      <c r="AN1485" s="3"/>
      <c r="AO1485" s="3"/>
      <c r="AP1485" s="3"/>
    </row>
    <row r="1486" spans="1:42" ht="30" customHeight="1" x14ac:dyDescent="0.25">
      <c r="A1486" s="25" t="s">
        <v>117</v>
      </c>
      <c r="B1486" s="25">
        <v>29500891</v>
      </c>
      <c r="C1486" s="25">
        <v>3</v>
      </c>
      <c r="D1486" s="25">
        <v>61</v>
      </c>
      <c r="E1486" s="37">
        <v>44503</v>
      </c>
      <c r="F1486"/>
      <c r="G1486" s="25"/>
      <c r="H1486" s="56" t="str">
        <f>IFERROR(VLOOKUP(Tabelle111[[#This Row],[Artikelnr. (wenn vorhanden)]],Artikel!A:C,3,FALSE),Tabelle111[[#This Row],[Artikelnr. (wenn vorhanden)]])</f>
        <v>ABS PECO</v>
      </c>
      <c r="I1486" s="11" t="str">
        <f>VLOOKUP(V1486,'Linien - BU'!A:B,2,FALSE)</f>
        <v>BU4</v>
      </c>
      <c r="J1486" s="12">
        <f t="shared" si="161"/>
        <v>3</v>
      </c>
      <c r="K1486" s="13">
        <f>Tabelle111[[#This Row],[Datum '[Tag']]]</f>
        <v>44503</v>
      </c>
      <c r="L1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6" s="14" t="str">
        <f>IFERROR(VLOOKUP(Tabelle3[[#This Row],[Artikelnr.]],Artikel!A:C,3,FALSE),Tabelle3[[#This Row],[Artikelnr.]])</f>
        <v>ABS PECO</v>
      </c>
      <c r="N1486" s="11" t="str">
        <f>VLOOKUP(D1486,'Liste Gründe'!A:D,2,FALSE)</f>
        <v>keinen Verwendungszweck</v>
      </c>
      <c r="O1486" s="13" t="str">
        <f>IF(ISBLANK(F1486),VLOOKUP(Tabelle3[[#This Row],[Grund Ziffer]],'Liste Gründe'!A:D,3,FALSE),F1486)</f>
        <v>keinen Verwendungszweck</v>
      </c>
      <c r="P1486" s="11" t="str">
        <f>IF(ISBLANK(Tabelle111[[#This Row],[noch genauer]]),"-",Tabelle111[[#This Row],[noch genauer]])</f>
        <v>-</v>
      </c>
      <c r="Q1486" s="14">
        <f t="shared" si="162"/>
        <v>44</v>
      </c>
      <c r="R1486" s="11" t="str">
        <f t="shared" si="163"/>
        <v>Produkte</v>
      </c>
      <c r="S1486" s="11" t="str">
        <f t="shared" si="164"/>
        <v>BUs</v>
      </c>
      <c r="T1486" s="11" t="str">
        <f t="shared" si="165"/>
        <v>Symptome</v>
      </c>
      <c r="U1486" s="11">
        <f>IFERROR(VLOOKUP(Tabelle3[[#This Row],[Artikelnr.]],Kennzahlen!S:U,3,FALSE)*Tabelle3[[#This Row],[Menge]],"0")</f>
        <v>4.4117647058823533</v>
      </c>
      <c r="V1486" s="14" t="str">
        <f>IF(ISBLANK(A1486),VLOOKUP(Tabelle3[[#This Row],[Artikelnr.]],'Linien - BU'!R:S,2,FALSE),A1486)</f>
        <v>Bu4</v>
      </c>
      <c r="W1486" s="16">
        <f t="shared" si="166"/>
        <v>29500891</v>
      </c>
      <c r="X1486" s="15">
        <f t="shared" si="167"/>
        <v>61</v>
      </c>
      <c r="Z1486"/>
      <c r="AA1486"/>
      <c r="AB1486" s="3"/>
      <c r="AC1486" s="51"/>
      <c r="AD1486" s="3"/>
      <c r="AH1486" s="51"/>
      <c r="AK1486" s="3"/>
      <c r="AN1486" s="3"/>
      <c r="AO1486" s="3"/>
      <c r="AP1486" s="3"/>
    </row>
    <row r="1487" spans="1:42" ht="30" customHeight="1" x14ac:dyDescent="0.25">
      <c r="A1487" s="25" t="s">
        <v>117</v>
      </c>
      <c r="B1487" s="25">
        <v>29500904</v>
      </c>
      <c r="C1487" s="25">
        <v>13</v>
      </c>
      <c r="D1487" s="25">
        <v>61</v>
      </c>
      <c r="E1487" s="37">
        <v>44503</v>
      </c>
      <c r="F1487"/>
      <c r="G1487" s="25"/>
      <c r="H1487" s="56" t="str">
        <f>IFERROR(VLOOKUP(Tabelle111[[#This Row],[Artikelnr. (wenn vorhanden)]],Artikel!A:C,3,FALSE),Tabelle111[[#This Row],[Artikelnr. (wenn vorhanden)]])</f>
        <v>ABS TI-AD</v>
      </c>
      <c r="I1487" s="11" t="str">
        <f>VLOOKUP(V1487,'Linien - BU'!A:B,2,FALSE)</f>
        <v>BU4</v>
      </c>
      <c r="J1487" s="12">
        <f t="shared" si="161"/>
        <v>13</v>
      </c>
      <c r="K1487" s="13">
        <f>Tabelle111[[#This Row],[Datum '[Tag']]]</f>
        <v>44503</v>
      </c>
      <c r="L1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7" s="14" t="str">
        <f>IFERROR(VLOOKUP(Tabelle3[[#This Row],[Artikelnr.]],Artikel!A:C,3,FALSE),Tabelle3[[#This Row],[Artikelnr.]])</f>
        <v>ABS TI-AD</v>
      </c>
      <c r="N1487" s="11" t="str">
        <f>VLOOKUP(D1487,'Liste Gründe'!A:D,2,FALSE)</f>
        <v>keinen Verwendungszweck</v>
      </c>
      <c r="O1487" s="13" t="str">
        <f>IF(ISBLANK(F1487),VLOOKUP(Tabelle3[[#This Row],[Grund Ziffer]],'Liste Gründe'!A:D,3,FALSE),F1487)</f>
        <v>keinen Verwendungszweck</v>
      </c>
      <c r="P1487" s="11" t="str">
        <f>IF(ISBLANK(Tabelle111[[#This Row],[noch genauer]]),"-",Tabelle111[[#This Row],[noch genauer]])</f>
        <v>-</v>
      </c>
      <c r="Q1487" s="14">
        <f t="shared" si="162"/>
        <v>44</v>
      </c>
      <c r="R1487" s="11" t="str">
        <f t="shared" si="163"/>
        <v>Produkte</v>
      </c>
      <c r="S1487" s="11" t="str">
        <f t="shared" si="164"/>
        <v>BUs</v>
      </c>
      <c r="T1487" s="11" t="str">
        <f t="shared" si="165"/>
        <v>Symptome</v>
      </c>
      <c r="U1487" s="11">
        <f>IFERROR(VLOOKUP(Tabelle3[[#This Row],[Artikelnr.]],Kennzahlen!S:U,3,FALSE)*Tabelle3[[#This Row],[Menge]],"0")</f>
        <v>0.13</v>
      </c>
      <c r="V1487" s="14" t="str">
        <f>IF(ISBLANK(A1487),VLOOKUP(Tabelle3[[#This Row],[Artikelnr.]],'Linien - BU'!R:S,2,FALSE),A1487)</f>
        <v>Bu4</v>
      </c>
      <c r="W1487" s="16">
        <f t="shared" si="166"/>
        <v>29500904</v>
      </c>
      <c r="X1487" s="15">
        <f t="shared" si="167"/>
        <v>61</v>
      </c>
      <c r="Z1487"/>
      <c r="AA1487"/>
      <c r="AB1487" s="3"/>
      <c r="AC1487" s="51"/>
      <c r="AD1487" s="3"/>
      <c r="AH1487" s="51"/>
      <c r="AK1487" s="3"/>
      <c r="AN1487" s="3"/>
      <c r="AO1487" s="3"/>
      <c r="AP1487" s="3"/>
    </row>
    <row r="1488" spans="1:42" ht="30" customHeight="1" x14ac:dyDescent="0.25">
      <c r="A1488" s="25" t="s">
        <v>117</v>
      </c>
      <c r="B1488" s="25">
        <v>29500910</v>
      </c>
      <c r="C1488" s="25">
        <v>7</v>
      </c>
      <c r="D1488" s="25">
        <v>61</v>
      </c>
      <c r="E1488" s="37">
        <v>44503</v>
      </c>
      <c r="F1488"/>
      <c r="G1488" s="25"/>
      <c r="H1488" s="56" t="str">
        <f>IFERROR(VLOOKUP(Tabelle111[[#This Row],[Artikelnr. (wenn vorhanden)]],Artikel!A:C,3,FALSE),Tabelle111[[#This Row],[Artikelnr. (wenn vorhanden)]])</f>
        <v>ABS Unser Blütenkäse</v>
      </c>
      <c r="I1488" s="11" t="str">
        <f>VLOOKUP(V1488,'Linien - BU'!A:B,2,FALSE)</f>
        <v>BU4</v>
      </c>
      <c r="J1488" s="12">
        <f t="shared" si="161"/>
        <v>7</v>
      </c>
      <c r="K1488" s="13">
        <f>Tabelle111[[#This Row],[Datum '[Tag']]]</f>
        <v>44503</v>
      </c>
      <c r="L1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8" s="14" t="str">
        <f>IFERROR(VLOOKUP(Tabelle3[[#This Row],[Artikelnr.]],Artikel!A:C,3,FALSE),Tabelle3[[#This Row],[Artikelnr.]])</f>
        <v>ABS Unser Blütenkäse</v>
      </c>
      <c r="N1488" s="11" t="str">
        <f>VLOOKUP(D1488,'Liste Gründe'!A:D,2,FALSE)</f>
        <v>keinen Verwendungszweck</v>
      </c>
      <c r="O1488" s="13" t="str">
        <f>IF(ISBLANK(F1488),VLOOKUP(Tabelle3[[#This Row],[Grund Ziffer]],'Liste Gründe'!A:D,3,FALSE),F1488)</f>
        <v>keinen Verwendungszweck</v>
      </c>
      <c r="P1488" s="11" t="str">
        <f>IF(ISBLANK(Tabelle111[[#This Row],[noch genauer]]),"-",Tabelle111[[#This Row],[noch genauer]])</f>
        <v>-</v>
      </c>
      <c r="Q1488" s="14">
        <f t="shared" si="162"/>
        <v>44</v>
      </c>
      <c r="R1488" s="11" t="str">
        <f t="shared" si="163"/>
        <v>Produkte</v>
      </c>
      <c r="S1488" s="11" t="str">
        <f t="shared" si="164"/>
        <v>BUs</v>
      </c>
      <c r="T1488" s="11" t="str">
        <f t="shared" si="165"/>
        <v>Symptome</v>
      </c>
      <c r="U1488" s="11">
        <f>IFERROR(VLOOKUP(Tabelle3[[#This Row],[Artikelnr.]],Kennzahlen!S:U,3,FALSE)*Tabelle3[[#This Row],[Menge]],"0")</f>
        <v>7.0000000000000007E-2</v>
      </c>
      <c r="V1488" s="14" t="str">
        <f>IF(ISBLANK(A1488),VLOOKUP(Tabelle3[[#This Row],[Artikelnr.]],'Linien - BU'!R:S,2,FALSE),A1488)</f>
        <v>Bu4</v>
      </c>
      <c r="W1488" s="16">
        <f t="shared" si="166"/>
        <v>29500910</v>
      </c>
      <c r="X1488" s="15">
        <f t="shared" si="167"/>
        <v>61</v>
      </c>
      <c r="Z1488"/>
      <c r="AA1488"/>
      <c r="AB1488" s="3"/>
      <c r="AC1488" s="51"/>
      <c r="AD1488" s="3"/>
      <c r="AH1488" s="51"/>
      <c r="AK1488" s="3"/>
      <c r="AN1488" s="3"/>
      <c r="AO1488" s="3"/>
      <c r="AP1488" s="3"/>
    </row>
    <row r="1489" spans="1:42" ht="30" customHeight="1" x14ac:dyDescent="0.25">
      <c r="A1489" s="25" t="s">
        <v>117</v>
      </c>
      <c r="B1489" s="25">
        <v>29500910</v>
      </c>
      <c r="C1489" s="25">
        <v>14</v>
      </c>
      <c r="D1489" s="25">
        <v>61</v>
      </c>
      <c r="E1489" s="37">
        <v>44503</v>
      </c>
      <c r="F1489"/>
      <c r="G1489" s="25"/>
      <c r="H1489" s="56" t="str">
        <f>IFERROR(VLOOKUP(Tabelle111[[#This Row],[Artikelnr. (wenn vorhanden)]],Artikel!A:C,3,FALSE),Tabelle111[[#This Row],[Artikelnr. (wenn vorhanden)]])</f>
        <v>ABS Unser Blütenkäse</v>
      </c>
      <c r="I1489" s="11" t="str">
        <f>VLOOKUP(V1489,'Linien - BU'!A:B,2,FALSE)</f>
        <v>BU4</v>
      </c>
      <c r="J1489" s="12">
        <f t="shared" si="161"/>
        <v>14</v>
      </c>
      <c r="K1489" s="13">
        <f>Tabelle111[[#This Row],[Datum '[Tag']]]</f>
        <v>44503</v>
      </c>
      <c r="L1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9" s="14" t="str">
        <f>IFERROR(VLOOKUP(Tabelle3[[#This Row],[Artikelnr.]],Artikel!A:C,3,FALSE),Tabelle3[[#This Row],[Artikelnr.]])</f>
        <v>ABS Unser Blütenkäse</v>
      </c>
      <c r="N1489" s="11" t="str">
        <f>VLOOKUP(D1489,'Liste Gründe'!A:D,2,FALSE)</f>
        <v>keinen Verwendungszweck</v>
      </c>
      <c r="O1489" s="13" t="str">
        <f>IF(ISBLANK(F1489),VLOOKUP(Tabelle3[[#This Row],[Grund Ziffer]],'Liste Gründe'!A:D,3,FALSE),F1489)</f>
        <v>keinen Verwendungszweck</v>
      </c>
      <c r="P1489" s="11" t="str">
        <f>IF(ISBLANK(Tabelle111[[#This Row],[noch genauer]]),"-",Tabelle111[[#This Row],[noch genauer]])</f>
        <v>-</v>
      </c>
      <c r="Q1489" s="14">
        <f t="shared" si="162"/>
        <v>44</v>
      </c>
      <c r="R1489" s="11" t="str">
        <f t="shared" si="163"/>
        <v>Produkte</v>
      </c>
      <c r="S1489" s="11" t="str">
        <f t="shared" si="164"/>
        <v>BUs</v>
      </c>
      <c r="T1489" s="11" t="str">
        <f t="shared" si="165"/>
        <v>Symptome</v>
      </c>
      <c r="U1489" s="11">
        <f>IFERROR(VLOOKUP(Tabelle3[[#This Row],[Artikelnr.]],Kennzahlen!S:U,3,FALSE)*Tabelle3[[#This Row],[Menge]],"0")</f>
        <v>0.14000000000000001</v>
      </c>
      <c r="V1489" s="14" t="str">
        <f>IF(ISBLANK(A1489),VLOOKUP(Tabelle3[[#This Row],[Artikelnr.]],'Linien - BU'!R:S,2,FALSE),A1489)</f>
        <v>Bu4</v>
      </c>
      <c r="W1489" s="16">
        <f t="shared" si="166"/>
        <v>29500910</v>
      </c>
      <c r="X1489" s="15">
        <f t="shared" si="167"/>
        <v>61</v>
      </c>
      <c r="Z1489"/>
      <c r="AA1489"/>
      <c r="AB1489" s="3"/>
      <c r="AC1489" s="51"/>
      <c r="AD1489" s="3"/>
      <c r="AH1489" s="51"/>
      <c r="AK1489" s="3"/>
      <c r="AN1489" s="3"/>
      <c r="AO1489" s="3"/>
      <c r="AP1489" s="3"/>
    </row>
    <row r="1490" spans="1:42" ht="30" customHeight="1" x14ac:dyDescent="0.25">
      <c r="A1490" s="25" t="s">
        <v>117</v>
      </c>
      <c r="B1490" s="25">
        <v>29500910</v>
      </c>
      <c r="C1490" s="25">
        <v>2</v>
      </c>
      <c r="D1490" s="25">
        <v>61</v>
      </c>
      <c r="E1490" s="37">
        <v>44503</v>
      </c>
      <c r="F1490"/>
      <c r="G1490" s="25"/>
      <c r="H1490" s="56" t="str">
        <f>IFERROR(VLOOKUP(Tabelle111[[#This Row],[Artikelnr. (wenn vorhanden)]],Artikel!A:C,3,FALSE),Tabelle111[[#This Row],[Artikelnr. (wenn vorhanden)]])</f>
        <v>ABS Unser Blütenkäse</v>
      </c>
      <c r="I1490" s="11" t="str">
        <f>VLOOKUP(V1490,'Linien - BU'!A:B,2,FALSE)</f>
        <v>BU4</v>
      </c>
      <c r="J1490" s="12">
        <f t="shared" si="161"/>
        <v>2</v>
      </c>
      <c r="K1490" s="13">
        <f>Tabelle111[[#This Row],[Datum '[Tag']]]</f>
        <v>44503</v>
      </c>
      <c r="L1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0" s="14" t="str">
        <f>IFERROR(VLOOKUP(Tabelle3[[#This Row],[Artikelnr.]],Artikel!A:C,3,FALSE),Tabelle3[[#This Row],[Artikelnr.]])</f>
        <v>ABS Unser Blütenkäse</v>
      </c>
      <c r="N1490" s="11" t="str">
        <f>VLOOKUP(D1490,'Liste Gründe'!A:D,2,FALSE)</f>
        <v>keinen Verwendungszweck</v>
      </c>
      <c r="O1490" s="13" t="str">
        <f>IF(ISBLANK(F1490),VLOOKUP(Tabelle3[[#This Row],[Grund Ziffer]],'Liste Gründe'!A:D,3,FALSE),F1490)</f>
        <v>keinen Verwendungszweck</v>
      </c>
      <c r="P1490" s="11" t="str">
        <f>IF(ISBLANK(Tabelle111[[#This Row],[noch genauer]]),"-",Tabelle111[[#This Row],[noch genauer]])</f>
        <v>-</v>
      </c>
      <c r="Q1490" s="14">
        <f t="shared" si="162"/>
        <v>44</v>
      </c>
      <c r="R1490" s="11" t="str">
        <f t="shared" si="163"/>
        <v>Produkte</v>
      </c>
      <c r="S1490" s="11" t="str">
        <f t="shared" si="164"/>
        <v>BUs</v>
      </c>
      <c r="T1490" s="11" t="str">
        <f t="shared" si="165"/>
        <v>Symptome</v>
      </c>
      <c r="U1490" s="11">
        <f>IFERROR(VLOOKUP(Tabelle3[[#This Row],[Artikelnr.]],Kennzahlen!S:U,3,FALSE)*Tabelle3[[#This Row],[Menge]],"0")</f>
        <v>0.02</v>
      </c>
      <c r="V1490" s="14" t="str">
        <f>IF(ISBLANK(A1490),VLOOKUP(Tabelle3[[#This Row],[Artikelnr.]],'Linien - BU'!R:S,2,FALSE),A1490)</f>
        <v>Bu4</v>
      </c>
      <c r="W1490" s="16">
        <f t="shared" si="166"/>
        <v>29500910</v>
      </c>
      <c r="X1490" s="15">
        <f t="shared" si="167"/>
        <v>61</v>
      </c>
      <c r="Z1490"/>
      <c r="AA1490"/>
      <c r="AB1490" s="3"/>
      <c r="AC1490" s="51"/>
      <c r="AD1490" s="3"/>
      <c r="AH1490" s="51"/>
      <c r="AK1490" s="3"/>
      <c r="AN1490" s="3"/>
      <c r="AO1490" s="3"/>
      <c r="AP1490" s="3"/>
    </row>
    <row r="1491" spans="1:42" ht="30" customHeight="1" x14ac:dyDescent="0.25">
      <c r="A1491" s="25" t="s">
        <v>117</v>
      </c>
      <c r="B1491" s="25">
        <v>29500910</v>
      </c>
      <c r="C1491" s="25">
        <v>9</v>
      </c>
      <c r="D1491" s="25">
        <v>61</v>
      </c>
      <c r="E1491" s="37">
        <v>44503</v>
      </c>
      <c r="F1491"/>
      <c r="G1491" s="25"/>
      <c r="H1491" s="56" t="str">
        <f>IFERROR(VLOOKUP(Tabelle111[[#This Row],[Artikelnr. (wenn vorhanden)]],Artikel!A:C,3,FALSE),Tabelle111[[#This Row],[Artikelnr. (wenn vorhanden)]])</f>
        <v>ABS Unser Blütenkäse</v>
      </c>
      <c r="I1491" s="11" t="str">
        <f>VLOOKUP(V1491,'Linien - BU'!A:B,2,FALSE)</f>
        <v>BU4</v>
      </c>
      <c r="J1491" s="12">
        <f t="shared" si="161"/>
        <v>9</v>
      </c>
      <c r="K1491" s="13">
        <f>Tabelle111[[#This Row],[Datum '[Tag']]]</f>
        <v>44503</v>
      </c>
      <c r="L1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1" s="14" t="str">
        <f>IFERROR(VLOOKUP(Tabelle3[[#This Row],[Artikelnr.]],Artikel!A:C,3,FALSE),Tabelle3[[#This Row],[Artikelnr.]])</f>
        <v>ABS Unser Blütenkäse</v>
      </c>
      <c r="N1491" s="11" t="str">
        <f>VLOOKUP(D1491,'Liste Gründe'!A:D,2,FALSE)</f>
        <v>keinen Verwendungszweck</v>
      </c>
      <c r="O1491" s="13" t="str">
        <f>IF(ISBLANK(F1491),VLOOKUP(Tabelle3[[#This Row],[Grund Ziffer]],'Liste Gründe'!A:D,3,FALSE),F1491)</f>
        <v>keinen Verwendungszweck</v>
      </c>
      <c r="P1491" s="11" t="str">
        <f>IF(ISBLANK(Tabelle111[[#This Row],[noch genauer]]),"-",Tabelle111[[#This Row],[noch genauer]])</f>
        <v>-</v>
      </c>
      <c r="Q1491" s="14">
        <f t="shared" si="162"/>
        <v>44</v>
      </c>
      <c r="R1491" s="11" t="str">
        <f t="shared" si="163"/>
        <v>Produkte</v>
      </c>
      <c r="S1491" s="11" t="str">
        <f t="shared" si="164"/>
        <v>BUs</v>
      </c>
      <c r="T1491" s="11" t="str">
        <f t="shared" si="165"/>
        <v>Symptome</v>
      </c>
      <c r="U1491" s="11">
        <f>IFERROR(VLOOKUP(Tabelle3[[#This Row],[Artikelnr.]],Kennzahlen!S:U,3,FALSE)*Tabelle3[[#This Row],[Menge]],"0")</f>
        <v>0.09</v>
      </c>
      <c r="V1491" s="14" t="str">
        <f>IF(ISBLANK(A1491),VLOOKUP(Tabelle3[[#This Row],[Artikelnr.]],'Linien - BU'!R:S,2,FALSE),A1491)</f>
        <v>Bu4</v>
      </c>
      <c r="W1491" s="16">
        <f t="shared" si="166"/>
        <v>29500910</v>
      </c>
      <c r="X1491" s="15">
        <f t="shared" si="167"/>
        <v>61</v>
      </c>
      <c r="Z1491"/>
      <c r="AA1491"/>
      <c r="AB1491" s="3"/>
      <c r="AC1491" s="51"/>
      <c r="AD1491" s="3"/>
      <c r="AH1491" s="51"/>
      <c r="AK1491" s="3"/>
      <c r="AN1491" s="3"/>
      <c r="AO1491" s="3"/>
      <c r="AP1491" s="3"/>
    </row>
    <row r="1492" spans="1:42" ht="30" customHeight="1" x14ac:dyDescent="0.25">
      <c r="A1492" s="25" t="s">
        <v>117</v>
      </c>
      <c r="B1492" s="25">
        <v>29500910</v>
      </c>
      <c r="C1492" s="25">
        <v>6</v>
      </c>
      <c r="D1492" s="25">
        <v>61</v>
      </c>
      <c r="E1492" s="37">
        <v>44503</v>
      </c>
      <c r="F1492"/>
      <c r="G1492" s="25"/>
      <c r="H1492" s="56" t="str">
        <f>IFERROR(VLOOKUP(Tabelle111[[#This Row],[Artikelnr. (wenn vorhanden)]],Artikel!A:C,3,FALSE),Tabelle111[[#This Row],[Artikelnr. (wenn vorhanden)]])</f>
        <v>ABS Unser Blütenkäse</v>
      </c>
      <c r="I1492" s="11" t="str">
        <f>VLOOKUP(V1492,'Linien - BU'!A:B,2,FALSE)</f>
        <v>BU4</v>
      </c>
      <c r="J1492" s="12">
        <f t="shared" si="161"/>
        <v>6</v>
      </c>
      <c r="K1492" s="13">
        <f>Tabelle111[[#This Row],[Datum '[Tag']]]</f>
        <v>44503</v>
      </c>
      <c r="L1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2" s="14" t="str">
        <f>IFERROR(VLOOKUP(Tabelle3[[#This Row],[Artikelnr.]],Artikel!A:C,3,FALSE),Tabelle3[[#This Row],[Artikelnr.]])</f>
        <v>ABS Unser Blütenkäse</v>
      </c>
      <c r="N1492" s="11" t="str">
        <f>VLOOKUP(D1492,'Liste Gründe'!A:D,2,FALSE)</f>
        <v>keinen Verwendungszweck</v>
      </c>
      <c r="O1492" s="13" t="str">
        <f>IF(ISBLANK(F1492),VLOOKUP(Tabelle3[[#This Row],[Grund Ziffer]],'Liste Gründe'!A:D,3,FALSE),F1492)</f>
        <v>keinen Verwendungszweck</v>
      </c>
      <c r="P1492" s="11" t="str">
        <f>IF(ISBLANK(Tabelle111[[#This Row],[noch genauer]]),"-",Tabelle111[[#This Row],[noch genauer]])</f>
        <v>-</v>
      </c>
      <c r="Q1492" s="14">
        <f t="shared" si="162"/>
        <v>44</v>
      </c>
      <c r="R1492" s="11" t="str">
        <f t="shared" si="163"/>
        <v>Produkte</v>
      </c>
      <c r="S1492" s="11" t="str">
        <f t="shared" si="164"/>
        <v>BUs</v>
      </c>
      <c r="T1492" s="11" t="str">
        <f t="shared" si="165"/>
        <v>Symptome</v>
      </c>
      <c r="U1492" s="11">
        <f>IFERROR(VLOOKUP(Tabelle3[[#This Row],[Artikelnr.]],Kennzahlen!S:U,3,FALSE)*Tabelle3[[#This Row],[Menge]],"0")</f>
        <v>0.06</v>
      </c>
      <c r="V1492" s="14" t="str">
        <f>IF(ISBLANK(A1492),VLOOKUP(Tabelle3[[#This Row],[Artikelnr.]],'Linien - BU'!R:S,2,FALSE),A1492)</f>
        <v>Bu4</v>
      </c>
      <c r="W1492" s="16">
        <f t="shared" si="166"/>
        <v>29500910</v>
      </c>
      <c r="X1492" s="15">
        <f t="shared" si="167"/>
        <v>61</v>
      </c>
      <c r="Z1492"/>
      <c r="AA1492"/>
      <c r="AB1492" s="3"/>
      <c r="AC1492" s="51"/>
      <c r="AD1492" s="3"/>
      <c r="AH1492" s="51"/>
      <c r="AK1492" s="3"/>
      <c r="AN1492" s="3"/>
      <c r="AO1492" s="3"/>
      <c r="AP1492" s="3"/>
    </row>
    <row r="1493" spans="1:42" ht="30" customHeight="1" x14ac:dyDescent="0.25">
      <c r="A1493" s="25" t="s">
        <v>63</v>
      </c>
      <c r="B1493" s="25">
        <v>29500917</v>
      </c>
      <c r="C1493" s="25">
        <v>25</v>
      </c>
      <c r="D1493" s="25">
        <v>12</v>
      </c>
      <c r="E1493" s="37">
        <v>44503</v>
      </c>
      <c r="F1493"/>
      <c r="G1493" s="25"/>
      <c r="H1493" s="56" t="str">
        <f>IFERROR(VLOOKUP(Tabelle111[[#This Row],[Artikelnr. (wenn vorhanden)]],Artikel!A:C,3,FALSE),Tabelle111[[#This Row],[Artikelnr. (wenn vorhanden)]])</f>
        <v>VOS-ABS ENTSORGUNG</v>
      </c>
      <c r="I1493" s="11" t="str">
        <f>VLOOKUP(V1493,'Linien - BU'!A:B,2,FALSE)</f>
        <v>BU1</v>
      </c>
      <c r="J1493" s="12">
        <f t="shared" si="161"/>
        <v>25</v>
      </c>
      <c r="K1493" s="13">
        <f>Tabelle111[[#This Row],[Datum '[Tag']]]</f>
        <v>44503</v>
      </c>
      <c r="L1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3" s="14" t="str">
        <f>IFERROR(VLOOKUP(Tabelle3[[#This Row],[Artikelnr.]],Artikel!A:C,3,FALSE),Tabelle3[[#This Row],[Artikelnr.]])</f>
        <v>VOS-ABS ENTSORGUNG</v>
      </c>
      <c r="N1493" s="11" t="str">
        <f>VLOOKUP(D1493,'Liste Gründe'!A:D,2,FALSE)</f>
        <v>Schimmel</v>
      </c>
      <c r="O1493" s="13" t="str">
        <f>IF(ISBLANK(F1493),VLOOKUP(Tabelle3[[#This Row],[Grund Ziffer]],'Liste Gründe'!A:D,3,FALSE),F1493)</f>
        <v>Schimmel</v>
      </c>
      <c r="P1493" s="11" t="str">
        <f>IF(ISBLANK(Tabelle111[[#This Row],[noch genauer]]),"-",Tabelle111[[#This Row],[noch genauer]])</f>
        <v>-</v>
      </c>
      <c r="Q1493" s="14">
        <f t="shared" si="162"/>
        <v>44</v>
      </c>
      <c r="R1493" s="11" t="str">
        <f t="shared" si="163"/>
        <v>Produkte</v>
      </c>
      <c r="S1493" s="11" t="str">
        <f t="shared" si="164"/>
        <v>BUs</v>
      </c>
      <c r="T1493" s="11" t="str">
        <f t="shared" si="165"/>
        <v>Symptome</v>
      </c>
      <c r="U1493" s="11">
        <f>IFERROR(VLOOKUP(Tabelle3[[#This Row],[Artikelnr.]],Kennzahlen!S:U,3,FALSE)*Tabelle3[[#This Row],[Menge]],"0")</f>
        <v>0.25</v>
      </c>
      <c r="V1493" s="14" t="str">
        <f>IF(ISBLANK(A1493),VLOOKUP(Tabelle3[[#This Row],[Artikelnr.]],'Linien - BU'!R:S,2,FALSE),A1493)</f>
        <v>Abfüllung</v>
      </c>
      <c r="W1493" s="16">
        <f t="shared" si="166"/>
        <v>29500917</v>
      </c>
      <c r="X1493" s="15">
        <f t="shared" si="167"/>
        <v>12</v>
      </c>
      <c r="Z1493"/>
      <c r="AA1493"/>
      <c r="AB1493" s="3"/>
      <c r="AC1493" s="51"/>
      <c r="AD1493" s="3"/>
      <c r="AH1493" s="51"/>
      <c r="AK1493" s="3"/>
      <c r="AN1493" s="3"/>
      <c r="AO1493" s="3"/>
      <c r="AP1493" s="3"/>
    </row>
    <row r="1494" spans="1:42" ht="30" customHeight="1" x14ac:dyDescent="0.25">
      <c r="A1494" s="25" t="s">
        <v>63</v>
      </c>
      <c r="B1494" s="25">
        <v>29500917</v>
      </c>
      <c r="C1494" s="25">
        <v>10</v>
      </c>
      <c r="D1494" s="25">
        <v>12</v>
      </c>
      <c r="E1494" s="37">
        <v>44503</v>
      </c>
      <c r="F1494"/>
      <c r="G1494" s="25"/>
      <c r="H1494" s="56" t="str">
        <f>IFERROR(VLOOKUP(Tabelle111[[#This Row],[Artikelnr. (wenn vorhanden)]],Artikel!A:C,3,FALSE),Tabelle111[[#This Row],[Artikelnr. (wenn vorhanden)]])</f>
        <v>VOS-ABS ENTSORGUNG</v>
      </c>
      <c r="I1494" s="11" t="str">
        <f>VLOOKUP(V1494,'Linien - BU'!A:B,2,FALSE)</f>
        <v>BU1</v>
      </c>
      <c r="J1494" s="12">
        <f t="shared" si="161"/>
        <v>10</v>
      </c>
      <c r="K1494" s="13">
        <f>Tabelle111[[#This Row],[Datum '[Tag']]]</f>
        <v>44503</v>
      </c>
      <c r="L1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4" s="14" t="str">
        <f>IFERROR(VLOOKUP(Tabelle3[[#This Row],[Artikelnr.]],Artikel!A:C,3,FALSE),Tabelle3[[#This Row],[Artikelnr.]])</f>
        <v>VOS-ABS ENTSORGUNG</v>
      </c>
      <c r="N1494" s="11" t="str">
        <f>VLOOKUP(D1494,'Liste Gründe'!A:D,2,FALSE)</f>
        <v>Schimmel</v>
      </c>
      <c r="O1494" s="13" t="str">
        <f>IF(ISBLANK(F1494),VLOOKUP(Tabelle3[[#This Row],[Grund Ziffer]],'Liste Gründe'!A:D,3,FALSE),F1494)</f>
        <v>Schimmel</v>
      </c>
      <c r="P1494" s="11" t="str">
        <f>IF(ISBLANK(Tabelle111[[#This Row],[noch genauer]]),"-",Tabelle111[[#This Row],[noch genauer]])</f>
        <v>-</v>
      </c>
      <c r="Q1494" s="14">
        <f t="shared" si="162"/>
        <v>44</v>
      </c>
      <c r="R1494" s="11" t="str">
        <f t="shared" si="163"/>
        <v>Produkte</v>
      </c>
      <c r="S1494" s="11" t="str">
        <f t="shared" si="164"/>
        <v>BUs</v>
      </c>
      <c r="T1494" s="11" t="str">
        <f t="shared" si="165"/>
        <v>Symptome</v>
      </c>
      <c r="U1494" s="11">
        <f>IFERROR(VLOOKUP(Tabelle3[[#This Row],[Artikelnr.]],Kennzahlen!S:U,3,FALSE)*Tabelle3[[#This Row],[Menge]],"0")</f>
        <v>0.1</v>
      </c>
      <c r="V1494" s="14" t="str">
        <f>IF(ISBLANK(A1494),VLOOKUP(Tabelle3[[#This Row],[Artikelnr.]],'Linien - BU'!R:S,2,FALSE),A1494)</f>
        <v>Abfüllung</v>
      </c>
      <c r="W1494" s="16">
        <f t="shared" si="166"/>
        <v>29500917</v>
      </c>
      <c r="X1494" s="15">
        <f t="shared" si="167"/>
        <v>12</v>
      </c>
      <c r="Z1494"/>
      <c r="AA1494"/>
      <c r="AB1494" s="3"/>
      <c r="AC1494" s="51"/>
      <c r="AD1494" s="3"/>
      <c r="AH1494" s="51"/>
      <c r="AK1494" s="3"/>
      <c r="AN1494" s="3"/>
      <c r="AO1494" s="3"/>
      <c r="AP1494" s="3"/>
    </row>
    <row r="1495" spans="1:42" ht="30" customHeight="1" x14ac:dyDescent="0.25">
      <c r="A1495" s="25" t="s">
        <v>63</v>
      </c>
      <c r="B1495" s="25">
        <v>29500917</v>
      </c>
      <c r="C1495" s="25">
        <v>33</v>
      </c>
      <c r="D1495" s="25">
        <v>12</v>
      </c>
      <c r="E1495" s="37">
        <v>44503</v>
      </c>
      <c r="F1495"/>
      <c r="G1495" s="25"/>
      <c r="H1495" s="56" t="str">
        <f>IFERROR(VLOOKUP(Tabelle111[[#This Row],[Artikelnr. (wenn vorhanden)]],Artikel!A:C,3,FALSE),Tabelle111[[#This Row],[Artikelnr. (wenn vorhanden)]])</f>
        <v>VOS-ABS ENTSORGUNG</v>
      </c>
      <c r="I1495" s="11" t="str">
        <f>VLOOKUP(V1495,'Linien - BU'!A:B,2,FALSE)</f>
        <v>BU1</v>
      </c>
      <c r="J1495" s="12">
        <f t="shared" si="161"/>
        <v>33</v>
      </c>
      <c r="K1495" s="13">
        <f>Tabelle111[[#This Row],[Datum '[Tag']]]</f>
        <v>44503</v>
      </c>
      <c r="L1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5" s="14" t="str">
        <f>IFERROR(VLOOKUP(Tabelle3[[#This Row],[Artikelnr.]],Artikel!A:C,3,FALSE),Tabelle3[[#This Row],[Artikelnr.]])</f>
        <v>VOS-ABS ENTSORGUNG</v>
      </c>
      <c r="N1495" s="11" t="str">
        <f>VLOOKUP(D1495,'Liste Gründe'!A:D,2,FALSE)</f>
        <v>Schimmel</v>
      </c>
      <c r="O1495" s="13" t="str">
        <f>IF(ISBLANK(F1495),VLOOKUP(Tabelle3[[#This Row],[Grund Ziffer]],'Liste Gründe'!A:D,3,FALSE),F1495)</f>
        <v>Schimmel</v>
      </c>
      <c r="P1495" s="11" t="str">
        <f>IF(ISBLANK(Tabelle111[[#This Row],[noch genauer]]),"-",Tabelle111[[#This Row],[noch genauer]])</f>
        <v>-</v>
      </c>
      <c r="Q1495" s="14">
        <f t="shared" si="162"/>
        <v>44</v>
      </c>
      <c r="R1495" s="11" t="str">
        <f t="shared" si="163"/>
        <v>Produkte</v>
      </c>
      <c r="S1495" s="11" t="str">
        <f t="shared" si="164"/>
        <v>BUs</v>
      </c>
      <c r="T1495" s="11" t="str">
        <f t="shared" si="165"/>
        <v>Symptome</v>
      </c>
      <c r="U1495" s="11">
        <f>IFERROR(VLOOKUP(Tabelle3[[#This Row],[Artikelnr.]],Kennzahlen!S:U,3,FALSE)*Tabelle3[[#This Row],[Menge]],"0")</f>
        <v>0.33</v>
      </c>
      <c r="V1495" s="14" t="str">
        <f>IF(ISBLANK(A1495),VLOOKUP(Tabelle3[[#This Row],[Artikelnr.]],'Linien - BU'!R:S,2,FALSE),A1495)</f>
        <v>Abfüllung</v>
      </c>
      <c r="W1495" s="16">
        <f t="shared" si="166"/>
        <v>29500917</v>
      </c>
      <c r="X1495" s="15">
        <f t="shared" si="167"/>
        <v>12</v>
      </c>
      <c r="Z1495"/>
      <c r="AA1495"/>
      <c r="AB1495" s="3"/>
      <c r="AC1495" s="51"/>
      <c r="AD1495" s="3"/>
      <c r="AH1495" s="51"/>
      <c r="AK1495" s="3"/>
      <c r="AN1495" s="3"/>
      <c r="AO1495" s="3"/>
      <c r="AP1495" s="3"/>
    </row>
    <row r="1496" spans="1:42" ht="30" customHeight="1" x14ac:dyDescent="0.25">
      <c r="A1496" s="25" t="s">
        <v>63</v>
      </c>
      <c r="B1496" s="25">
        <v>29500918</v>
      </c>
      <c r="C1496" s="25">
        <v>25</v>
      </c>
      <c r="D1496" s="25">
        <v>12</v>
      </c>
      <c r="E1496" s="37">
        <v>44503</v>
      </c>
      <c r="F1496"/>
      <c r="G1496" s="25"/>
      <c r="H1496" s="56" t="str">
        <f>IFERROR(VLOOKUP(Tabelle111[[#This Row],[Artikelnr. (wenn vorhanden)]],Artikel!A:C,3,FALSE),Tabelle111[[#This Row],[Artikelnr. (wenn vorhanden)]])</f>
        <v>VOS SKZ-GOU</v>
      </c>
      <c r="I1496" s="11" t="str">
        <f>VLOOKUP(V1496,'Linien - BU'!A:B,2,FALSE)</f>
        <v>BU1</v>
      </c>
      <c r="J1496" s="12">
        <f t="shared" si="161"/>
        <v>25</v>
      </c>
      <c r="K1496" s="13">
        <f>Tabelle111[[#This Row],[Datum '[Tag']]]</f>
        <v>44503</v>
      </c>
      <c r="L1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6" s="14" t="str">
        <f>IFERROR(VLOOKUP(Tabelle3[[#This Row],[Artikelnr.]],Artikel!A:C,3,FALSE),Tabelle3[[#This Row],[Artikelnr.]])</f>
        <v>VOS SKZ-GOU</v>
      </c>
      <c r="N1496" s="11" t="str">
        <f>VLOOKUP(D1496,'Liste Gründe'!A:D,2,FALSE)</f>
        <v>Schimmel</v>
      </c>
      <c r="O1496" s="13" t="str">
        <f>IF(ISBLANK(F1496),VLOOKUP(Tabelle3[[#This Row],[Grund Ziffer]],'Liste Gründe'!A:D,3,FALSE),F1496)</f>
        <v>Schimmel</v>
      </c>
      <c r="P1496" s="11" t="str">
        <f>IF(ISBLANK(Tabelle111[[#This Row],[noch genauer]]),"-",Tabelle111[[#This Row],[noch genauer]])</f>
        <v>-</v>
      </c>
      <c r="Q1496" s="14">
        <f t="shared" si="162"/>
        <v>44</v>
      </c>
      <c r="R1496" s="11" t="str">
        <f t="shared" si="163"/>
        <v>Produkte</v>
      </c>
      <c r="S1496" s="11" t="str">
        <f t="shared" si="164"/>
        <v>BUs</v>
      </c>
      <c r="T1496" s="11" t="str">
        <f t="shared" si="165"/>
        <v>Symptome</v>
      </c>
      <c r="U1496" s="11">
        <f>IFERROR(VLOOKUP(Tabelle3[[#This Row],[Artikelnr.]],Kennzahlen!S:U,3,FALSE)*Tabelle3[[#This Row],[Menge]],"0")</f>
        <v>12.5</v>
      </c>
      <c r="V1496" s="14" t="str">
        <f>IF(ISBLANK(A1496),VLOOKUP(Tabelle3[[#This Row],[Artikelnr.]],'Linien - BU'!R:S,2,FALSE),A1496)</f>
        <v>Abfüllung</v>
      </c>
      <c r="W1496" s="16">
        <f t="shared" si="166"/>
        <v>29500918</v>
      </c>
      <c r="X1496" s="15">
        <f t="shared" si="167"/>
        <v>12</v>
      </c>
      <c r="Z1496"/>
      <c r="AA1496"/>
      <c r="AB1496" s="3"/>
      <c r="AC1496" s="51"/>
      <c r="AD1496" s="3"/>
      <c r="AH1496" s="51"/>
      <c r="AK1496" s="3"/>
      <c r="AN1496" s="3"/>
      <c r="AO1496" s="3"/>
      <c r="AP1496" s="3"/>
    </row>
    <row r="1497" spans="1:42" ht="30" customHeight="1" x14ac:dyDescent="0.25">
      <c r="A1497" s="25" t="s">
        <v>63</v>
      </c>
      <c r="B1497" s="25">
        <v>29500918</v>
      </c>
      <c r="C1497" s="25">
        <v>23</v>
      </c>
      <c r="D1497" s="25">
        <v>12</v>
      </c>
      <c r="E1497" s="37">
        <v>44503</v>
      </c>
      <c r="F1497"/>
      <c r="G1497" s="25"/>
      <c r="H1497" s="56" t="str">
        <f>IFERROR(VLOOKUP(Tabelle111[[#This Row],[Artikelnr. (wenn vorhanden)]],Artikel!A:C,3,FALSE),Tabelle111[[#This Row],[Artikelnr. (wenn vorhanden)]])</f>
        <v>VOS SKZ-GOU</v>
      </c>
      <c r="I1497" s="11" t="str">
        <f>VLOOKUP(V1497,'Linien - BU'!A:B,2,FALSE)</f>
        <v>BU1</v>
      </c>
      <c r="J1497" s="12">
        <f t="shared" si="161"/>
        <v>23</v>
      </c>
      <c r="K1497" s="13">
        <f>Tabelle111[[#This Row],[Datum '[Tag']]]</f>
        <v>44503</v>
      </c>
      <c r="L1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7" s="14" t="str">
        <f>IFERROR(VLOOKUP(Tabelle3[[#This Row],[Artikelnr.]],Artikel!A:C,3,FALSE),Tabelle3[[#This Row],[Artikelnr.]])</f>
        <v>VOS SKZ-GOU</v>
      </c>
      <c r="N1497" s="11" t="str">
        <f>VLOOKUP(D1497,'Liste Gründe'!A:D,2,FALSE)</f>
        <v>Schimmel</v>
      </c>
      <c r="O1497" s="13" t="str">
        <f>IF(ISBLANK(F1497),VLOOKUP(Tabelle3[[#This Row],[Grund Ziffer]],'Liste Gründe'!A:D,3,FALSE),F1497)</f>
        <v>Schimmel</v>
      </c>
      <c r="P1497" s="11" t="str">
        <f>IF(ISBLANK(Tabelle111[[#This Row],[noch genauer]]),"-",Tabelle111[[#This Row],[noch genauer]])</f>
        <v>-</v>
      </c>
      <c r="Q1497" s="14">
        <f t="shared" si="162"/>
        <v>44</v>
      </c>
      <c r="R1497" s="11" t="str">
        <f t="shared" si="163"/>
        <v>Produkte</v>
      </c>
      <c r="S1497" s="11" t="str">
        <f t="shared" si="164"/>
        <v>BUs</v>
      </c>
      <c r="T1497" s="11" t="str">
        <f t="shared" si="165"/>
        <v>Symptome</v>
      </c>
      <c r="U1497" s="11">
        <f>IFERROR(VLOOKUP(Tabelle3[[#This Row],[Artikelnr.]],Kennzahlen!S:U,3,FALSE)*Tabelle3[[#This Row],[Menge]],"0")</f>
        <v>11.5</v>
      </c>
      <c r="V1497" s="14" t="str">
        <f>IF(ISBLANK(A1497),VLOOKUP(Tabelle3[[#This Row],[Artikelnr.]],'Linien - BU'!R:S,2,FALSE),A1497)</f>
        <v>Abfüllung</v>
      </c>
      <c r="W1497" s="16">
        <f t="shared" si="166"/>
        <v>29500918</v>
      </c>
      <c r="X1497" s="15">
        <f t="shared" si="167"/>
        <v>12</v>
      </c>
      <c r="Z1497"/>
      <c r="AA1497"/>
      <c r="AB1497" s="3"/>
      <c r="AC1497" s="51"/>
      <c r="AD1497" s="3"/>
      <c r="AH1497" s="51"/>
      <c r="AK1497" s="3"/>
      <c r="AN1497" s="3"/>
      <c r="AO1497" s="3"/>
      <c r="AP1497" s="3"/>
    </row>
    <row r="1498" spans="1:42" ht="30" customHeight="1" x14ac:dyDescent="0.25">
      <c r="A1498" s="25" t="s">
        <v>74</v>
      </c>
      <c r="B1498" s="25">
        <v>29500917</v>
      </c>
      <c r="C1498" s="25">
        <v>33</v>
      </c>
      <c r="D1498" s="25">
        <v>60</v>
      </c>
      <c r="E1498" s="37">
        <v>44503</v>
      </c>
      <c r="F1498"/>
      <c r="G1498" s="25"/>
      <c r="H1498" s="56" t="str">
        <f>IFERROR(VLOOKUP(Tabelle111[[#This Row],[Artikelnr. (wenn vorhanden)]],Artikel!A:C,3,FALSE),Tabelle111[[#This Row],[Artikelnr. (wenn vorhanden)]])</f>
        <v>VOS-ABS ENTSORGUNG</v>
      </c>
      <c r="I1498" s="11" t="str">
        <f>VLOOKUP(V1498,'Linien - BU'!A:B,2,FALSE)</f>
        <v>BU1</v>
      </c>
      <c r="J1498" s="12">
        <f t="shared" si="161"/>
        <v>33</v>
      </c>
      <c r="K1498" s="13">
        <f>Tabelle111[[#This Row],[Datum '[Tag']]]</f>
        <v>44503</v>
      </c>
      <c r="L1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8" s="14" t="str">
        <f>IFERROR(VLOOKUP(Tabelle3[[#This Row],[Artikelnr.]],Artikel!A:C,3,FALSE),Tabelle3[[#This Row],[Artikelnr.]])</f>
        <v>VOS-ABS ENTSORGUNG</v>
      </c>
      <c r="N1498" s="11" t="str">
        <f>VLOOKUP(D1498,'Liste Gründe'!A:D,2,FALSE)</f>
        <v>Rest</v>
      </c>
      <c r="O1498" s="13" t="str">
        <f>IF(ISBLANK(F1498),VLOOKUP(Tabelle3[[#This Row],[Grund Ziffer]],'Liste Gründe'!A:D,3,FALSE),F1498)</f>
        <v>geschälte Rinde</v>
      </c>
      <c r="P1498" s="11" t="str">
        <f>IF(ISBLANK(Tabelle111[[#This Row],[noch genauer]]),"-",Tabelle111[[#This Row],[noch genauer]])</f>
        <v>-</v>
      </c>
      <c r="Q1498" s="14">
        <f t="shared" si="162"/>
        <v>44</v>
      </c>
      <c r="R1498" s="11" t="str">
        <f t="shared" si="163"/>
        <v>Produkte</v>
      </c>
      <c r="S1498" s="11" t="str">
        <f t="shared" si="164"/>
        <v>BUs</v>
      </c>
      <c r="T1498" s="11" t="str">
        <f t="shared" si="165"/>
        <v>Symptome</v>
      </c>
      <c r="U1498" s="11">
        <f>IFERROR(VLOOKUP(Tabelle3[[#This Row],[Artikelnr.]],Kennzahlen!S:U,3,FALSE)*Tabelle3[[#This Row],[Menge]],"0")</f>
        <v>0.33</v>
      </c>
      <c r="V1498" s="14" t="str">
        <f>IF(ISBLANK(A1498),VLOOKUP(Tabelle3[[#This Row],[Artikelnr.]],'Linien - BU'!R:S,2,FALSE),A1498)</f>
        <v>RWV</v>
      </c>
      <c r="W1498" s="16">
        <f t="shared" si="166"/>
        <v>29500917</v>
      </c>
      <c r="X1498" s="15">
        <f t="shared" si="167"/>
        <v>60</v>
      </c>
      <c r="Z1498"/>
      <c r="AA1498"/>
      <c r="AB1498" s="3"/>
      <c r="AC1498" s="51"/>
      <c r="AD1498" s="3"/>
      <c r="AH1498" s="51"/>
      <c r="AK1498" s="3"/>
      <c r="AN1498" s="3"/>
      <c r="AO1498" s="3"/>
      <c r="AP1498" s="3"/>
    </row>
    <row r="1499" spans="1:42" ht="30" customHeight="1" x14ac:dyDescent="0.25">
      <c r="A1499" s="25" t="s">
        <v>56</v>
      </c>
      <c r="B1499" s="25" t="s">
        <v>15395</v>
      </c>
      <c r="C1499" s="25">
        <v>12</v>
      </c>
      <c r="D1499" s="25">
        <v>30</v>
      </c>
      <c r="E1499" s="37">
        <v>44503</v>
      </c>
      <c r="F1499"/>
      <c r="G1499" s="25"/>
      <c r="H1499" s="56" t="str">
        <f>IFERROR(VLOOKUP(Tabelle111[[#This Row],[Artikelnr. (wenn vorhanden)]],Artikel!A:C,3,FALSE),Tabelle111[[#This Row],[Artikelnr. (wenn vorhanden)]])</f>
        <v>RW Räucher</v>
      </c>
      <c r="I1499" s="11" t="str">
        <f>VLOOKUP(V1499,'Linien - BU'!A:B,2,FALSE)</f>
        <v>BU3</v>
      </c>
      <c r="J1499" s="12">
        <f t="shared" si="161"/>
        <v>12</v>
      </c>
      <c r="K1499" s="13">
        <f>Tabelle111[[#This Row],[Datum '[Tag']]]</f>
        <v>44503</v>
      </c>
      <c r="L1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99" s="14" t="str">
        <f>IFERROR(VLOOKUP(Tabelle3[[#This Row],[Artikelnr.]],Artikel!A:C,3,FALSE),Tabelle3[[#This Row],[Artikelnr.]])</f>
        <v>RW Räucher</v>
      </c>
      <c r="N1499" s="11" t="str">
        <f>VLOOKUP(D1499,'Liste Gründe'!A:D,2,FALSE)</f>
        <v>Linienbezogen</v>
      </c>
      <c r="O1499" s="13" t="str">
        <f>IF(ISBLANK(F1499),VLOOKUP(Tabelle3[[#This Row],[Grund Ziffer]],'Liste Gründe'!A:D,3,FALSE),F1499)</f>
        <v>Maschinenabfall</v>
      </c>
      <c r="P1499" s="11" t="str">
        <f>IF(ISBLANK(Tabelle111[[#This Row],[noch genauer]]),"-",Tabelle111[[#This Row],[noch genauer]])</f>
        <v>-</v>
      </c>
      <c r="Q1499" s="14">
        <f t="shared" si="162"/>
        <v>44</v>
      </c>
      <c r="R1499" s="11" t="str">
        <f t="shared" si="163"/>
        <v>Produkte</v>
      </c>
      <c r="S1499" s="11" t="str">
        <f t="shared" si="164"/>
        <v>BUs</v>
      </c>
      <c r="T1499" s="11" t="str">
        <f t="shared" si="165"/>
        <v>Symptome</v>
      </c>
      <c r="U1499" s="11" t="str">
        <f>IFERROR(VLOOKUP(Tabelle3[[#This Row],[Artikelnr.]],Kennzahlen!S:U,3,FALSE)*Tabelle3[[#This Row],[Menge]],"0")</f>
        <v>0</v>
      </c>
      <c r="V1499" s="14" t="str">
        <f>IF(ISBLANK(A1499),VLOOKUP(Tabelle3[[#This Row],[Artikelnr.]],'Linien - BU'!R:S,2,FALSE),A1499)</f>
        <v>WVP</v>
      </c>
      <c r="W1499" s="16" t="str">
        <f t="shared" si="166"/>
        <v>RW Räucher</v>
      </c>
      <c r="X1499" s="15">
        <f t="shared" si="167"/>
        <v>30</v>
      </c>
      <c r="Z1499"/>
      <c r="AA1499"/>
      <c r="AB1499" s="3"/>
      <c r="AC1499" s="51"/>
      <c r="AD1499" s="3"/>
      <c r="AH1499" s="51"/>
      <c r="AK1499" s="3"/>
      <c r="AN1499" s="3"/>
      <c r="AO1499" s="3"/>
      <c r="AP1499" s="3"/>
    </row>
    <row r="1500" spans="1:42" ht="30" customHeight="1" x14ac:dyDescent="0.25">
      <c r="A1500" s="25" t="s">
        <v>127</v>
      </c>
      <c r="B1500" s="25" t="s">
        <v>36</v>
      </c>
      <c r="C1500" s="25">
        <v>131</v>
      </c>
      <c r="D1500" s="25">
        <v>10</v>
      </c>
      <c r="E1500" s="37">
        <v>44503</v>
      </c>
      <c r="F1500"/>
      <c r="G1500" s="25"/>
      <c r="H1500" s="56" t="str">
        <f>IFERROR(VLOOKUP(Tabelle111[[#This Row],[Artikelnr. (wenn vorhanden)]],Artikel!A:C,3,FALSE),Tabelle111[[#This Row],[Artikelnr. (wenn vorhanden)]])</f>
        <v>-</v>
      </c>
      <c r="I1500" s="11" t="str">
        <f>VLOOKUP(V1500,'Linien - BU'!A:B,2,FALSE)</f>
        <v>BU1</v>
      </c>
      <c r="J1500" s="12">
        <f t="shared" si="161"/>
        <v>131</v>
      </c>
      <c r="K1500" s="13">
        <f>Tabelle111[[#This Row],[Datum '[Tag']]]</f>
        <v>44503</v>
      </c>
      <c r="L1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0" s="14" t="str">
        <f>IFERROR(VLOOKUP(Tabelle3[[#This Row],[Artikelnr.]],Artikel!A:C,3,FALSE),Tabelle3[[#This Row],[Artikelnr.]])</f>
        <v>-</v>
      </c>
      <c r="N1500" s="11" t="str">
        <f>VLOOKUP(D1500,'Liste Gründe'!A:D,2,FALSE)</f>
        <v>Linienbezogen</v>
      </c>
      <c r="O1500" s="13" t="str">
        <f>IF(ISBLANK(F1500),VLOOKUP(Tabelle3[[#This Row],[Grund Ziffer]],'Liste Gründe'!A:D,3,FALSE),F1500)</f>
        <v>Reinigung</v>
      </c>
      <c r="P1500" s="11" t="str">
        <f>IF(ISBLANK(Tabelle111[[#This Row],[noch genauer]]),"-",Tabelle111[[#This Row],[noch genauer]])</f>
        <v>-</v>
      </c>
      <c r="Q1500" s="14">
        <f t="shared" si="162"/>
        <v>44</v>
      </c>
      <c r="R1500" s="11" t="str">
        <f t="shared" si="163"/>
        <v>Produkte</v>
      </c>
      <c r="S1500" s="11" t="str">
        <f t="shared" si="164"/>
        <v>BUs</v>
      </c>
      <c r="T1500" s="11" t="str">
        <f t="shared" si="165"/>
        <v>Symptome</v>
      </c>
      <c r="U1500" s="11" t="str">
        <f>IFERROR(VLOOKUP(Tabelle3[[#This Row],[Artikelnr.]],Kennzahlen!S:U,3,FALSE)*Tabelle3[[#This Row],[Menge]],"0")</f>
        <v>0</v>
      </c>
      <c r="V1500" s="14" t="str">
        <f>IF(ISBLANK(A1500),VLOOKUP(Tabelle3[[#This Row],[Artikelnr.]],'Linien - BU'!R:S,2,FALSE),A1500)</f>
        <v>Strudelline</v>
      </c>
      <c r="W1500" s="16" t="str">
        <f t="shared" si="166"/>
        <v>-</v>
      </c>
      <c r="X1500" s="15">
        <f t="shared" si="167"/>
        <v>10</v>
      </c>
      <c r="Z1500"/>
      <c r="AA1500"/>
      <c r="AB1500" s="3"/>
      <c r="AC1500" s="51"/>
      <c r="AD1500" s="3"/>
      <c r="AH1500" s="51"/>
      <c r="AK1500" s="3"/>
      <c r="AN1500" s="3"/>
      <c r="AO1500" s="3"/>
      <c r="AP1500" s="3"/>
    </row>
    <row r="1501" spans="1:42" ht="30" customHeight="1" x14ac:dyDescent="0.25">
      <c r="A1501" s="25" t="s">
        <v>127</v>
      </c>
      <c r="B1501" s="25" t="s">
        <v>36</v>
      </c>
      <c r="C1501" s="25">
        <v>65</v>
      </c>
      <c r="D1501" s="25">
        <v>21</v>
      </c>
      <c r="E1501" s="37">
        <v>44503</v>
      </c>
      <c r="F1501"/>
      <c r="G1501" s="25"/>
      <c r="H1501" s="56" t="str">
        <f>IFERROR(VLOOKUP(Tabelle111[[#This Row],[Artikelnr. (wenn vorhanden)]],Artikel!A:C,3,FALSE),Tabelle111[[#This Row],[Artikelnr. (wenn vorhanden)]])</f>
        <v>-</v>
      </c>
      <c r="I1501" s="11" t="str">
        <f>VLOOKUP(V1501,'Linien - BU'!A:B,2,FALSE)</f>
        <v>BU1</v>
      </c>
      <c r="J1501" s="12">
        <f t="shared" si="161"/>
        <v>65</v>
      </c>
      <c r="K1501" s="13">
        <f>Tabelle111[[#This Row],[Datum '[Tag']]]</f>
        <v>44503</v>
      </c>
      <c r="L1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1" s="14" t="str">
        <f>IFERROR(VLOOKUP(Tabelle3[[#This Row],[Artikelnr.]],Artikel!A:C,3,FALSE),Tabelle3[[#This Row],[Artikelnr.]])</f>
        <v>-</v>
      </c>
      <c r="N1501" s="11" t="str">
        <f>VLOOKUP(D1501,'Liste Gründe'!A:D,2,FALSE)</f>
        <v>Qualitätsprobleme</v>
      </c>
      <c r="O1501" s="13" t="str">
        <f>IF(ISBLANK(F1501),VLOOKUP(Tabelle3[[#This Row],[Grund Ziffer]],'Liste Gründe'!A:D,3,FALSE),F1501)</f>
        <v>Rohware zu weich</v>
      </c>
      <c r="P1501" s="11" t="str">
        <f>IF(ISBLANK(Tabelle111[[#This Row],[noch genauer]]),"-",Tabelle111[[#This Row],[noch genauer]])</f>
        <v>-</v>
      </c>
      <c r="Q1501" s="14">
        <f t="shared" si="162"/>
        <v>44</v>
      </c>
      <c r="R1501" s="11" t="str">
        <f t="shared" si="163"/>
        <v>Produkte</v>
      </c>
      <c r="S1501" s="11" t="str">
        <f t="shared" si="164"/>
        <v>BUs</v>
      </c>
      <c r="T1501" s="11" t="str">
        <f t="shared" si="165"/>
        <v>Symptome</v>
      </c>
      <c r="U1501" s="11" t="str">
        <f>IFERROR(VLOOKUP(Tabelle3[[#This Row],[Artikelnr.]],Kennzahlen!S:U,3,FALSE)*Tabelle3[[#This Row],[Menge]],"0")</f>
        <v>0</v>
      </c>
      <c r="V1501" s="14" t="str">
        <f>IF(ISBLANK(A1501),VLOOKUP(Tabelle3[[#This Row],[Artikelnr.]],'Linien - BU'!R:S,2,FALSE),A1501)</f>
        <v>Strudelline</v>
      </c>
      <c r="W1501" s="16" t="str">
        <f t="shared" si="166"/>
        <v>-</v>
      </c>
      <c r="X1501" s="15">
        <f t="shared" si="167"/>
        <v>21</v>
      </c>
      <c r="Z1501"/>
      <c r="AA1501"/>
      <c r="AB1501" s="3"/>
      <c r="AC1501" s="51"/>
      <c r="AD1501" s="3"/>
      <c r="AH1501" s="51"/>
      <c r="AK1501" s="3"/>
      <c r="AN1501" s="3"/>
      <c r="AO1501" s="3"/>
      <c r="AP1501" s="3"/>
    </row>
    <row r="1502" spans="1:42" ht="30" customHeight="1" x14ac:dyDescent="0.25">
      <c r="A1502" s="25" t="s">
        <v>41</v>
      </c>
      <c r="B1502" s="25" t="s">
        <v>36</v>
      </c>
      <c r="C1502" s="25">
        <v>65</v>
      </c>
      <c r="D1502" s="25">
        <v>10</v>
      </c>
      <c r="E1502" s="37">
        <v>44503</v>
      </c>
      <c r="F1502"/>
      <c r="G1502" s="25"/>
      <c r="H1502" s="56" t="str">
        <f>IFERROR(VLOOKUP(Tabelle111[[#This Row],[Artikelnr. (wenn vorhanden)]],Artikel!A:C,3,FALSE),Tabelle111[[#This Row],[Artikelnr. (wenn vorhanden)]])</f>
        <v>-</v>
      </c>
      <c r="I1502" s="11" t="str">
        <f>VLOOKUP(V1502,'Linien - BU'!A:B,2,FALSE)</f>
        <v>BU1</v>
      </c>
      <c r="J1502" s="12">
        <f t="shared" si="161"/>
        <v>65</v>
      </c>
      <c r="K1502" s="13">
        <f>Tabelle111[[#This Row],[Datum '[Tag']]]</f>
        <v>44503</v>
      </c>
      <c r="L1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2" s="14" t="str">
        <f>IFERROR(VLOOKUP(Tabelle3[[#This Row],[Artikelnr.]],Artikel!A:C,3,FALSE),Tabelle3[[#This Row],[Artikelnr.]])</f>
        <v>-</v>
      </c>
      <c r="N1502" s="11" t="str">
        <f>VLOOKUP(D1502,'Liste Gründe'!A:D,2,FALSE)</f>
        <v>Linienbezogen</v>
      </c>
      <c r="O1502" s="13" t="str">
        <f>IF(ISBLANK(F1502),VLOOKUP(Tabelle3[[#This Row],[Grund Ziffer]],'Liste Gründe'!A:D,3,FALSE),F1502)</f>
        <v>Reinigung</v>
      </c>
      <c r="P1502" s="11" t="str">
        <f>IF(ISBLANK(Tabelle111[[#This Row],[noch genauer]]),"-",Tabelle111[[#This Row],[noch genauer]])</f>
        <v>-</v>
      </c>
      <c r="Q1502" s="14">
        <f t="shared" si="162"/>
        <v>44</v>
      </c>
      <c r="R1502" s="11" t="str">
        <f t="shared" si="163"/>
        <v>Produkte</v>
      </c>
      <c r="S1502" s="11" t="str">
        <f t="shared" si="164"/>
        <v>BUs</v>
      </c>
      <c r="T1502" s="11" t="str">
        <f t="shared" si="165"/>
        <v>Symptome</v>
      </c>
      <c r="U1502" s="11" t="str">
        <f>IFERROR(VLOOKUP(Tabelle3[[#This Row],[Artikelnr.]],Kennzahlen!S:U,3,FALSE)*Tabelle3[[#This Row],[Menge]],"0")</f>
        <v>0</v>
      </c>
      <c r="V1502" s="14" t="str">
        <f>IF(ISBLANK(A1502),VLOOKUP(Tabelle3[[#This Row],[Artikelnr.]],'Linien - BU'!R:S,2,FALSE),A1502)</f>
        <v>Schmelze</v>
      </c>
      <c r="W1502" s="16" t="str">
        <f t="shared" si="166"/>
        <v>-</v>
      </c>
      <c r="X1502" s="15">
        <f t="shared" si="167"/>
        <v>10</v>
      </c>
      <c r="Z1502"/>
      <c r="AA1502"/>
      <c r="AB1502" s="3"/>
      <c r="AC1502" s="51"/>
      <c r="AD1502" s="3"/>
      <c r="AH1502" s="51"/>
      <c r="AK1502" s="3"/>
      <c r="AN1502" s="3"/>
      <c r="AO1502" s="3"/>
      <c r="AP1502" s="3"/>
    </row>
    <row r="1503" spans="1:42" ht="30" customHeight="1" x14ac:dyDescent="0.25">
      <c r="A1503" s="25" t="s">
        <v>88</v>
      </c>
      <c r="B1503" s="25">
        <v>29500861</v>
      </c>
      <c r="C1503" s="25">
        <v>21</v>
      </c>
      <c r="D1503" s="25">
        <v>61</v>
      </c>
      <c r="E1503" s="37">
        <v>44503</v>
      </c>
      <c r="F1503"/>
      <c r="G1503" s="25"/>
      <c r="H1503" s="56" t="str">
        <f>IFERROR(VLOOKUP(Tabelle111[[#This Row],[Artikelnr. (wenn vorhanden)]],Artikel!A:C,3,FALSE),Tabelle111[[#This Row],[Artikelnr. (wenn vorhanden)]])</f>
        <v>VOS RW-NUSS OGT</v>
      </c>
      <c r="I1503" s="11" t="str">
        <f>VLOOKUP(V1503,'Linien - BU'!A:B,2,FALSE)</f>
        <v>BU3</v>
      </c>
      <c r="J1503" s="12">
        <f t="shared" si="161"/>
        <v>21</v>
      </c>
      <c r="K1503" s="13">
        <f>Tabelle111[[#This Row],[Datum '[Tag']]]</f>
        <v>44503</v>
      </c>
      <c r="L1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3" s="14" t="str">
        <f>IFERROR(VLOOKUP(Tabelle3[[#This Row],[Artikelnr.]],Artikel!A:C,3,FALSE),Tabelle3[[#This Row],[Artikelnr.]])</f>
        <v>VOS RW-NUSS OGT</v>
      </c>
      <c r="N1503" s="11" t="str">
        <f>VLOOKUP(D1503,'Liste Gründe'!A:D,2,FALSE)</f>
        <v>keinen Verwendungszweck</v>
      </c>
      <c r="O1503" s="13" t="str">
        <f>IF(ISBLANK(F1503),VLOOKUP(Tabelle3[[#This Row],[Grund Ziffer]],'Liste Gründe'!A:D,3,FALSE),F1503)</f>
        <v>keinen Verwendungszweck</v>
      </c>
      <c r="P1503" s="11" t="str">
        <f>IF(ISBLANK(Tabelle111[[#This Row],[noch genauer]]),"-",Tabelle111[[#This Row],[noch genauer]])</f>
        <v>-</v>
      </c>
      <c r="Q1503" s="14">
        <f t="shared" si="162"/>
        <v>44</v>
      </c>
      <c r="R1503" s="11" t="str">
        <f t="shared" si="163"/>
        <v>Produkte</v>
      </c>
      <c r="S1503" s="11" t="str">
        <f t="shared" si="164"/>
        <v>BUs</v>
      </c>
      <c r="T1503" s="11" t="str">
        <f t="shared" si="165"/>
        <v>Symptome</v>
      </c>
      <c r="U1503" s="11">
        <f>IFERROR(VLOOKUP(Tabelle3[[#This Row],[Artikelnr.]],Kennzahlen!S:U,3,FALSE)*Tabelle3[[#This Row],[Menge]],"0")</f>
        <v>10.5</v>
      </c>
      <c r="V1503" s="14" t="str">
        <f>IF(ISBLANK(A1503),VLOOKUP(Tabelle3[[#This Row],[Artikelnr.]],'Linien - BU'!R:S,2,FALSE),A1503)</f>
        <v>Bu3</v>
      </c>
      <c r="W1503" s="16">
        <f t="shared" si="166"/>
        <v>29500861</v>
      </c>
      <c r="X1503" s="15">
        <f t="shared" si="167"/>
        <v>61</v>
      </c>
      <c r="Z1503"/>
      <c r="AA1503"/>
      <c r="AB1503" s="3"/>
      <c r="AC1503" s="51"/>
      <c r="AD1503" s="3"/>
      <c r="AH1503" s="51"/>
      <c r="AK1503" s="3"/>
      <c r="AN1503" s="3"/>
      <c r="AO1503" s="3"/>
      <c r="AP1503" s="3"/>
    </row>
    <row r="1504" spans="1:42" ht="30" customHeight="1" x14ac:dyDescent="0.25">
      <c r="A1504" s="25" t="s">
        <v>88</v>
      </c>
      <c r="B1504" s="25">
        <v>29501073</v>
      </c>
      <c r="C1504" s="25">
        <v>42</v>
      </c>
      <c r="D1504" s="25">
        <v>61</v>
      </c>
      <c r="E1504" s="37">
        <v>44503</v>
      </c>
      <c r="F1504"/>
      <c r="G1504" s="25"/>
      <c r="H1504" s="56" t="str">
        <f>IFERROR(VLOOKUP(Tabelle111[[#This Row],[Artikelnr. (wenn vorhanden)]],Artikel!A:C,3,FALSE),Tabelle111[[#This Row],[Artikelnr. (wenn vorhanden)]])</f>
        <v>VOS RW-NUSS-ZIPFEL</v>
      </c>
      <c r="I1504" s="11" t="str">
        <f>VLOOKUP(V1504,'Linien - BU'!A:B,2,FALSE)</f>
        <v>BU3</v>
      </c>
      <c r="J1504" s="12">
        <f t="shared" si="161"/>
        <v>42</v>
      </c>
      <c r="K1504" s="13">
        <f>Tabelle111[[#This Row],[Datum '[Tag']]]</f>
        <v>44503</v>
      </c>
      <c r="L1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504" s="14" t="str">
        <f>IFERROR(VLOOKUP(Tabelle3[[#This Row],[Artikelnr.]],Artikel!A:C,3,FALSE),Tabelle3[[#This Row],[Artikelnr.]])</f>
        <v>VOS RW-NUSS-ZIPFEL</v>
      </c>
      <c r="N1504" s="11" t="str">
        <f>VLOOKUP(D1504,'Liste Gründe'!A:D,2,FALSE)</f>
        <v>keinen Verwendungszweck</v>
      </c>
      <c r="O1504" s="13" t="str">
        <f>IF(ISBLANK(F1504),VLOOKUP(Tabelle3[[#This Row],[Grund Ziffer]],'Liste Gründe'!A:D,3,FALSE),F1504)</f>
        <v>keinen Verwendungszweck</v>
      </c>
      <c r="P1504" s="11" t="str">
        <f>IF(ISBLANK(Tabelle111[[#This Row],[noch genauer]]),"-",Tabelle111[[#This Row],[noch genauer]])</f>
        <v>-</v>
      </c>
      <c r="Q1504" s="14">
        <f t="shared" si="162"/>
        <v>44</v>
      </c>
      <c r="R1504" s="11" t="str">
        <f t="shared" si="163"/>
        <v>Produkte</v>
      </c>
      <c r="S1504" s="11" t="str">
        <f t="shared" si="164"/>
        <v>BUs</v>
      </c>
      <c r="T1504" s="11" t="str">
        <f t="shared" si="165"/>
        <v>Symptome</v>
      </c>
      <c r="U1504" s="11">
        <f>IFERROR(VLOOKUP(Tabelle3[[#This Row],[Artikelnr.]],Kennzahlen!S:U,3,FALSE)*Tabelle3[[#This Row],[Menge]],"0")</f>
        <v>21</v>
      </c>
      <c r="V1504" s="14" t="str">
        <f>IF(ISBLANK(A1504),VLOOKUP(Tabelle3[[#This Row],[Artikelnr.]],'Linien - BU'!R:S,2,FALSE),A1504)</f>
        <v>Bu3</v>
      </c>
      <c r="W1504" s="16">
        <f t="shared" si="166"/>
        <v>29501073</v>
      </c>
      <c r="X1504" s="15">
        <f t="shared" si="167"/>
        <v>61</v>
      </c>
      <c r="Z1504"/>
      <c r="AA1504"/>
      <c r="AB1504" s="3"/>
      <c r="AC1504" s="51"/>
      <c r="AD1504" s="3"/>
      <c r="AH1504" s="51"/>
      <c r="AK1504" s="3"/>
      <c r="AN1504" s="3"/>
      <c r="AO1504" s="3"/>
      <c r="AP1504" s="3"/>
    </row>
    <row r="1505" spans="1:42" ht="30" customHeight="1" x14ac:dyDescent="0.25">
      <c r="A1505" s="25" t="s">
        <v>88</v>
      </c>
      <c r="B1505" s="25">
        <v>29501076</v>
      </c>
      <c r="C1505" s="25">
        <v>21</v>
      </c>
      <c r="D1505" s="25">
        <v>61</v>
      </c>
      <c r="E1505" s="37">
        <v>44503</v>
      </c>
      <c r="F1505"/>
      <c r="G1505" s="25"/>
      <c r="H1505" s="56" t="str">
        <f>IFERROR(VLOOKUP(Tabelle111[[#This Row],[Artikelnr. (wenn vorhanden)]],Artikel!A:C,3,FALSE),Tabelle111[[#This Row],[Artikelnr. (wenn vorhanden)]])</f>
        <v>VOS RW-NUSS-ENDSTÜCK</v>
      </c>
      <c r="I1505" s="11" t="str">
        <f>VLOOKUP(V1505,'Linien - BU'!A:B,2,FALSE)</f>
        <v>BU3</v>
      </c>
      <c r="J1505" s="12">
        <f t="shared" si="161"/>
        <v>21</v>
      </c>
      <c r="K1505" s="13">
        <f>Tabelle111[[#This Row],[Datum '[Tag']]]</f>
        <v>44503</v>
      </c>
      <c r="L1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5" s="14" t="str">
        <f>IFERROR(VLOOKUP(Tabelle3[[#This Row],[Artikelnr.]],Artikel!A:C,3,FALSE),Tabelle3[[#This Row],[Artikelnr.]])</f>
        <v>VOS RW-NUSS-ENDSTÜCK</v>
      </c>
      <c r="N1505" s="11" t="str">
        <f>VLOOKUP(D1505,'Liste Gründe'!A:D,2,FALSE)</f>
        <v>keinen Verwendungszweck</v>
      </c>
      <c r="O1505" s="13" t="str">
        <f>IF(ISBLANK(F1505),VLOOKUP(Tabelle3[[#This Row],[Grund Ziffer]],'Liste Gründe'!A:D,3,FALSE),F1505)</f>
        <v>keinen Verwendungszweck</v>
      </c>
      <c r="P1505" s="11" t="str">
        <f>IF(ISBLANK(Tabelle111[[#This Row],[noch genauer]]),"-",Tabelle111[[#This Row],[noch genauer]])</f>
        <v>-</v>
      </c>
      <c r="Q1505" s="14">
        <f t="shared" si="162"/>
        <v>44</v>
      </c>
      <c r="R1505" s="11" t="str">
        <f t="shared" si="163"/>
        <v>Produkte</v>
      </c>
      <c r="S1505" s="11" t="str">
        <f t="shared" si="164"/>
        <v>BUs</v>
      </c>
      <c r="T1505" s="11" t="str">
        <f t="shared" si="165"/>
        <v>Symptome</v>
      </c>
      <c r="U1505" s="11">
        <f>IFERROR(VLOOKUP(Tabelle3[[#This Row],[Artikelnr.]],Kennzahlen!S:U,3,FALSE)*Tabelle3[[#This Row],[Menge]],"0")</f>
        <v>10.5</v>
      </c>
      <c r="V1505" s="14" t="str">
        <f>IF(ISBLANK(A1505),VLOOKUP(Tabelle3[[#This Row],[Artikelnr.]],'Linien - BU'!R:S,2,FALSE),A1505)</f>
        <v>Bu3</v>
      </c>
      <c r="W1505" s="16">
        <f t="shared" si="166"/>
        <v>29501076</v>
      </c>
      <c r="X1505" s="15">
        <f t="shared" si="167"/>
        <v>61</v>
      </c>
      <c r="Z1505"/>
      <c r="AA1505"/>
      <c r="AB1505" s="3"/>
      <c r="AC1505" s="51"/>
      <c r="AD1505" s="3"/>
      <c r="AH1505" s="51"/>
      <c r="AK1505" s="3"/>
      <c r="AN1505" s="3"/>
      <c r="AO1505" s="3"/>
      <c r="AP1505" s="3"/>
    </row>
    <row r="1506" spans="1:42" ht="30" customHeight="1" x14ac:dyDescent="0.25">
      <c r="A1506" s="25" t="s">
        <v>63</v>
      </c>
      <c r="B1506" s="25" t="s">
        <v>36</v>
      </c>
      <c r="C1506" s="25">
        <v>128</v>
      </c>
      <c r="D1506" s="25">
        <v>30</v>
      </c>
      <c r="E1506" s="37">
        <v>44503</v>
      </c>
      <c r="F1506"/>
      <c r="G1506" s="25"/>
      <c r="H1506" s="56" t="str">
        <f>IFERROR(VLOOKUP(Tabelle111[[#This Row],[Artikelnr. (wenn vorhanden)]],Artikel!A:C,3,FALSE),Tabelle111[[#This Row],[Artikelnr. (wenn vorhanden)]])</f>
        <v>-</v>
      </c>
      <c r="I1506" s="11" t="str">
        <f>VLOOKUP(V1506,'Linien - BU'!A:B,2,FALSE)</f>
        <v>BU1</v>
      </c>
      <c r="J1506" s="12">
        <f t="shared" si="161"/>
        <v>128</v>
      </c>
      <c r="K1506" s="13">
        <f>Tabelle111[[#This Row],[Datum '[Tag']]]</f>
        <v>44503</v>
      </c>
      <c r="L1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6" s="14" t="str">
        <f>IFERROR(VLOOKUP(Tabelle3[[#This Row],[Artikelnr.]],Artikel!A:C,3,FALSE),Tabelle3[[#This Row],[Artikelnr.]])</f>
        <v>-</v>
      </c>
      <c r="N1506" s="11" t="str">
        <f>VLOOKUP(D1506,'Liste Gründe'!A:D,2,FALSE)</f>
        <v>Linienbezogen</v>
      </c>
      <c r="O1506" s="13" t="str">
        <f>IF(ISBLANK(F1506),VLOOKUP(Tabelle3[[#This Row],[Grund Ziffer]],'Liste Gründe'!A:D,3,FALSE),F1506)</f>
        <v>Maschinenabfall</v>
      </c>
      <c r="P1506" s="11" t="str">
        <f>IF(ISBLANK(Tabelle111[[#This Row],[noch genauer]]),"-",Tabelle111[[#This Row],[noch genauer]])</f>
        <v>-</v>
      </c>
      <c r="Q1506" s="14">
        <f t="shared" si="162"/>
        <v>44</v>
      </c>
      <c r="R1506" s="11" t="str">
        <f t="shared" si="163"/>
        <v>Produkte</v>
      </c>
      <c r="S1506" s="11" t="str">
        <f t="shared" si="164"/>
        <v>BUs</v>
      </c>
      <c r="T1506" s="11" t="str">
        <f t="shared" si="165"/>
        <v>Symptome</v>
      </c>
      <c r="U1506" s="11" t="str">
        <f>IFERROR(VLOOKUP(Tabelle3[[#This Row],[Artikelnr.]],Kennzahlen!S:U,3,FALSE)*Tabelle3[[#This Row],[Menge]],"0")</f>
        <v>0</v>
      </c>
      <c r="V1506" s="14" t="str">
        <f>IF(ISBLANK(A1506),VLOOKUP(Tabelle3[[#This Row],[Artikelnr.]],'Linien - BU'!R:S,2,FALSE),A1506)</f>
        <v>Abfüllung</v>
      </c>
      <c r="W1506" s="16" t="str">
        <f t="shared" si="166"/>
        <v>-</v>
      </c>
      <c r="X1506" s="15">
        <f t="shared" si="167"/>
        <v>30</v>
      </c>
      <c r="Z1506"/>
      <c r="AA1506"/>
      <c r="AB1506" s="3"/>
      <c r="AC1506" s="51"/>
      <c r="AD1506" s="3"/>
      <c r="AH1506" s="51"/>
      <c r="AK1506" s="3"/>
      <c r="AN1506" s="3"/>
      <c r="AO1506" s="3"/>
      <c r="AP1506" s="3"/>
    </row>
    <row r="1507" spans="1:42" ht="30" customHeight="1" x14ac:dyDescent="0.25">
      <c r="A1507" s="25" t="s">
        <v>15215</v>
      </c>
      <c r="B1507" s="25">
        <v>24000493</v>
      </c>
      <c r="C1507" s="25">
        <v>40</v>
      </c>
      <c r="D1507" s="25">
        <v>34</v>
      </c>
      <c r="E1507" s="37">
        <v>44503</v>
      </c>
      <c r="F1507"/>
      <c r="G1507" s="25"/>
      <c r="H1507" s="56" t="str">
        <f>IFERROR(VLOOKUP(Tabelle111[[#This Row],[Artikelnr. (wenn vorhanden)]],Artikel!A:C,3,FALSE),Tabelle111[[#This Row],[Artikelnr. (wenn vorhanden)]])</f>
        <v>Konzentrat in Würsten 1</v>
      </c>
      <c r="I1507" s="11" t="str">
        <f>VLOOKUP(V1507,'Linien - BU'!A:B,2,FALSE)</f>
        <v>BU1</v>
      </c>
      <c r="J1507" s="12">
        <f t="shared" si="161"/>
        <v>40</v>
      </c>
      <c r="K1507" s="13">
        <f>Tabelle111[[#This Row],[Datum '[Tag']]]</f>
        <v>44503</v>
      </c>
      <c r="L1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507" s="14" t="str">
        <f>IFERROR(VLOOKUP(Tabelle3[[#This Row],[Artikelnr.]],Artikel!A:C,3,FALSE),Tabelle3[[#This Row],[Artikelnr.]])</f>
        <v>Konzentrat in Würsten 1</v>
      </c>
      <c r="N1507" s="11" t="str">
        <f>VLOOKUP(D1507,'Liste Gründe'!A:D,2,FALSE)</f>
        <v>Linienbezogen</v>
      </c>
      <c r="O1507" s="13" t="str">
        <f>IF(ISBLANK(F1507),VLOOKUP(Tabelle3[[#This Row],[Grund Ziffer]],'Liste Gründe'!A:D,3,FALSE),F1507)</f>
        <v>Darm geplatzt</v>
      </c>
      <c r="P1507" s="11" t="str">
        <f>IF(ISBLANK(Tabelle111[[#This Row],[noch genauer]]),"-",Tabelle111[[#This Row],[noch genauer]])</f>
        <v>-</v>
      </c>
      <c r="Q1507" s="14">
        <f t="shared" si="162"/>
        <v>44</v>
      </c>
      <c r="R1507" s="11" t="str">
        <f t="shared" si="163"/>
        <v>Produkte</v>
      </c>
      <c r="S1507" s="11" t="str">
        <f t="shared" si="164"/>
        <v>BUs</v>
      </c>
      <c r="T1507" s="11" t="str">
        <f t="shared" si="165"/>
        <v>Symptome</v>
      </c>
      <c r="U1507" s="11" t="str">
        <f>IFERROR(VLOOKUP(Tabelle3[[#This Row],[Artikelnr.]],Kennzahlen!S:U,3,FALSE)*Tabelle3[[#This Row],[Menge]],"0")</f>
        <v>0</v>
      </c>
      <c r="V1507" s="14" t="str">
        <f>IF(ISBLANK(A1507),VLOOKUP(Tabelle3[[#This Row],[Artikelnr.]],'Linien - BU'!R:S,2,FALSE),A1507)</f>
        <v>HN848</v>
      </c>
      <c r="W1507" s="16">
        <f t="shared" si="166"/>
        <v>24000493</v>
      </c>
      <c r="X1507" s="15">
        <f t="shared" si="167"/>
        <v>34</v>
      </c>
      <c r="Z1507"/>
      <c r="AA1507"/>
      <c r="AB1507" s="3"/>
      <c r="AC1507" s="51"/>
      <c r="AD1507" s="3"/>
      <c r="AH1507" s="51"/>
      <c r="AK1507" s="3"/>
      <c r="AN1507" s="3"/>
      <c r="AO1507" s="3"/>
      <c r="AP1507" s="3"/>
    </row>
    <row r="1508" spans="1:42" ht="30" customHeight="1" x14ac:dyDescent="0.25">
      <c r="A1508" s="25" t="s">
        <v>74</v>
      </c>
      <c r="B1508" s="25">
        <v>29500531</v>
      </c>
      <c r="C1508" s="25">
        <v>33</v>
      </c>
      <c r="D1508" s="25">
        <v>12</v>
      </c>
      <c r="E1508" s="37">
        <v>44503</v>
      </c>
      <c r="F1508"/>
      <c r="G1508" s="25"/>
      <c r="H1508" s="56" t="str">
        <f>IFERROR(VLOOKUP(Tabelle111[[#This Row],[Artikelnr. (wenn vorhanden)]],Artikel!A:C,3,FALSE),Tabelle111[[#This Row],[Artikelnr. (wenn vorhanden)]])</f>
        <v>VOS mit Walnusskonzentr</v>
      </c>
      <c r="I1508" s="11" t="str">
        <f>VLOOKUP(V1508,'Linien - BU'!A:B,2,FALSE)</f>
        <v>BU1</v>
      </c>
      <c r="J1508" s="12">
        <f t="shared" si="161"/>
        <v>33</v>
      </c>
      <c r="K1508" s="13">
        <f>Tabelle111[[#This Row],[Datum '[Tag']]]</f>
        <v>44503</v>
      </c>
      <c r="L1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8" s="14" t="str">
        <f>IFERROR(VLOOKUP(Tabelle3[[#This Row],[Artikelnr.]],Artikel!A:C,3,FALSE),Tabelle3[[#This Row],[Artikelnr.]])</f>
        <v>VOS mit Walnusskonzentr</v>
      </c>
      <c r="N1508" s="11" t="str">
        <f>VLOOKUP(D1508,'Liste Gründe'!A:D,2,FALSE)</f>
        <v>Schimmel</v>
      </c>
      <c r="O1508" s="13" t="str">
        <f>IF(ISBLANK(F1508),VLOOKUP(Tabelle3[[#This Row],[Grund Ziffer]],'Liste Gründe'!A:D,3,FALSE),F1508)</f>
        <v>Schimmel</v>
      </c>
      <c r="P1508" s="11" t="str">
        <f>IF(ISBLANK(Tabelle111[[#This Row],[noch genauer]]),"-",Tabelle111[[#This Row],[noch genauer]])</f>
        <v>-</v>
      </c>
      <c r="Q1508" s="14">
        <f t="shared" si="162"/>
        <v>44</v>
      </c>
      <c r="R1508" s="11" t="str">
        <f t="shared" si="163"/>
        <v>Produkte</v>
      </c>
      <c r="S1508" s="11" t="str">
        <f t="shared" si="164"/>
        <v>BUs</v>
      </c>
      <c r="T1508" s="11" t="str">
        <f t="shared" si="165"/>
        <v>Symptome</v>
      </c>
      <c r="U1508" s="11" t="str">
        <f>IFERROR(VLOOKUP(Tabelle3[[#This Row],[Artikelnr.]],Kennzahlen!S:U,3,FALSE)*Tabelle3[[#This Row],[Menge]],"0")</f>
        <v>0</v>
      </c>
      <c r="V1508" s="14" t="str">
        <f>IF(ISBLANK(A1508),VLOOKUP(Tabelle3[[#This Row],[Artikelnr.]],'Linien - BU'!R:S,2,FALSE),A1508)</f>
        <v>RWV</v>
      </c>
      <c r="W1508" s="16">
        <f t="shared" si="166"/>
        <v>29500531</v>
      </c>
      <c r="X1508" s="15">
        <f t="shared" si="167"/>
        <v>12</v>
      </c>
      <c r="Z1508"/>
      <c r="AA1508"/>
      <c r="AB1508" s="3"/>
      <c r="AC1508" s="51"/>
      <c r="AD1508" s="3"/>
      <c r="AH1508" s="51"/>
      <c r="AK1508" s="3"/>
      <c r="AN1508" s="3"/>
      <c r="AO1508" s="3"/>
      <c r="AP1508" s="3"/>
    </row>
    <row r="1509" spans="1:42" ht="30" customHeight="1" x14ac:dyDescent="0.25">
      <c r="A1509" s="25" t="s">
        <v>127</v>
      </c>
      <c r="B1509" s="25" t="s">
        <v>15396</v>
      </c>
      <c r="C1509" s="25">
        <v>8.4</v>
      </c>
      <c r="D1509" s="25">
        <v>50</v>
      </c>
      <c r="E1509" s="37">
        <v>44503</v>
      </c>
      <c r="F1509"/>
      <c r="G1509" s="25"/>
      <c r="H1509" s="56" t="str">
        <f>IFERROR(VLOOKUP(Tabelle111[[#This Row],[Artikelnr. (wenn vorhanden)]],Artikel!A:C,3,FALSE),Tabelle111[[#This Row],[Artikelnr. (wenn vorhanden)]])</f>
        <v>Soft Cheese</v>
      </c>
      <c r="I1509" s="11" t="str">
        <f>VLOOKUP(V1509,'Linien - BU'!A:B,2,FALSE)</f>
        <v>BU1</v>
      </c>
      <c r="J1509" s="12">
        <f t="shared" si="161"/>
        <v>8.4</v>
      </c>
      <c r="K1509" s="13">
        <f>Tabelle111[[#This Row],[Datum '[Tag']]]</f>
        <v>44503</v>
      </c>
      <c r="L1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9" s="14" t="str">
        <f>IFERROR(VLOOKUP(Tabelle3[[#This Row],[Artikelnr.]],Artikel!A:C,3,FALSE),Tabelle3[[#This Row],[Artikelnr.]])</f>
        <v>Soft Cheese</v>
      </c>
      <c r="N1509" s="11" t="str">
        <f>VLOOKUP(D1509,'Liste Gründe'!A:D,2,FALSE)</f>
        <v>Qualitätsprobleme</v>
      </c>
      <c r="O1509" s="13" t="str">
        <f>IF(ISBLANK(F1509),VLOOKUP(Tabelle3[[#This Row],[Grund Ziffer]],'Liste Gründe'!A:D,3,FALSE),F1509)</f>
        <v>über/unterfüllt</v>
      </c>
      <c r="P1509" s="11" t="str">
        <f>IF(ISBLANK(Tabelle111[[#This Row],[noch genauer]]),"-",Tabelle111[[#This Row],[noch genauer]])</f>
        <v>-</v>
      </c>
      <c r="Q1509" s="14">
        <f t="shared" si="162"/>
        <v>44</v>
      </c>
      <c r="R1509" s="11" t="str">
        <f t="shared" si="163"/>
        <v>Produkte</v>
      </c>
      <c r="S1509" s="11" t="str">
        <f t="shared" si="164"/>
        <v>BUs</v>
      </c>
      <c r="T1509" s="11" t="str">
        <f t="shared" si="165"/>
        <v>Symptome</v>
      </c>
      <c r="U1509" s="11" t="str">
        <f>IFERROR(VLOOKUP(Tabelle3[[#This Row],[Artikelnr.]],Kennzahlen!S:U,3,FALSE)*Tabelle3[[#This Row],[Menge]],"0")</f>
        <v>0</v>
      </c>
      <c r="V1509" s="14" t="str">
        <f>IF(ISBLANK(A1509),VLOOKUP(Tabelle3[[#This Row],[Artikelnr.]],'Linien - BU'!R:S,2,FALSE),A1509)</f>
        <v>Strudelline</v>
      </c>
      <c r="W1509" s="16" t="str">
        <f t="shared" si="166"/>
        <v>Soft Cheese</v>
      </c>
      <c r="X1509" s="15">
        <f t="shared" si="167"/>
        <v>50</v>
      </c>
      <c r="Z1509"/>
      <c r="AA1509"/>
      <c r="AB1509" s="3"/>
      <c r="AC1509" s="51"/>
      <c r="AD1509" s="3"/>
      <c r="AH1509" s="51"/>
      <c r="AK1509" s="3"/>
      <c r="AN1509" s="3"/>
      <c r="AO1509" s="3"/>
      <c r="AP1509" s="3"/>
    </row>
    <row r="1510" spans="1:42" ht="30" customHeight="1" x14ac:dyDescent="0.25">
      <c r="A1510" s="25" t="s">
        <v>8</v>
      </c>
      <c r="B1510" s="25" t="s">
        <v>36</v>
      </c>
      <c r="C1510" s="25">
        <v>16</v>
      </c>
      <c r="D1510" s="25">
        <v>30</v>
      </c>
      <c r="E1510" s="37">
        <v>44503</v>
      </c>
      <c r="F1510"/>
      <c r="G1510" s="25"/>
      <c r="H1510" s="56" t="str">
        <f>IFERROR(VLOOKUP(Tabelle111[[#This Row],[Artikelnr. (wenn vorhanden)]],Artikel!A:C,3,FALSE),Tabelle111[[#This Row],[Artikelnr. (wenn vorhanden)]])</f>
        <v>-</v>
      </c>
      <c r="I1510" s="11" t="str">
        <f>VLOOKUP(V1510,'Linien - BU'!A:B,2,FALSE)</f>
        <v>BU3</v>
      </c>
      <c r="J1510" s="12">
        <f t="shared" si="161"/>
        <v>16</v>
      </c>
      <c r="K1510" s="13">
        <f>Tabelle111[[#This Row],[Datum '[Tag']]]</f>
        <v>44503</v>
      </c>
      <c r="L1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0" s="14" t="str">
        <f>IFERROR(VLOOKUP(Tabelle3[[#This Row],[Artikelnr.]],Artikel!A:C,3,FALSE),Tabelle3[[#This Row],[Artikelnr.]])</f>
        <v>-</v>
      </c>
      <c r="N1510" s="11" t="str">
        <f>VLOOKUP(D1510,'Liste Gründe'!A:D,2,FALSE)</f>
        <v>Linienbezogen</v>
      </c>
      <c r="O1510" s="13" t="str">
        <f>IF(ISBLANK(F1510),VLOOKUP(Tabelle3[[#This Row],[Grund Ziffer]],'Liste Gründe'!A:D,3,FALSE),F1510)</f>
        <v>Maschinenabfall</v>
      </c>
      <c r="P1510" s="11" t="str">
        <f>IF(ISBLANK(Tabelle111[[#This Row],[noch genauer]]),"-",Tabelle111[[#This Row],[noch genauer]])</f>
        <v>-</v>
      </c>
      <c r="Q1510" s="14">
        <f t="shared" si="162"/>
        <v>44</v>
      </c>
      <c r="R1510" s="11" t="str">
        <f t="shared" si="163"/>
        <v>Produkte</v>
      </c>
      <c r="S1510" s="11" t="str">
        <f t="shared" si="164"/>
        <v>BUs</v>
      </c>
      <c r="T1510" s="11" t="str">
        <f t="shared" si="165"/>
        <v>Symptome</v>
      </c>
      <c r="U1510" s="11" t="str">
        <f>IFERROR(VLOOKUP(Tabelle3[[#This Row],[Artikelnr.]],Kennzahlen!S:U,3,FALSE)*Tabelle3[[#This Row],[Menge]],"0")</f>
        <v>0</v>
      </c>
      <c r="V1510" s="14" t="str">
        <f>IF(ISBLANK(A1510),VLOOKUP(Tabelle3[[#This Row],[Artikelnr.]],'Linien - BU'!R:S,2,FALSE),A1510)</f>
        <v>BU3</v>
      </c>
      <c r="W1510" s="16" t="str">
        <f t="shared" si="166"/>
        <v>-</v>
      </c>
      <c r="X1510" s="15">
        <f t="shared" si="167"/>
        <v>30</v>
      </c>
      <c r="Z1510"/>
      <c r="AA1510"/>
      <c r="AB1510" s="3"/>
      <c r="AC1510" s="51"/>
      <c r="AD1510" s="3"/>
      <c r="AH1510" s="51"/>
      <c r="AK1510" s="3"/>
      <c r="AN1510" s="3"/>
      <c r="AO1510" s="3"/>
      <c r="AP1510" s="3"/>
    </row>
    <row r="1511" spans="1:42" ht="30" customHeight="1" x14ac:dyDescent="0.25">
      <c r="A1511" s="25" t="s">
        <v>8</v>
      </c>
      <c r="B1511" s="25" t="s">
        <v>36</v>
      </c>
      <c r="C1511" s="25">
        <v>110</v>
      </c>
      <c r="D1511" s="25">
        <v>10</v>
      </c>
      <c r="E1511" s="37">
        <v>44497</v>
      </c>
      <c r="F1511"/>
      <c r="G1511" s="25"/>
      <c r="H1511" s="56" t="str">
        <f>IFERROR(VLOOKUP(Tabelle111[[#This Row],[Artikelnr. (wenn vorhanden)]],Artikel!A:C,3,FALSE),Tabelle111[[#This Row],[Artikelnr. (wenn vorhanden)]])</f>
        <v>-</v>
      </c>
      <c r="I1511" s="11" t="str">
        <f>VLOOKUP(V1511,'Linien - BU'!A:B,2,FALSE)</f>
        <v>BU3</v>
      </c>
      <c r="J1511" s="12">
        <f t="shared" si="161"/>
        <v>110</v>
      </c>
      <c r="K1511" s="13">
        <f>Tabelle111[[#This Row],[Datum '[Tag']]]</f>
        <v>44497</v>
      </c>
      <c r="L1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1" s="14" t="str">
        <f>IFERROR(VLOOKUP(Tabelle3[[#This Row],[Artikelnr.]],Artikel!A:C,3,FALSE),Tabelle3[[#This Row],[Artikelnr.]])</f>
        <v>-</v>
      </c>
      <c r="N1511" s="11" t="str">
        <f>VLOOKUP(D1511,'Liste Gründe'!A:D,2,FALSE)</f>
        <v>Linienbezogen</v>
      </c>
      <c r="O1511" s="13" t="str">
        <f>IF(ISBLANK(F1511),VLOOKUP(Tabelle3[[#This Row],[Grund Ziffer]],'Liste Gründe'!A:D,3,FALSE),F1511)</f>
        <v>Reinigung</v>
      </c>
      <c r="P1511" s="11" t="str">
        <f>IF(ISBLANK(Tabelle111[[#This Row],[noch genauer]]),"-",Tabelle111[[#This Row],[noch genauer]])</f>
        <v>-</v>
      </c>
      <c r="Q1511" s="14">
        <f t="shared" si="162"/>
        <v>43</v>
      </c>
      <c r="R1511" s="11" t="str">
        <f t="shared" si="163"/>
        <v>Produkte</v>
      </c>
      <c r="S1511" s="11" t="str">
        <f t="shared" si="164"/>
        <v>BUs</v>
      </c>
      <c r="T1511" s="11" t="str">
        <f t="shared" si="165"/>
        <v>Symptome</v>
      </c>
      <c r="U1511" s="11" t="str">
        <f>IFERROR(VLOOKUP(Tabelle3[[#This Row],[Artikelnr.]],Kennzahlen!S:U,3,FALSE)*Tabelle3[[#This Row],[Menge]],"0")</f>
        <v>0</v>
      </c>
      <c r="V1511" s="14" t="str">
        <f>IF(ISBLANK(A1511),VLOOKUP(Tabelle3[[#This Row],[Artikelnr.]],'Linien - BU'!R:S,2,FALSE),A1511)</f>
        <v>BU3</v>
      </c>
      <c r="W1511" s="16" t="str">
        <f t="shared" si="166"/>
        <v>-</v>
      </c>
      <c r="X1511" s="15">
        <f t="shared" si="167"/>
        <v>10</v>
      </c>
      <c r="Z1511"/>
      <c r="AA1511"/>
      <c r="AB1511" s="3"/>
      <c r="AC1511" s="51"/>
      <c r="AD1511" s="3"/>
      <c r="AH1511" s="51"/>
      <c r="AK1511" s="3"/>
      <c r="AN1511" s="3"/>
      <c r="AO1511" s="3"/>
      <c r="AP1511" s="3"/>
    </row>
    <row r="1512" spans="1:42" ht="30" customHeight="1" x14ac:dyDescent="0.25">
      <c r="A1512" s="25" t="s">
        <v>8</v>
      </c>
      <c r="B1512" s="25" t="s">
        <v>36</v>
      </c>
      <c r="C1512" s="25">
        <v>18</v>
      </c>
      <c r="D1512" s="25">
        <v>30</v>
      </c>
      <c r="E1512" s="37">
        <v>44502</v>
      </c>
      <c r="F1512"/>
      <c r="G1512" s="25"/>
      <c r="H1512" s="56" t="str">
        <f>IFERROR(VLOOKUP(Tabelle111[[#This Row],[Artikelnr. (wenn vorhanden)]],Artikel!A:C,3,FALSE),Tabelle111[[#This Row],[Artikelnr. (wenn vorhanden)]])</f>
        <v>-</v>
      </c>
      <c r="I1512" s="11" t="str">
        <f>VLOOKUP(V1512,'Linien - BU'!A:B,2,FALSE)</f>
        <v>BU3</v>
      </c>
      <c r="J1512" s="12">
        <f t="shared" si="161"/>
        <v>18</v>
      </c>
      <c r="K1512" s="13">
        <f>Tabelle111[[#This Row],[Datum '[Tag']]]</f>
        <v>44502</v>
      </c>
      <c r="L1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2" s="14" t="str">
        <f>IFERROR(VLOOKUP(Tabelle3[[#This Row],[Artikelnr.]],Artikel!A:C,3,FALSE),Tabelle3[[#This Row],[Artikelnr.]])</f>
        <v>-</v>
      </c>
      <c r="N1512" s="11" t="str">
        <f>VLOOKUP(D1512,'Liste Gründe'!A:D,2,FALSE)</f>
        <v>Linienbezogen</v>
      </c>
      <c r="O1512" s="13" t="str">
        <f>IF(ISBLANK(F1512),VLOOKUP(Tabelle3[[#This Row],[Grund Ziffer]],'Liste Gründe'!A:D,3,FALSE),F1512)</f>
        <v>Maschinenabfall</v>
      </c>
      <c r="P1512" s="11" t="str">
        <f>IF(ISBLANK(Tabelle111[[#This Row],[noch genauer]]),"-",Tabelle111[[#This Row],[noch genauer]])</f>
        <v>-</v>
      </c>
      <c r="Q1512" s="14">
        <f t="shared" si="162"/>
        <v>44</v>
      </c>
      <c r="R1512" s="11" t="str">
        <f t="shared" si="163"/>
        <v>Produkte</v>
      </c>
      <c r="S1512" s="11" t="str">
        <f t="shared" si="164"/>
        <v>BUs</v>
      </c>
      <c r="T1512" s="11" t="str">
        <f t="shared" si="165"/>
        <v>Symptome</v>
      </c>
      <c r="U1512" s="11" t="str">
        <f>IFERROR(VLOOKUP(Tabelle3[[#This Row],[Artikelnr.]],Kennzahlen!S:U,3,FALSE)*Tabelle3[[#This Row],[Menge]],"0")</f>
        <v>0</v>
      </c>
      <c r="V1512" s="14" t="str">
        <f>IF(ISBLANK(A1512),VLOOKUP(Tabelle3[[#This Row],[Artikelnr.]],'Linien - BU'!R:S,2,FALSE),A1512)</f>
        <v>BU3</v>
      </c>
      <c r="W1512" s="16" t="str">
        <f t="shared" si="166"/>
        <v>-</v>
      </c>
      <c r="X1512" s="15">
        <f t="shared" si="167"/>
        <v>30</v>
      </c>
      <c r="Z1512"/>
      <c r="AA1512"/>
      <c r="AB1512" s="3"/>
      <c r="AC1512" s="51"/>
      <c r="AD1512" s="3"/>
      <c r="AH1512" s="51"/>
      <c r="AK1512" s="3"/>
      <c r="AN1512" s="3"/>
      <c r="AO1512" s="3"/>
      <c r="AP1512" s="3"/>
    </row>
    <row r="1513" spans="1:42" ht="30" customHeight="1" x14ac:dyDescent="0.25">
      <c r="A1513" s="25" t="s">
        <v>59</v>
      </c>
      <c r="B1513" s="25" t="s">
        <v>36</v>
      </c>
      <c r="C1513" s="25">
        <v>7</v>
      </c>
      <c r="D1513" s="25">
        <v>74</v>
      </c>
      <c r="E1513" s="37">
        <v>44502</v>
      </c>
      <c r="F1513"/>
      <c r="G1513" s="25"/>
      <c r="H1513" s="56" t="str">
        <f>IFERROR(VLOOKUP(Tabelle111[[#This Row],[Artikelnr. (wenn vorhanden)]],Artikel!A:C,3,FALSE),Tabelle111[[#This Row],[Artikelnr. (wenn vorhanden)]])</f>
        <v>-</v>
      </c>
      <c r="I1513" s="11" t="str">
        <f>VLOOKUP(V1513,'Linien - BU'!A:B,2,FALSE)</f>
        <v>Rest</v>
      </c>
      <c r="J1513" s="12">
        <f t="shared" si="161"/>
        <v>7</v>
      </c>
      <c r="K1513" s="13">
        <f>Tabelle111[[#This Row],[Datum '[Tag']]]</f>
        <v>44502</v>
      </c>
      <c r="L1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3" s="14" t="str">
        <f>IFERROR(VLOOKUP(Tabelle3[[#This Row],[Artikelnr.]],Artikel!A:C,3,FALSE),Tabelle3[[#This Row],[Artikelnr.]])</f>
        <v>-</v>
      </c>
      <c r="N1513" s="11" t="str">
        <f>VLOOKUP(D1513,'Liste Gründe'!A:D,2,FALSE)</f>
        <v>Qualitätssicherung</v>
      </c>
      <c r="O1513" s="13" t="str">
        <f>IF(ISBLANK(F1513),VLOOKUP(Tabelle3[[#This Row],[Grund Ziffer]],'Liste Gründe'!A:D,3,FALSE),F1513)</f>
        <v>Sensorik</v>
      </c>
      <c r="P1513" s="11" t="str">
        <f>IF(ISBLANK(Tabelle111[[#This Row],[noch genauer]]),"-",Tabelle111[[#This Row],[noch genauer]])</f>
        <v>-</v>
      </c>
      <c r="Q1513" s="14">
        <f t="shared" si="162"/>
        <v>44</v>
      </c>
      <c r="R1513" s="11" t="str">
        <f t="shared" si="163"/>
        <v>Produkte</v>
      </c>
      <c r="S1513" s="11" t="str">
        <f t="shared" si="164"/>
        <v>BUs</v>
      </c>
      <c r="T1513" s="11" t="str">
        <f t="shared" si="165"/>
        <v>Symptome</v>
      </c>
      <c r="U1513" s="11" t="str">
        <f>IFERROR(VLOOKUP(Tabelle3[[#This Row],[Artikelnr.]],Kennzahlen!S:U,3,FALSE)*Tabelle3[[#This Row],[Menge]],"0")</f>
        <v>0</v>
      </c>
      <c r="V1513" s="14" t="str">
        <f>IF(ISBLANK(A1513),VLOOKUP(Tabelle3[[#This Row],[Artikelnr.]],'Linien - BU'!R:S,2,FALSE),A1513)</f>
        <v>Labor</v>
      </c>
      <c r="W1513" s="16" t="str">
        <f t="shared" si="166"/>
        <v>-</v>
      </c>
      <c r="X1513" s="15">
        <f t="shared" si="167"/>
        <v>74</v>
      </c>
      <c r="Z1513"/>
      <c r="AA1513"/>
      <c r="AB1513" s="3"/>
      <c r="AC1513" s="51"/>
      <c r="AD1513" s="3"/>
      <c r="AH1513" s="51"/>
      <c r="AK1513" s="3"/>
      <c r="AN1513" s="3"/>
      <c r="AO1513" s="3"/>
      <c r="AP1513" s="3"/>
    </row>
    <row r="1514" spans="1:42" ht="30" customHeight="1" x14ac:dyDescent="0.25">
      <c r="A1514" s="25" t="s">
        <v>59</v>
      </c>
      <c r="B1514" s="25" t="s">
        <v>36</v>
      </c>
      <c r="C1514" s="25">
        <v>30</v>
      </c>
      <c r="D1514" s="25">
        <v>73</v>
      </c>
      <c r="E1514" s="37">
        <v>44503</v>
      </c>
      <c r="F1514"/>
      <c r="G1514" s="25"/>
      <c r="H1514" s="56" t="str">
        <f>IFERROR(VLOOKUP(Tabelle111[[#This Row],[Artikelnr. (wenn vorhanden)]],Artikel!A:C,3,FALSE),Tabelle111[[#This Row],[Artikelnr. (wenn vorhanden)]])</f>
        <v>-</v>
      </c>
      <c r="I1514" s="11" t="str">
        <f>VLOOKUP(V1514,'Linien - BU'!A:B,2,FALSE)</f>
        <v>Rest</v>
      </c>
      <c r="J1514" s="12">
        <f t="shared" si="161"/>
        <v>30</v>
      </c>
      <c r="K1514" s="13">
        <f>Tabelle111[[#This Row],[Datum '[Tag']]]</f>
        <v>44503</v>
      </c>
      <c r="L1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4" s="14" t="str">
        <f>IFERROR(VLOOKUP(Tabelle3[[#This Row],[Artikelnr.]],Artikel!A:C,3,FALSE),Tabelle3[[#This Row],[Artikelnr.]])</f>
        <v>-</v>
      </c>
      <c r="N1514" s="11" t="str">
        <f>VLOOKUP(D1514,'Liste Gründe'!A:D,2,FALSE)</f>
        <v>Qualitätssicherung</v>
      </c>
      <c r="O1514" s="13" t="str">
        <f>IF(ISBLANK(F1514),VLOOKUP(Tabelle3[[#This Row],[Grund Ziffer]],'Liste Gründe'!A:D,3,FALSE),F1514)</f>
        <v>Laborproben</v>
      </c>
      <c r="P1514" s="11" t="str">
        <f>IF(ISBLANK(Tabelle111[[#This Row],[noch genauer]]),"-",Tabelle111[[#This Row],[noch genauer]])</f>
        <v>-</v>
      </c>
      <c r="Q1514" s="14">
        <f t="shared" si="162"/>
        <v>44</v>
      </c>
      <c r="R1514" s="11" t="str">
        <f t="shared" si="163"/>
        <v>Produkte</v>
      </c>
      <c r="S1514" s="11" t="str">
        <f t="shared" si="164"/>
        <v>BUs</v>
      </c>
      <c r="T1514" s="11" t="str">
        <f t="shared" si="165"/>
        <v>Symptome</v>
      </c>
      <c r="U1514" s="11" t="str">
        <f>IFERROR(VLOOKUP(Tabelle3[[#This Row],[Artikelnr.]],Kennzahlen!S:U,3,FALSE)*Tabelle3[[#This Row],[Menge]],"0")</f>
        <v>0</v>
      </c>
      <c r="V1514" s="14" t="str">
        <f>IF(ISBLANK(A1514),VLOOKUP(Tabelle3[[#This Row],[Artikelnr.]],'Linien - BU'!R:S,2,FALSE),A1514)</f>
        <v>Labor</v>
      </c>
      <c r="W1514" s="16" t="str">
        <f t="shared" si="166"/>
        <v>-</v>
      </c>
      <c r="X1514" s="15">
        <f t="shared" si="167"/>
        <v>73</v>
      </c>
      <c r="Z1514"/>
      <c r="AA1514"/>
      <c r="AB1514" s="3"/>
      <c r="AC1514" s="51"/>
      <c r="AD1514" s="3"/>
      <c r="AH1514" s="51"/>
      <c r="AK1514" s="3"/>
      <c r="AN1514" s="3"/>
      <c r="AO1514" s="3"/>
      <c r="AP1514" s="3"/>
    </row>
    <row r="1515" spans="1:42" ht="30" customHeight="1" x14ac:dyDescent="0.25">
      <c r="A1515" s="25" t="s">
        <v>140</v>
      </c>
      <c r="B1515" s="25" t="s">
        <v>36</v>
      </c>
      <c r="C1515" s="25">
        <v>9.8000000000000007</v>
      </c>
      <c r="D1515" s="25">
        <v>74</v>
      </c>
      <c r="E1515" s="37">
        <v>44503</v>
      </c>
      <c r="F1515"/>
      <c r="G1515" s="25"/>
      <c r="H1515" s="56" t="str">
        <f>IFERROR(VLOOKUP(Tabelle111[[#This Row],[Artikelnr. (wenn vorhanden)]],Artikel!A:C,3,FALSE),Tabelle111[[#This Row],[Artikelnr. (wenn vorhanden)]])</f>
        <v>-</v>
      </c>
      <c r="I1515" s="11" t="str">
        <f>VLOOKUP(V1515,'Linien - BU'!A:B,2,FALSE)</f>
        <v>Rest</v>
      </c>
      <c r="J1515" s="12">
        <f t="shared" si="161"/>
        <v>9.8000000000000007</v>
      </c>
      <c r="K1515" s="13">
        <f>Tabelle111[[#This Row],[Datum '[Tag']]]</f>
        <v>44503</v>
      </c>
      <c r="L1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5" s="14" t="str">
        <f>IFERROR(VLOOKUP(Tabelle3[[#This Row],[Artikelnr.]],Artikel!A:C,3,FALSE),Tabelle3[[#This Row],[Artikelnr.]])</f>
        <v>-</v>
      </c>
      <c r="N1515" s="11" t="str">
        <f>VLOOKUP(D1515,'Liste Gründe'!A:D,2,FALSE)</f>
        <v>Qualitätssicherung</v>
      </c>
      <c r="O1515" s="13" t="str">
        <f>IF(ISBLANK(F1515),VLOOKUP(Tabelle3[[#This Row],[Grund Ziffer]],'Liste Gründe'!A:D,3,FALSE),F1515)</f>
        <v>Sensorik</v>
      </c>
      <c r="P1515" s="11" t="str">
        <f>IF(ISBLANK(Tabelle111[[#This Row],[noch genauer]]),"-",Tabelle111[[#This Row],[noch genauer]])</f>
        <v>-</v>
      </c>
      <c r="Q1515" s="14">
        <f t="shared" si="162"/>
        <v>44</v>
      </c>
      <c r="R1515" s="11" t="str">
        <f t="shared" si="163"/>
        <v>Produkte</v>
      </c>
      <c r="S1515" s="11" t="str">
        <f t="shared" si="164"/>
        <v>BUs</v>
      </c>
      <c r="T1515" s="11" t="str">
        <f t="shared" si="165"/>
        <v>Symptome</v>
      </c>
      <c r="U1515" s="11" t="str">
        <f>IFERROR(VLOOKUP(Tabelle3[[#This Row],[Artikelnr.]],Kennzahlen!S:U,3,FALSE)*Tabelle3[[#This Row],[Menge]],"0")</f>
        <v>0</v>
      </c>
      <c r="V1515" s="14" t="str">
        <f>IF(ISBLANK(A1515),VLOOKUP(Tabelle3[[#This Row],[Artikelnr.]],'Linien - BU'!R:S,2,FALSE),A1515)</f>
        <v>QM</v>
      </c>
      <c r="W1515" s="16" t="str">
        <f t="shared" si="166"/>
        <v>-</v>
      </c>
      <c r="X1515" s="15">
        <f t="shared" si="167"/>
        <v>74</v>
      </c>
      <c r="Z1515"/>
      <c r="AA1515"/>
      <c r="AB1515" s="3"/>
      <c r="AC1515" s="51"/>
      <c r="AD1515" s="3"/>
      <c r="AH1515" s="51"/>
      <c r="AK1515" s="3"/>
      <c r="AN1515" s="3"/>
      <c r="AO1515" s="3"/>
      <c r="AP1515" s="3"/>
    </row>
    <row r="1516" spans="1:42" ht="30" customHeight="1" x14ac:dyDescent="0.25">
      <c r="A1516" s="25" t="s">
        <v>348</v>
      </c>
      <c r="B1516" s="25" t="s">
        <v>36</v>
      </c>
      <c r="C1516" s="25">
        <v>28</v>
      </c>
      <c r="D1516" s="25">
        <v>30</v>
      </c>
      <c r="E1516" s="37">
        <v>44503</v>
      </c>
      <c r="F1516"/>
      <c r="G1516" s="25"/>
      <c r="H1516" s="56" t="str">
        <f>IFERROR(VLOOKUP(Tabelle111[[#This Row],[Artikelnr. (wenn vorhanden)]],Artikel!A:C,3,FALSE),Tabelle111[[#This Row],[Artikelnr. (wenn vorhanden)]])</f>
        <v>-</v>
      </c>
      <c r="I1516" s="11" t="str">
        <f>VLOOKUP(V1516,'Linien - BU'!A:B,2,FALSE)</f>
        <v>BU3</v>
      </c>
      <c r="J1516" s="12">
        <f t="shared" si="161"/>
        <v>28</v>
      </c>
      <c r="K1516" s="13">
        <f>Tabelle111[[#This Row],[Datum '[Tag']]]</f>
        <v>44503</v>
      </c>
      <c r="L1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6" s="14" t="str">
        <f>IFERROR(VLOOKUP(Tabelle3[[#This Row],[Artikelnr.]],Artikel!A:C,3,FALSE),Tabelle3[[#This Row],[Artikelnr.]])</f>
        <v>-</v>
      </c>
      <c r="N1516" s="11" t="str">
        <f>VLOOKUP(D1516,'Liste Gründe'!A:D,2,FALSE)</f>
        <v>Linienbezogen</v>
      </c>
      <c r="O1516" s="13" t="str">
        <f>IF(ISBLANK(F1516),VLOOKUP(Tabelle3[[#This Row],[Grund Ziffer]],'Liste Gründe'!A:D,3,FALSE),F1516)</f>
        <v>Maschinenabfall</v>
      </c>
      <c r="P1516" s="11" t="str">
        <f>IF(ISBLANK(Tabelle111[[#This Row],[noch genauer]]),"-",Tabelle111[[#This Row],[noch genauer]])</f>
        <v>-</v>
      </c>
      <c r="Q1516" s="14">
        <f t="shared" si="162"/>
        <v>44</v>
      </c>
      <c r="R1516" s="11" t="str">
        <f t="shared" si="163"/>
        <v>Produkte</v>
      </c>
      <c r="S1516" s="11" t="str">
        <f t="shared" si="164"/>
        <v>BUs</v>
      </c>
      <c r="T1516" s="11" t="str">
        <f t="shared" si="165"/>
        <v>Symptome</v>
      </c>
      <c r="U1516" s="11" t="str">
        <f>IFERROR(VLOOKUP(Tabelle3[[#This Row],[Artikelnr.]],Kennzahlen!S:U,3,FALSE)*Tabelle3[[#This Row],[Menge]],"0")</f>
        <v>0</v>
      </c>
      <c r="V1516" s="14" t="str">
        <f>IF(ISBLANK(A1516),VLOOKUP(Tabelle3[[#This Row],[Artikelnr.]],'Linien - BU'!R:S,2,FALSE),A1516)</f>
        <v>L9</v>
      </c>
      <c r="W1516" s="16" t="str">
        <f t="shared" si="166"/>
        <v>-</v>
      </c>
      <c r="X1516" s="15">
        <f t="shared" si="167"/>
        <v>30</v>
      </c>
      <c r="Z1516"/>
      <c r="AA1516"/>
      <c r="AB1516" s="3"/>
      <c r="AC1516" s="51"/>
      <c r="AD1516" s="3"/>
      <c r="AH1516" s="51"/>
      <c r="AK1516" s="3"/>
      <c r="AN1516" s="3"/>
      <c r="AO1516" s="3"/>
      <c r="AP1516" s="3"/>
    </row>
    <row r="1517" spans="1:42" ht="30" customHeight="1" x14ac:dyDescent="0.25">
      <c r="A1517" s="25" t="s">
        <v>63</v>
      </c>
      <c r="B1517" s="25">
        <v>49500102</v>
      </c>
      <c r="C1517" s="25">
        <v>48.6</v>
      </c>
      <c r="D1517" s="25">
        <v>12</v>
      </c>
      <c r="E1517" s="37">
        <v>44503</v>
      </c>
      <c r="F1517"/>
      <c r="G1517" s="25"/>
      <c r="H1517" s="56" t="str">
        <f>IFERROR(VLOOKUP(Tabelle111[[#This Row],[Artikelnr. (wenn vorhanden)]],Artikel!A:C,3,FALSE),Tabelle111[[#This Row],[Artikelnr. (wenn vorhanden)]])</f>
        <v>VOS SKZ MF-GOU-VAKU</v>
      </c>
      <c r="I1517" s="11" t="str">
        <f>VLOOKUP(V1517,'Linien - BU'!A:B,2,FALSE)</f>
        <v>BU1</v>
      </c>
      <c r="J1517" s="12">
        <f t="shared" si="161"/>
        <v>48.6</v>
      </c>
      <c r="K1517" s="13">
        <f>Tabelle111[[#This Row],[Datum '[Tag']]]</f>
        <v>44503</v>
      </c>
      <c r="L1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17" s="14" t="str">
        <f>IFERROR(VLOOKUP(Tabelle3[[#This Row],[Artikelnr.]],Artikel!A:C,3,FALSE),Tabelle3[[#This Row],[Artikelnr.]])</f>
        <v>VOS SKZ MF-GOU-VAKU</v>
      </c>
      <c r="N1517" s="11" t="str">
        <f>VLOOKUP(D1517,'Liste Gründe'!A:D,2,FALSE)</f>
        <v>Schimmel</v>
      </c>
      <c r="O1517" s="13" t="str">
        <f>IF(ISBLANK(F1517),VLOOKUP(Tabelle3[[#This Row],[Grund Ziffer]],'Liste Gründe'!A:D,3,FALSE),F1517)</f>
        <v>Schimmel</v>
      </c>
      <c r="P1517" s="11" t="str">
        <f>IF(ISBLANK(Tabelle111[[#This Row],[noch genauer]]),"-",Tabelle111[[#This Row],[noch genauer]])</f>
        <v>-</v>
      </c>
      <c r="Q1517" s="14">
        <f t="shared" si="162"/>
        <v>44</v>
      </c>
      <c r="R1517" s="11" t="str">
        <f t="shared" si="163"/>
        <v>Produkte</v>
      </c>
      <c r="S1517" s="11" t="str">
        <f t="shared" si="164"/>
        <v>BUs</v>
      </c>
      <c r="T1517" s="11" t="str">
        <f t="shared" si="165"/>
        <v>Symptome</v>
      </c>
      <c r="U1517" s="11" t="str">
        <f>IFERROR(VLOOKUP(Tabelle3[[#This Row],[Artikelnr.]],Kennzahlen!S:U,3,FALSE)*Tabelle3[[#This Row],[Menge]],"0")</f>
        <v>0</v>
      </c>
      <c r="V1517" s="14" t="str">
        <f>IF(ISBLANK(A1517),VLOOKUP(Tabelle3[[#This Row],[Artikelnr.]],'Linien - BU'!R:S,2,FALSE),A1517)</f>
        <v>Abfüllung</v>
      </c>
      <c r="W1517" s="16">
        <f t="shared" si="166"/>
        <v>49500102</v>
      </c>
      <c r="X1517" s="15">
        <f t="shared" si="167"/>
        <v>12</v>
      </c>
      <c r="Z1517"/>
      <c r="AA1517"/>
      <c r="AB1517" s="3"/>
      <c r="AC1517" s="51"/>
      <c r="AD1517" s="3"/>
      <c r="AH1517" s="51"/>
      <c r="AK1517" s="3"/>
      <c r="AN1517" s="3"/>
      <c r="AO1517" s="3"/>
      <c r="AP1517" s="3"/>
    </row>
    <row r="1518" spans="1:42" ht="30" customHeight="1" x14ac:dyDescent="0.25">
      <c r="A1518" s="25" t="s">
        <v>74</v>
      </c>
      <c r="B1518" s="25">
        <v>49500102</v>
      </c>
      <c r="C1518" s="25">
        <v>75</v>
      </c>
      <c r="D1518" s="25">
        <v>12</v>
      </c>
      <c r="E1518" s="37">
        <v>44503</v>
      </c>
      <c r="F1518"/>
      <c r="G1518" s="25"/>
      <c r="H1518" s="56" t="str">
        <f>IFERROR(VLOOKUP(Tabelle111[[#This Row],[Artikelnr. (wenn vorhanden)]],Artikel!A:C,3,FALSE),Tabelle111[[#This Row],[Artikelnr. (wenn vorhanden)]])</f>
        <v>VOS SKZ MF-GOU-VAKU</v>
      </c>
      <c r="I1518" s="11" t="str">
        <f>VLOOKUP(V1518,'Linien - BU'!A:B,2,FALSE)</f>
        <v>BU1</v>
      </c>
      <c r="J1518" s="12">
        <f t="shared" si="161"/>
        <v>75</v>
      </c>
      <c r="K1518" s="13">
        <f>Tabelle111[[#This Row],[Datum '[Tag']]]</f>
        <v>44503</v>
      </c>
      <c r="L1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18" s="14" t="str">
        <f>IFERROR(VLOOKUP(Tabelle3[[#This Row],[Artikelnr.]],Artikel!A:C,3,FALSE),Tabelle3[[#This Row],[Artikelnr.]])</f>
        <v>VOS SKZ MF-GOU-VAKU</v>
      </c>
      <c r="N1518" s="11" t="str">
        <f>VLOOKUP(D1518,'Liste Gründe'!A:D,2,FALSE)</f>
        <v>Schimmel</v>
      </c>
      <c r="O1518" s="13" t="str">
        <f>IF(ISBLANK(F1518),VLOOKUP(Tabelle3[[#This Row],[Grund Ziffer]],'Liste Gründe'!A:D,3,FALSE),F1518)</f>
        <v>Schimmel</v>
      </c>
      <c r="P1518" s="11" t="str">
        <f>IF(ISBLANK(Tabelle111[[#This Row],[noch genauer]]),"-",Tabelle111[[#This Row],[noch genauer]])</f>
        <v>-</v>
      </c>
      <c r="Q1518" s="14">
        <f t="shared" si="162"/>
        <v>44</v>
      </c>
      <c r="R1518" s="11" t="str">
        <f t="shared" si="163"/>
        <v>Produkte</v>
      </c>
      <c r="S1518" s="11" t="str">
        <f t="shared" si="164"/>
        <v>BUs</v>
      </c>
      <c r="T1518" s="11" t="str">
        <f t="shared" si="165"/>
        <v>Symptome</v>
      </c>
      <c r="U1518" s="11" t="str">
        <f>IFERROR(VLOOKUP(Tabelle3[[#This Row],[Artikelnr.]],Kennzahlen!S:U,3,FALSE)*Tabelle3[[#This Row],[Menge]],"0")</f>
        <v>0</v>
      </c>
      <c r="V1518" s="14" t="str">
        <f>IF(ISBLANK(A1518),VLOOKUP(Tabelle3[[#This Row],[Artikelnr.]],'Linien - BU'!R:S,2,FALSE),A1518)</f>
        <v>RWV</v>
      </c>
      <c r="W1518" s="16">
        <f t="shared" si="166"/>
        <v>49500102</v>
      </c>
      <c r="X1518" s="15">
        <f t="shared" si="167"/>
        <v>12</v>
      </c>
      <c r="Z1518"/>
      <c r="AA1518"/>
      <c r="AB1518" s="3"/>
      <c r="AC1518" s="51"/>
      <c r="AD1518" s="3"/>
      <c r="AH1518" s="51"/>
      <c r="AK1518" s="3"/>
      <c r="AN1518" s="3"/>
      <c r="AO1518" s="3"/>
      <c r="AP1518" s="3"/>
    </row>
    <row r="1519" spans="1:42" ht="30" customHeight="1" x14ac:dyDescent="0.25">
      <c r="A1519" s="25" t="s">
        <v>56</v>
      </c>
      <c r="B1519" s="25" t="s">
        <v>36</v>
      </c>
      <c r="C1519" s="25">
        <v>20</v>
      </c>
      <c r="D1519" s="25">
        <v>61</v>
      </c>
      <c r="E1519" s="37">
        <v>44503</v>
      </c>
      <c r="F1519"/>
      <c r="G1519" s="25"/>
      <c r="H1519" s="56" t="str">
        <f>IFERROR(VLOOKUP(Tabelle111[[#This Row],[Artikelnr. (wenn vorhanden)]],Artikel!A:C,3,FALSE),Tabelle111[[#This Row],[Artikelnr. (wenn vorhanden)]])</f>
        <v>-</v>
      </c>
      <c r="I1519" s="11" t="str">
        <f>VLOOKUP(V1519,'Linien - BU'!A:B,2,FALSE)</f>
        <v>BU3</v>
      </c>
      <c r="J1519" s="12">
        <f t="shared" si="161"/>
        <v>20</v>
      </c>
      <c r="K1519" s="13">
        <f>Tabelle111[[#This Row],[Datum '[Tag']]]</f>
        <v>44503</v>
      </c>
      <c r="L1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9" s="14" t="str">
        <f>IFERROR(VLOOKUP(Tabelle3[[#This Row],[Artikelnr.]],Artikel!A:C,3,FALSE),Tabelle3[[#This Row],[Artikelnr.]])</f>
        <v>-</v>
      </c>
      <c r="N1519" s="11" t="str">
        <f>VLOOKUP(D1519,'Liste Gründe'!A:D,2,FALSE)</f>
        <v>keinen Verwendungszweck</v>
      </c>
      <c r="O1519" s="13" t="str">
        <f>IF(ISBLANK(F1519),VLOOKUP(Tabelle3[[#This Row],[Grund Ziffer]],'Liste Gründe'!A:D,3,FALSE),F1519)</f>
        <v>keinen Verwendungszweck</v>
      </c>
      <c r="P1519" s="11" t="str">
        <f>IF(ISBLANK(Tabelle111[[#This Row],[noch genauer]]),"-",Tabelle111[[#This Row],[noch genauer]])</f>
        <v>-</v>
      </c>
      <c r="Q1519" s="14">
        <f t="shared" si="162"/>
        <v>44</v>
      </c>
      <c r="R1519" s="11" t="str">
        <f t="shared" si="163"/>
        <v>Produkte</v>
      </c>
      <c r="S1519" s="11" t="str">
        <f t="shared" si="164"/>
        <v>BUs</v>
      </c>
      <c r="T1519" s="11" t="str">
        <f t="shared" si="165"/>
        <v>Symptome</v>
      </c>
      <c r="U1519" s="11" t="str">
        <f>IFERROR(VLOOKUP(Tabelle3[[#This Row],[Artikelnr.]],Kennzahlen!S:U,3,FALSE)*Tabelle3[[#This Row],[Menge]],"0")</f>
        <v>0</v>
      </c>
      <c r="V1519" s="14" t="str">
        <f>IF(ISBLANK(A1519),VLOOKUP(Tabelle3[[#This Row],[Artikelnr.]],'Linien - BU'!R:S,2,FALSE),A1519)</f>
        <v>WVP</v>
      </c>
      <c r="W1519" s="16" t="str">
        <f t="shared" si="166"/>
        <v>-</v>
      </c>
      <c r="X1519" s="15">
        <f t="shared" si="167"/>
        <v>61</v>
      </c>
      <c r="Z1519"/>
      <c r="AA1519"/>
      <c r="AB1519" s="3"/>
      <c r="AC1519" s="51"/>
      <c r="AD1519" s="3"/>
      <c r="AH1519" s="51"/>
      <c r="AK1519" s="3"/>
      <c r="AN1519" s="3"/>
      <c r="AO1519" s="3"/>
      <c r="AP1519" s="3"/>
    </row>
    <row r="1520" spans="1:42" ht="30" customHeight="1" x14ac:dyDescent="0.25">
      <c r="A1520" s="25" t="s">
        <v>59</v>
      </c>
      <c r="B1520" s="25" t="s">
        <v>36</v>
      </c>
      <c r="C1520" s="25">
        <v>4.2</v>
      </c>
      <c r="D1520" s="25">
        <v>74</v>
      </c>
      <c r="E1520" s="37">
        <v>44503</v>
      </c>
      <c r="F1520"/>
      <c r="G1520" s="25"/>
      <c r="H1520" s="56" t="str">
        <f>IFERROR(VLOOKUP(Tabelle111[[#This Row],[Artikelnr. (wenn vorhanden)]],Artikel!A:C,3,FALSE),Tabelle111[[#This Row],[Artikelnr. (wenn vorhanden)]])</f>
        <v>-</v>
      </c>
      <c r="I1520" s="11" t="str">
        <f>VLOOKUP(V1520,'Linien - BU'!A:B,2,FALSE)</f>
        <v>Rest</v>
      </c>
      <c r="J1520" s="12">
        <f t="shared" si="161"/>
        <v>4.2</v>
      </c>
      <c r="K1520" s="13">
        <f>Tabelle111[[#This Row],[Datum '[Tag']]]</f>
        <v>44503</v>
      </c>
      <c r="L1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0" s="14" t="str">
        <f>IFERROR(VLOOKUP(Tabelle3[[#This Row],[Artikelnr.]],Artikel!A:C,3,FALSE),Tabelle3[[#This Row],[Artikelnr.]])</f>
        <v>-</v>
      </c>
      <c r="N1520" s="11" t="str">
        <f>VLOOKUP(D1520,'Liste Gründe'!A:D,2,FALSE)</f>
        <v>Qualitätssicherung</v>
      </c>
      <c r="O1520" s="13" t="str">
        <f>IF(ISBLANK(F1520),VLOOKUP(Tabelle3[[#This Row],[Grund Ziffer]],'Liste Gründe'!A:D,3,FALSE),F1520)</f>
        <v>Sensorik</v>
      </c>
      <c r="P1520" s="11" t="str">
        <f>IF(ISBLANK(Tabelle111[[#This Row],[noch genauer]]),"-",Tabelle111[[#This Row],[noch genauer]])</f>
        <v>-</v>
      </c>
      <c r="Q1520" s="14">
        <f t="shared" si="162"/>
        <v>44</v>
      </c>
      <c r="R1520" s="11" t="str">
        <f t="shared" si="163"/>
        <v>Produkte</v>
      </c>
      <c r="S1520" s="11" t="str">
        <f t="shared" si="164"/>
        <v>BUs</v>
      </c>
      <c r="T1520" s="11" t="str">
        <f t="shared" si="165"/>
        <v>Symptome</v>
      </c>
      <c r="U1520" s="11" t="str">
        <f>IFERROR(VLOOKUP(Tabelle3[[#This Row],[Artikelnr.]],Kennzahlen!S:U,3,FALSE)*Tabelle3[[#This Row],[Menge]],"0")</f>
        <v>0</v>
      </c>
      <c r="V1520" s="14" t="str">
        <f>IF(ISBLANK(A1520),VLOOKUP(Tabelle3[[#This Row],[Artikelnr.]],'Linien - BU'!R:S,2,FALSE),A1520)</f>
        <v>Labor</v>
      </c>
      <c r="W1520" s="16" t="str">
        <f t="shared" si="166"/>
        <v>-</v>
      </c>
      <c r="X1520" s="15">
        <f t="shared" si="167"/>
        <v>74</v>
      </c>
      <c r="Z1520"/>
      <c r="AA1520"/>
      <c r="AB1520" s="3"/>
      <c r="AC1520" s="51"/>
      <c r="AD1520" s="3"/>
      <c r="AH1520" s="51"/>
      <c r="AK1520" s="3"/>
      <c r="AN1520" s="3"/>
      <c r="AO1520" s="3"/>
      <c r="AP1520" s="3"/>
    </row>
    <row r="1521" spans="1:42" ht="30" customHeight="1" x14ac:dyDescent="0.25">
      <c r="A1521" s="25" t="s">
        <v>59</v>
      </c>
      <c r="B1521" s="25" t="s">
        <v>36</v>
      </c>
      <c r="C1521" s="25">
        <v>33.5</v>
      </c>
      <c r="D1521" s="25">
        <v>70</v>
      </c>
      <c r="E1521" s="37">
        <v>44503</v>
      </c>
      <c r="F1521"/>
      <c r="G1521" s="25"/>
      <c r="H1521" s="56" t="str">
        <f>IFERROR(VLOOKUP(Tabelle111[[#This Row],[Artikelnr. (wenn vorhanden)]],Artikel!A:C,3,FALSE),Tabelle111[[#This Row],[Artikelnr. (wenn vorhanden)]])</f>
        <v>-</v>
      </c>
      <c r="I1521" s="11" t="str">
        <f>VLOOKUP(V1521,'Linien - BU'!A:B,2,FALSE)</f>
        <v>Rest</v>
      </c>
      <c r="J1521" s="12">
        <f t="shared" si="161"/>
        <v>33.5</v>
      </c>
      <c r="K1521" s="13">
        <f>Tabelle111[[#This Row],[Datum '[Tag']]]</f>
        <v>44503</v>
      </c>
      <c r="L1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1" s="14" t="str">
        <f>IFERROR(VLOOKUP(Tabelle3[[#This Row],[Artikelnr.]],Artikel!A:C,3,FALSE),Tabelle3[[#This Row],[Artikelnr.]])</f>
        <v>-</v>
      </c>
      <c r="N1521" s="11" t="str">
        <f>VLOOKUP(D1521,'Liste Gründe'!A:D,2,FALSE)</f>
        <v>Qualitätssicherung</v>
      </c>
      <c r="O1521" s="13" t="str">
        <f>IF(ISBLANK(F1521),VLOOKUP(Tabelle3[[#This Row],[Grund Ziffer]],'Liste Gründe'!A:D,3,FALSE),F1521)</f>
        <v>Rückstellproben</v>
      </c>
      <c r="P1521" s="11" t="str">
        <f>IF(ISBLANK(Tabelle111[[#This Row],[noch genauer]]),"-",Tabelle111[[#This Row],[noch genauer]])</f>
        <v>-</v>
      </c>
      <c r="Q1521" s="14">
        <f t="shared" si="162"/>
        <v>44</v>
      </c>
      <c r="R1521" s="11" t="str">
        <f t="shared" si="163"/>
        <v>Produkte</v>
      </c>
      <c r="S1521" s="11" t="str">
        <f t="shared" si="164"/>
        <v>BUs</v>
      </c>
      <c r="T1521" s="11" t="str">
        <f t="shared" si="165"/>
        <v>Symptome</v>
      </c>
      <c r="U1521" s="11" t="str">
        <f>IFERROR(VLOOKUP(Tabelle3[[#This Row],[Artikelnr.]],Kennzahlen!S:U,3,FALSE)*Tabelle3[[#This Row],[Menge]],"0")</f>
        <v>0</v>
      </c>
      <c r="V1521" s="14" t="str">
        <f>IF(ISBLANK(A1521),VLOOKUP(Tabelle3[[#This Row],[Artikelnr.]],'Linien - BU'!R:S,2,FALSE),A1521)</f>
        <v>Labor</v>
      </c>
      <c r="W1521" s="16" t="str">
        <f t="shared" si="166"/>
        <v>-</v>
      </c>
      <c r="X1521" s="15">
        <f t="shared" si="167"/>
        <v>70</v>
      </c>
      <c r="Z1521"/>
      <c r="AA1521"/>
      <c r="AB1521" s="3"/>
      <c r="AC1521" s="51"/>
      <c r="AD1521" s="3"/>
      <c r="AH1521" s="51"/>
      <c r="AK1521" s="3"/>
      <c r="AN1521" s="3"/>
      <c r="AO1521" s="3"/>
      <c r="AP1521" s="3"/>
    </row>
    <row r="1522" spans="1:42" ht="30" customHeight="1" x14ac:dyDescent="0.25">
      <c r="A1522" s="25">
        <v>3020</v>
      </c>
      <c r="B1522" s="25">
        <v>32000036</v>
      </c>
      <c r="C1522" s="25">
        <f>242/11</f>
        <v>22</v>
      </c>
      <c r="D1522" s="25">
        <v>40</v>
      </c>
      <c r="E1522" s="37">
        <v>44504</v>
      </c>
      <c r="F1522"/>
      <c r="G1522" s="25"/>
      <c r="H1522" s="56" t="str">
        <f>IFERROR(VLOOKUP(Tabelle111[[#This Row],[Artikelnr. (wenn vorhanden)]],Artikel!A:C,3,FALSE),Tabelle111[[#This Row],[Artikelnr. (wenn vorhanden)]])</f>
        <v>Würste 8400g Schinkenrä</v>
      </c>
      <c r="I1522" s="11" t="str">
        <f>VLOOKUP(V1522,'Linien - BU'!A:B,2,FALSE)</f>
        <v>BU1</v>
      </c>
      <c r="J1522" s="12">
        <f t="shared" si="161"/>
        <v>22</v>
      </c>
      <c r="K1522" s="13">
        <f>Tabelle111[[#This Row],[Datum '[Tag']]]</f>
        <v>44504</v>
      </c>
      <c r="L1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22" s="14" t="str">
        <f>IFERROR(VLOOKUP(Tabelle3[[#This Row],[Artikelnr.]],Artikel!A:C,3,FALSE),Tabelle3[[#This Row],[Artikelnr.]])</f>
        <v>Würste 8400g Schinkenrä</v>
      </c>
      <c r="N1522" s="11" t="str">
        <f>VLOOKUP(D1522,'Liste Gründe'!A:D,2,FALSE)</f>
        <v>Rest</v>
      </c>
      <c r="O1522" s="13" t="str">
        <f>IF(ISBLANK(F1522),VLOOKUP(Tabelle3[[#This Row],[Grund Ziffer]],'Liste Gründe'!A:D,3,FALSE),F1522)</f>
        <v>Metall</v>
      </c>
      <c r="P1522" s="11" t="str">
        <f>IF(ISBLANK(Tabelle111[[#This Row],[noch genauer]]),"-",Tabelle111[[#This Row],[noch genauer]])</f>
        <v>-</v>
      </c>
      <c r="Q1522" s="14">
        <f t="shared" si="162"/>
        <v>44</v>
      </c>
      <c r="R1522" s="11" t="str">
        <f t="shared" si="163"/>
        <v>Produkte</v>
      </c>
      <c r="S1522" s="11" t="str">
        <f t="shared" si="164"/>
        <v>BUs</v>
      </c>
      <c r="T1522" s="11" t="str">
        <f t="shared" si="165"/>
        <v>Symptome</v>
      </c>
      <c r="U1522" s="11" t="str">
        <f>IFERROR(VLOOKUP(Tabelle3[[#This Row],[Artikelnr.]],Kennzahlen!S:U,3,FALSE)*Tabelle3[[#This Row],[Menge]],"0")</f>
        <v>0</v>
      </c>
      <c r="V1522" s="14">
        <f>IF(ISBLANK(A1522),VLOOKUP(Tabelle3[[#This Row],[Artikelnr.]],'Linien - BU'!R:S,2,FALSE),A1522)</f>
        <v>3020</v>
      </c>
      <c r="W1522" s="16">
        <f t="shared" si="166"/>
        <v>32000036</v>
      </c>
      <c r="X1522" s="15">
        <f t="shared" si="167"/>
        <v>40</v>
      </c>
      <c r="Z1522"/>
      <c r="AA1522"/>
      <c r="AB1522" s="3"/>
      <c r="AC1522" s="51"/>
      <c r="AD1522" s="3"/>
      <c r="AH1522" s="51"/>
      <c r="AK1522" s="3"/>
      <c r="AN1522" s="3"/>
      <c r="AO1522" s="3"/>
      <c r="AP1522" s="3"/>
    </row>
    <row r="1523" spans="1:42" ht="30" customHeight="1" x14ac:dyDescent="0.25">
      <c r="A1523" s="25">
        <v>3100</v>
      </c>
      <c r="B1523" s="25" t="s">
        <v>36</v>
      </c>
      <c r="C1523" s="25">
        <f>242/11</f>
        <v>22</v>
      </c>
      <c r="D1523" s="25">
        <v>20</v>
      </c>
      <c r="E1523" s="37">
        <v>44504</v>
      </c>
      <c r="F1523"/>
      <c r="G1523" s="25"/>
      <c r="H1523" s="56" t="str">
        <f>IFERROR(VLOOKUP(Tabelle111[[#This Row],[Artikelnr. (wenn vorhanden)]],Artikel!A:C,3,FALSE),Tabelle111[[#This Row],[Artikelnr. (wenn vorhanden)]])</f>
        <v>-</v>
      </c>
      <c r="I1523" s="11" t="str">
        <f>VLOOKUP(V1523,'Linien - BU'!A:B,2,FALSE)</f>
        <v>BU1</v>
      </c>
      <c r="J1523" s="12">
        <f t="shared" si="161"/>
        <v>22</v>
      </c>
      <c r="K1523" s="13">
        <f>Tabelle111[[#This Row],[Datum '[Tag']]]</f>
        <v>44504</v>
      </c>
      <c r="L1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3" s="14" t="str">
        <f>IFERROR(VLOOKUP(Tabelle3[[#This Row],[Artikelnr.]],Artikel!A:C,3,FALSE),Tabelle3[[#This Row],[Artikelnr.]])</f>
        <v>-</v>
      </c>
      <c r="N1523" s="11" t="str">
        <f>VLOOKUP(D1523,'Liste Gründe'!A:D,2,FALSE)</f>
        <v>Linienbezogen</v>
      </c>
      <c r="O1523" s="13" t="str">
        <f>IF(ISBLANK(F1523),VLOOKUP(Tabelle3[[#This Row],[Grund Ziffer]],'Liste Gründe'!A:D,3,FALSE),F1523)</f>
        <v>Füllkopf tropft (vegan)</v>
      </c>
      <c r="P1523" s="11" t="str">
        <f>IF(ISBLANK(Tabelle111[[#This Row],[noch genauer]]),"-",Tabelle111[[#This Row],[noch genauer]])</f>
        <v>-</v>
      </c>
      <c r="Q1523" s="14">
        <f t="shared" si="162"/>
        <v>44</v>
      </c>
      <c r="R1523" s="11" t="str">
        <f t="shared" si="163"/>
        <v>Produkte</v>
      </c>
      <c r="S1523" s="11" t="str">
        <f t="shared" si="164"/>
        <v>BUs</v>
      </c>
      <c r="T1523" s="11" t="str">
        <f t="shared" si="165"/>
        <v>Symptome</v>
      </c>
      <c r="U1523" s="11" t="str">
        <f>IFERROR(VLOOKUP(Tabelle3[[#This Row],[Artikelnr.]],Kennzahlen!S:U,3,FALSE)*Tabelle3[[#This Row],[Menge]],"0")</f>
        <v>0</v>
      </c>
      <c r="V1523" s="14">
        <f>IF(ISBLANK(A1523),VLOOKUP(Tabelle3[[#This Row],[Artikelnr.]],'Linien - BU'!R:S,2,FALSE),A1523)</f>
        <v>3100</v>
      </c>
      <c r="W1523" s="16" t="str">
        <f t="shared" si="166"/>
        <v>-</v>
      </c>
      <c r="X1523" s="15">
        <f t="shared" si="167"/>
        <v>20</v>
      </c>
      <c r="Z1523"/>
      <c r="AA1523"/>
      <c r="AB1523" s="3"/>
      <c r="AC1523" s="51"/>
      <c r="AD1523" s="3"/>
      <c r="AH1523" s="51"/>
      <c r="AK1523" s="3"/>
      <c r="AN1523" s="3"/>
      <c r="AO1523" s="3"/>
      <c r="AP1523" s="3"/>
    </row>
    <row r="1524" spans="1:42" ht="30" customHeight="1" x14ac:dyDescent="0.25">
      <c r="A1524" s="25">
        <v>3020</v>
      </c>
      <c r="B1524" s="25">
        <v>32000067</v>
      </c>
      <c r="C1524" s="25">
        <f>242/11*3</f>
        <v>66</v>
      </c>
      <c r="D1524" s="25">
        <v>32</v>
      </c>
      <c r="E1524" s="37">
        <v>44504</v>
      </c>
      <c r="F1524"/>
      <c r="G1524" s="25"/>
      <c r="H1524" s="56" t="str">
        <f>IFERROR(VLOOKUP(Tabelle111[[#This Row],[Artikelnr. (wenn vorhanden)]],Artikel!A:C,3,FALSE),Tabelle111[[#This Row],[Artikelnr. (wenn vorhanden)]])</f>
        <v>RW NATUR 9,3KG AN</v>
      </c>
      <c r="I1524" s="11" t="str">
        <f>VLOOKUP(V1524,'Linien - BU'!A:B,2,FALSE)</f>
        <v>BU1</v>
      </c>
      <c r="J1524" s="12">
        <f t="shared" si="161"/>
        <v>66</v>
      </c>
      <c r="K1524" s="13">
        <f>Tabelle111[[#This Row],[Datum '[Tag']]]</f>
        <v>44504</v>
      </c>
      <c r="L1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524" s="14" t="str">
        <f>IFERROR(VLOOKUP(Tabelle3[[#This Row],[Artikelnr.]],Artikel!A:C,3,FALSE),Tabelle3[[#This Row],[Artikelnr.]])</f>
        <v>RW NATUR 9,3KG AN</v>
      </c>
      <c r="N1524" s="11" t="str">
        <f>VLOOKUP(D1524,'Liste Gründe'!A:D,2,FALSE)</f>
        <v>Linienbezogen</v>
      </c>
      <c r="O1524" s="13" t="str">
        <f>IF(ISBLANK(F1524),VLOOKUP(Tabelle3[[#This Row],[Grund Ziffer]],'Liste Gründe'!A:D,3,FALSE),F1524)</f>
        <v>aus Hand gerutscht</v>
      </c>
      <c r="P1524" s="11" t="str">
        <f>IF(ISBLANK(Tabelle111[[#This Row],[noch genauer]]),"-",Tabelle111[[#This Row],[noch genauer]])</f>
        <v>-</v>
      </c>
      <c r="Q1524" s="14">
        <f t="shared" si="162"/>
        <v>44</v>
      </c>
      <c r="R1524" s="11" t="str">
        <f t="shared" si="163"/>
        <v>Produkte</v>
      </c>
      <c r="S1524" s="11" t="str">
        <f t="shared" si="164"/>
        <v>BUs</v>
      </c>
      <c r="T1524" s="11" t="str">
        <f t="shared" si="165"/>
        <v>Symptome</v>
      </c>
      <c r="U1524" s="11" t="str">
        <f>IFERROR(VLOOKUP(Tabelle3[[#This Row],[Artikelnr.]],Kennzahlen!S:U,3,FALSE)*Tabelle3[[#This Row],[Menge]],"0")</f>
        <v>0</v>
      </c>
      <c r="V1524" s="14">
        <f>IF(ISBLANK(A1524),VLOOKUP(Tabelle3[[#This Row],[Artikelnr.]],'Linien - BU'!R:S,2,FALSE),A1524)</f>
        <v>3020</v>
      </c>
      <c r="W1524" s="16">
        <f t="shared" si="166"/>
        <v>32000067</v>
      </c>
      <c r="X1524" s="15">
        <f t="shared" si="167"/>
        <v>32</v>
      </c>
      <c r="Z1524"/>
      <c r="AA1524"/>
      <c r="AB1524" s="3"/>
      <c r="AC1524" s="51"/>
      <c r="AD1524" s="3"/>
      <c r="AH1524" s="51"/>
      <c r="AK1524" s="3"/>
      <c r="AN1524" s="3"/>
      <c r="AO1524" s="3"/>
      <c r="AP1524" s="3"/>
    </row>
    <row r="1525" spans="1:42" ht="30" customHeight="1" x14ac:dyDescent="0.25">
      <c r="A1525" s="25" t="s">
        <v>63</v>
      </c>
      <c r="B1525" s="25" t="s">
        <v>36</v>
      </c>
      <c r="C1525" s="25">
        <f>242/11*6</f>
        <v>132</v>
      </c>
      <c r="D1525" s="25">
        <v>30</v>
      </c>
      <c r="E1525" s="37">
        <v>44504</v>
      </c>
      <c r="F1525"/>
      <c r="G1525" s="25"/>
      <c r="H1525" s="56" t="str">
        <f>IFERROR(VLOOKUP(Tabelle111[[#This Row],[Artikelnr. (wenn vorhanden)]],Artikel!A:C,3,FALSE),Tabelle111[[#This Row],[Artikelnr. (wenn vorhanden)]])</f>
        <v>-</v>
      </c>
      <c r="I1525" s="11" t="str">
        <f>VLOOKUP(V1525,'Linien - BU'!A:B,2,FALSE)</f>
        <v>BU1</v>
      </c>
      <c r="J1525" s="12">
        <f t="shared" si="161"/>
        <v>132</v>
      </c>
      <c r="K1525" s="13">
        <f>Tabelle111[[#This Row],[Datum '[Tag']]]</f>
        <v>44504</v>
      </c>
      <c r="L1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5" s="14" t="str">
        <f>IFERROR(VLOOKUP(Tabelle3[[#This Row],[Artikelnr.]],Artikel!A:C,3,FALSE),Tabelle3[[#This Row],[Artikelnr.]])</f>
        <v>-</v>
      </c>
      <c r="N1525" s="11" t="str">
        <f>VLOOKUP(D1525,'Liste Gründe'!A:D,2,FALSE)</f>
        <v>Linienbezogen</v>
      </c>
      <c r="O1525" s="13" t="str">
        <f>IF(ISBLANK(F1525),VLOOKUP(Tabelle3[[#This Row],[Grund Ziffer]],'Liste Gründe'!A:D,3,FALSE),F1525)</f>
        <v>Maschinenabfall</v>
      </c>
      <c r="P1525" s="11" t="str">
        <f>IF(ISBLANK(Tabelle111[[#This Row],[noch genauer]]),"-",Tabelle111[[#This Row],[noch genauer]])</f>
        <v>-</v>
      </c>
      <c r="Q1525" s="14">
        <f t="shared" si="162"/>
        <v>44</v>
      </c>
      <c r="R1525" s="11" t="str">
        <f t="shared" si="163"/>
        <v>Produkte</v>
      </c>
      <c r="S1525" s="11" t="str">
        <f t="shared" si="164"/>
        <v>BUs</v>
      </c>
      <c r="T1525" s="11" t="str">
        <f t="shared" si="165"/>
        <v>Symptome</v>
      </c>
      <c r="U1525" s="11" t="str">
        <f>IFERROR(VLOOKUP(Tabelle3[[#This Row],[Artikelnr.]],Kennzahlen!S:U,3,FALSE)*Tabelle3[[#This Row],[Menge]],"0")</f>
        <v>0</v>
      </c>
      <c r="V1525" s="14" t="str">
        <f>IF(ISBLANK(A1525),VLOOKUP(Tabelle3[[#This Row],[Artikelnr.]],'Linien - BU'!R:S,2,FALSE),A1525)</f>
        <v>Abfüllung</v>
      </c>
      <c r="W1525" s="16" t="str">
        <f t="shared" si="166"/>
        <v>-</v>
      </c>
      <c r="X1525" s="15">
        <f t="shared" si="167"/>
        <v>30</v>
      </c>
      <c r="Z1525"/>
      <c r="AA1525"/>
      <c r="AB1525" s="3"/>
      <c r="AC1525" s="51"/>
      <c r="AD1525" s="3"/>
      <c r="AH1525" s="51"/>
      <c r="AK1525" s="3"/>
      <c r="AN1525" s="3"/>
      <c r="AO1525" s="3"/>
      <c r="AP1525" s="3"/>
    </row>
    <row r="1526" spans="1:42" ht="30" customHeight="1" x14ac:dyDescent="0.25">
      <c r="A1526" s="25" t="s">
        <v>41</v>
      </c>
      <c r="B1526" s="25" t="s">
        <v>36</v>
      </c>
      <c r="C1526" s="25">
        <v>67.2</v>
      </c>
      <c r="D1526" s="25">
        <v>10</v>
      </c>
      <c r="E1526" s="37">
        <v>44504</v>
      </c>
      <c r="F1526"/>
      <c r="G1526" s="25"/>
      <c r="H1526" s="56" t="str">
        <f>IFERROR(VLOOKUP(Tabelle111[[#This Row],[Artikelnr. (wenn vorhanden)]],Artikel!A:C,3,FALSE),Tabelle111[[#This Row],[Artikelnr. (wenn vorhanden)]])</f>
        <v>-</v>
      </c>
      <c r="I1526" s="11" t="str">
        <f>VLOOKUP(V1526,'Linien - BU'!A:B,2,FALSE)</f>
        <v>BU1</v>
      </c>
      <c r="J1526" s="12">
        <f t="shared" si="161"/>
        <v>67.2</v>
      </c>
      <c r="K1526" s="13">
        <f>Tabelle111[[#This Row],[Datum '[Tag']]]</f>
        <v>44504</v>
      </c>
      <c r="L1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6" s="14" t="str">
        <f>IFERROR(VLOOKUP(Tabelle3[[#This Row],[Artikelnr.]],Artikel!A:C,3,FALSE),Tabelle3[[#This Row],[Artikelnr.]])</f>
        <v>-</v>
      </c>
      <c r="N1526" s="11" t="str">
        <f>VLOOKUP(D1526,'Liste Gründe'!A:D,2,FALSE)</f>
        <v>Linienbezogen</v>
      </c>
      <c r="O1526" s="13" t="str">
        <f>IF(ISBLANK(F1526),VLOOKUP(Tabelle3[[#This Row],[Grund Ziffer]],'Liste Gründe'!A:D,3,FALSE),F1526)</f>
        <v>Reinigung</v>
      </c>
      <c r="P1526" s="11" t="str">
        <f>IF(ISBLANK(Tabelle111[[#This Row],[noch genauer]]),"-",Tabelle111[[#This Row],[noch genauer]])</f>
        <v>-</v>
      </c>
      <c r="Q1526" s="14">
        <f t="shared" si="162"/>
        <v>44</v>
      </c>
      <c r="R1526" s="11" t="str">
        <f t="shared" si="163"/>
        <v>Produkte</v>
      </c>
      <c r="S1526" s="11" t="str">
        <f t="shared" si="164"/>
        <v>BUs</v>
      </c>
      <c r="T1526" s="11" t="str">
        <f t="shared" si="165"/>
        <v>Symptome</v>
      </c>
      <c r="U1526" s="11" t="str">
        <f>IFERROR(VLOOKUP(Tabelle3[[#This Row],[Artikelnr.]],Kennzahlen!S:U,3,FALSE)*Tabelle3[[#This Row],[Menge]],"0")</f>
        <v>0</v>
      </c>
      <c r="V1526" s="14" t="str">
        <f>IF(ISBLANK(A1526),VLOOKUP(Tabelle3[[#This Row],[Artikelnr.]],'Linien - BU'!R:S,2,FALSE),A1526)</f>
        <v>Schmelze</v>
      </c>
      <c r="W1526" s="16" t="str">
        <f t="shared" si="166"/>
        <v>-</v>
      </c>
      <c r="X1526" s="15">
        <f t="shared" si="167"/>
        <v>10</v>
      </c>
      <c r="Z1526"/>
      <c r="AA1526"/>
      <c r="AB1526" s="3"/>
      <c r="AC1526" s="51"/>
      <c r="AD1526" s="3"/>
      <c r="AH1526" s="51"/>
      <c r="AK1526" s="3"/>
      <c r="AN1526" s="3"/>
      <c r="AO1526" s="3"/>
      <c r="AP1526" s="3"/>
    </row>
    <row r="1527" spans="1:42" ht="30" customHeight="1" x14ac:dyDescent="0.25">
      <c r="A1527" s="25" t="s">
        <v>8</v>
      </c>
      <c r="B1527" s="25" t="s">
        <v>36</v>
      </c>
      <c r="C1527" s="25">
        <v>37.200000000000003</v>
      </c>
      <c r="D1527" s="25">
        <v>30</v>
      </c>
      <c r="E1527" s="37">
        <v>44504</v>
      </c>
      <c r="F1527"/>
      <c r="G1527" s="25"/>
      <c r="H1527" s="56" t="str">
        <f>IFERROR(VLOOKUP(Tabelle111[[#This Row],[Artikelnr. (wenn vorhanden)]],Artikel!A:C,3,FALSE),Tabelle111[[#This Row],[Artikelnr. (wenn vorhanden)]])</f>
        <v>-</v>
      </c>
      <c r="I1527" s="11" t="str">
        <f>VLOOKUP(V1527,'Linien - BU'!A:B,2,FALSE)</f>
        <v>BU3</v>
      </c>
      <c r="J1527" s="12">
        <f t="shared" si="161"/>
        <v>37.200000000000003</v>
      </c>
      <c r="K1527" s="13">
        <f>Tabelle111[[#This Row],[Datum '[Tag']]]</f>
        <v>44504</v>
      </c>
      <c r="L1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7" s="14" t="str">
        <f>IFERROR(VLOOKUP(Tabelle3[[#This Row],[Artikelnr.]],Artikel!A:C,3,FALSE),Tabelle3[[#This Row],[Artikelnr.]])</f>
        <v>-</v>
      </c>
      <c r="N1527" s="11" t="str">
        <f>VLOOKUP(D1527,'Liste Gründe'!A:D,2,FALSE)</f>
        <v>Linienbezogen</v>
      </c>
      <c r="O1527" s="13" t="str">
        <f>IF(ISBLANK(F1527),VLOOKUP(Tabelle3[[#This Row],[Grund Ziffer]],'Liste Gründe'!A:D,3,FALSE),F1527)</f>
        <v>Maschinenabfall</v>
      </c>
      <c r="P1527" s="11" t="str">
        <f>IF(ISBLANK(Tabelle111[[#This Row],[noch genauer]]),"-",Tabelle111[[#This Row],[noch genauer]])</f>
        <v>-</v>
      </c>
      <c r="Q1527" s="14">
        <f t="shared" si="162"/>
        <v>44</v>
      </c>
      <c r="R1527" s="11" t="str">
        <f t="shared" si="163"/>
        <v>Produkte</v>
      </c>
      <c r="S1527" s="11" t="str">
        <f t="shared" si="164"/>
        <v>BUs</v>
      </c>
      <c r="T1527" s="11" t="str">
        <f t="shared" si="165"/>
        <v>Symptome</v>
      </c>
      <c r="U1527" s="11" t="str">
        <f>IFERROR(VLOOKUP(Tabelle3[[#This Row],[Artikelnr.]],Kennzahlen!S:U,3,FALSE)*Tabelle3[[#This Row],[Menge]],"0")</f>
        <v>0</v>
      </c>
      <c r="V1527" s="14" t="str">
        <f>IF(ISBLANK(A1527),VLOOKUP(Tabelle3[[#This Row],[Artikelnr.]],'Linien - BU'!R:S,2,FALSE),A1527)</f>
        <v>BU3</v>
      </c>
      <c r="W1527" s="16" t="str">
        <f t="shared" si="166"/>
        <v>-</v>
      </c>
      <c r="X1527" s="15">
        <f t="shared" si="167"/>
        <v>30</v>
      </c>
      <c r="Z1527"/>
      <c r="AA1527"/>
      <c r="AB1527" s="3"/>
      <c r="AC1527" s="51"/>
      <c r="AD1527" s="3"/>
      <c r="AH1527" s="51"/>
      <c r="AK1527" s="3"/>
      <c r="AN1527" s="3"/>
      <c r="AO1527" s="3"/>
      <c r="AP1527" s="3"/>
    </row>
    <row r="1528" spans="1:42" ht="30" customHeight="1" x14ac:dyDescent="0.25">
      <c r="A1528" s="25" t="s">
        <v>9</v>
      </c>
      <c r="B1528" s="25" t="s">
        <v>36</v>
      </c>
      <c r="C1528" s="25">
        <v>44.2</v>
      </c>
      <c r="D1528" s="25">
        <v>30</v>
      </c>
      <c r="E1528" s="37">
        <v>44504</v>
      </c>
      <c r="F1528"/>
      <c r="G1528" s="25"/>
      <c r="H1528" s="56" t="str">
        <f>IFERROR(VLOOKUP(Tabelle111[[#This Row],[Artikelnr. (wenn vorhanden)]],Artikel!A:C,3,FALSE),Tabelle111[[#This Row],[Artikelnr. (wenn vorhanden)]])</f>
        <v>-</v>
      </c>
      <c r="I1528" s="11" t="str">
        <f>VLOOKUP(V1528,'Linien - BU'!A:B,2,FALSE)</f>
        <v>BU4</v>
      </c>
      <c r="J1528" s="12">
        <f t="shared" si="161"/>
        <v>44.2</v>
      </c>
      <c r="K1528" s="13">
        <f>Tabelle111[[#This Row],[Datum '[Tag']]]</f>
        <v>44504</v>
      </c>
      <c r="L1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8" s="14" t="str">
        <f>IFERROR(VLOOKUP(Tabelle3[[#This Row],[Artikelnr.]],Artikel!A:C,3,FALSE),Tabelle3[[#This Row],[Artikelnr.]])</f>
        <v>-</v>
      </c>
      <c r="N1528" s="11" t="str">
        <f>VLOOKUP(D1528,'Liste Gründe'!A:D,2,FALSE)</f>
        <v>Linienbezogen</v>
      </c>
      <c r="O1528" s="13" t="str">
        <f>IF(ISBLANK(F1528),VLOOKUP(Tabelle3[[#This Row],[Grund Ziffer]],'Liste Gründe'!A:D,3,FALSE),F1528)</f>
        <v>Maschinenabfall</v>
      </c>
      <c r="P1528" s="11" t="str">
        <f>IF(ISBLANK(Tabelle111[[#This Row],[noch genauer]]),"-",Tabelle111[[#This Row],[noch genauer]])</f>
        <v>-</v>
      </c>
      <c r="Q1528" s="14">
        <f t="shared" si="162"/>
        <v>44</v>
      </c>
      <c r="R1528" s="11" t="str">
        <f t="shared" si="163"/>
        <v>Produkte</v>
      </c>
      <c r="S1528" s="11" t="str">
        <f t="shared" si="164"/>
        <v>BUs</v>
      </c>
      <c r="T1528" s="11" t="str">
        <f t="shared" si="165"/>
        <v>Symptome</v>
      </c>
      <c r="U1528" s="11" t="str">
        <f>IFERROR(VLOOKUP(Tabelle3[[#This Row],[Artikelnr.]],Kennzahlen!S:U,3,FALSE)*Tabelle3[[#This Row],[Menge]],"0")</f>
        <v>0</v>
      </c>
      <c r="V1528" s="14" t="str">
        <f>IF(ISBLANK(A1528),VLOOKUP(Tabelle3[[#This Row],[Artikelnr.]],'Linien - BU'!R:S,2,FALSE),A1528)</f>
        <v>BU4</v>
      </c>
      <c r="W1528" s="16" t="str">
        <f t="shared" si="166"/>
        <v>-</v>
      </c>
      <c r="X1528" s="15">
        <f t="shared" si="167"/>
        <v>30</v>
      </c>
      <c r="Z1528"/>
      <c r="AA1528"/>
      <c r="AB1528" s="3"/>
      <c r="AC1528" s="51"/>
      <c r="AD1528" s="3"/>
      <c r="AH1528" s="51"/>
      <c r="AK1528" s="3"/>
      <c r="AN1528" s="3"/>
      <c r="AO1528" s="3"/>
      <c r="AP1528" s="3"/>
    </row>
    <row r="1529" spans="1:42" ht="30" customHeight="1" x14ac:dyDescent="0.25">
      <c r="A1529" s="25" t="s">
        <v>140</v>
      </c>
      <c r="B1529" s="25" t="s">
        <v>36</v>
      </c>
      <c r="C1529" s="25">
        <v>14.2</v>
      </c>
      <c r="D1529" s="25">
        <v>74</v>
      </c>
      <c r="E1529" s="37">
        <v>44504</v>
      </c>
      <c r="F1529"/>
      <c r="G1529" s="25"/>
      <c r="H1529" s="56" t="str">
        <f>IFERROR(VLOOKUP(Tabelle111[[#This Row],[Artikelnr. (wenn vorhanden)]],Artikel!A:C,3,FALSE),Tabelle111[[#This Row],[Artikelnr. (wenn vorhanden)]])</f>
        <v>-</v>
      </c>
      <c r="I1529" s="11" t="str">
        <f>VLOOKUP(V1529,'Linien - BU'!A:B,2,FALSE)</f>
        <v>Rest</v>
      </c>
      <c r="J1529" s="12">
        <f t="shared" si="161"/>
        <v>14.2</v>
      </c>
      <c r="K1529" s="13">
        <f>Tabelle111[[#This Row],[Datum '[Tag']]]</f>
        <v>44504</v>
      </c>
      <c r="L1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9" s="14" t="str">
        <f>IFERROR(VLOOKUP(Tabelle3[[#This Row],[Artikelnr.]],Artikel!A:C,3,FALSE),Tabelle3[[#This Row],[Artikelnr.]])</f>
        <v>-</v>
      </c>
      <c r="N1529" s="11" t="str">
        <f>VLOOKUP(D1529,'Liste Gründe'!A:D,2,FALSE)</f>
        <v>Qualitätssicherung</v>
      </c>
      <c r="O1529" s="13" t="str">
        <f>IF(ISBLANK(F1529),VLOOKUP(Tabelle3[[#This Row],[Grund Ziffer]],'Liste Gründe'!A:D,3,FALSE),F1529)</f>
        <v>Sensorik</v>
      </c>
      <c r="P1529" s="11" t="str">
        <f>IF(ISBLANK(Tabelle111[[#This Row],[noch genauer]]),"-",Tabelle111[[#This Row],[noch genauer]])</f>
        <v>-</v>
      </c>
      <c r="Q1529" s="14">
        <f t="shared" si="162"/>
        <v>44</v>
      </c>
      <c r="R1529" s="11" t="str">
        <f t="shared" si="163"/>
        <v>Produkte</v>
      </c>
      <c r="S1529" s="11" t="str">
        <f t="shared" si="164"/>
        <v>BUs</v>
      </c>
      <c r="T1529" s="11" t="str">
        <f t="shared" si="165"/>
        <v>Symptome</v>
      </c>
      <c r="U1529" s="11" t="str">
        <f>IFERROR(VLOOKUP(Tabelle3[[#This Row],[Artikelnr.]],Kennzahlen!S:U,3,FALSE)*Tabelle3[[#This Row],[Menge]],"0")</f>
        <v>0</v>
      </c>
      <c r="V1529" s="14" t="str">
        <f>IF(ISBLANK(A1529),VLOOKUP(Tabelle3[[#This Row],[Artikelnr.]],'Linien - BU'!R:S,2,FALSE),A1529)</f>
        <v>QM</v>
      </c>
      <c r="W1529" s="16" t="str">
        <f t="shared" si="166"/>
        <v>-</v>
      </c>
      <c r="X1529" s="15">
        <f t="shared" si="167"/>
        <v>74</v>
      </c>
      <c r="Z1529"/>
      <c r="AA1529"/>
      <c r="AB1529" s="3"/>
      <c r="AC1529" s="51"/>
      <c r="AD1529" s="3"/>
      <c r="AH1529" s="51"/>
      <c r="AK1529" s="3"/>
      <c r="AN1529" s="3"/>
      <c r="AO1529" s="3"/>
      <c r="AP1529" s="3"/>
    </row>
    <row r="1530" spans="1:42" ht="30" customHeight="1" x14ac:dyDescent="0.25">
      <c r="A1530" s="25" t="s">
        <v>56</v>
      </c>
      <c r="B1530" s="25" t="s">
        <v>36</v>
      </c>
      <c r="C1530" s="25">
        <v>63</v>
      </c>
      <c r="D1530" s="25">
        <v>61</v>
      </c>
      <c r="E1530" s="37">
        <v>44504</v>
      </c>
      <c r="F1530"/>
      <c r="G1530" s="25"/>
      <c r="H1530" s="56" t="str">
        <f>IFERROR(VLOOKUP(Tabelle111[[#This Row],[Artikelnr. (wenn vorhanden)]],Artikel!A:C,3,FALSE),Tabelle111[[#This Row],[Artikelnr. (wenn vorhanden)]])</f>
        <v>-</v>
      </c>
      <c r="I1530" s="11" t="str">
        <f>VLOOKUP(V1530,'Linien - BU'!A:B,2,FALSE)</f>
        <v>BU3</v>
      </c>
      <c r="J1530" s="12">
        <f t="shared" si="161"/>
        <v>63</v>
      </c>
      <c r="K1530" s="13">
        <f>Tabelle111[[#This Row],[Datum '[Tag']]]</f>
        <v>44504</v>
      </c>
      <c r="L1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0" s="14" t="str">
        <f>IFERROR(VLOOKUP(Tabelle3[[#This Row],[Artikelnr.]],Artikel!A:C,3,FALSE),Tabelle3[[#This Row],[Artikelnr.]])</f>
        <v>-</v>
      </c>
      <c r="N1530" s="11" t="str">
        <f>VLOOKUP(D1530,'Liste Gründe'!A:D,2,FALSE)</f>
        <v>keinen Verwendungszweck</v>
      </c>
      <c r="O1530" s="13" t="str">
        <f>IF(ISBLANK(F1530),VLOOKUP(Tabelle3[[#This Row],[Grund Ziffer]],'Liste Gründe'!A:D,3,FALSE),F1530)</f>
        <v>keinen Verwendungszweck</v>
      </c>
      <c r="P1530" s="11" t="str">
        <f>IF(ISBLANK(Tabelle111[[#This Row],[noch genauer]]),"-",Tabelle111[[#This Row],[noch genauer]])</f>
        <v>-</v>
      </c>
      <c r="Q1530" s="14">
        <f t="shared" si="162"/>
        <v>44</v>
      </c>
      <c r="R1530" s="11" t="str">
        <f t="shared" si="163"/>
        <v>Produkte</v>
      </c>
      <c r="S1530" s="11" t="str">
        <f t="shared" si="164"/>
        <v>BUs</v>
      </c>
      <c r="T1530" s="11" t="str">
        <f t="shared" si="165"/>
        <v>Symptome</v>
      </c>
      <c r="U1530" s="11" t="str">
        <f>IFERROR(VLOOKUP(Tabelle3[[#This Row],[Artikelnr.]],Kennzahlen!S:U,3,FALSE)*Tabelle3[[#This Row],[Menge]],"0")</f>
        <v>0</v>
      </c>
      <c r="V1530" s="14" t="str">
        <f>IF(ISBLANK(A1530),VLOOKUP(Tabelle3[[#This Row],[Artikelnr.]],'Linien - BU'!R:S,2,FALSE),A1530)</f>
        <v>WVP</v>
      </c>
      <c r="W1530" s="16" t="str">
        <f t="shared" si="166"/>
        <v>-</v>
      </c>
      <c r="X1530" s="15">
        <f t="shared" si="167"/>
        <v>61</v>
      </c>
      <c r="Z1530"/>
      <c r="AA1530"/>
      <c r="AB1530" s="3"/>
      <c r="AC1530" s="51"/>
      <c r="AD1530" s="3"/>
      <c r="AH1530" s="51"/>
      <c r="AK1530" s="3"/>
      <c r="AN1530" s="3"/>
      <c r="AO1530" s="3"/>
      <c r="AP1530" s="3"/>
    </row>
    <row r="1531" spans="1:42" ht="30" customHeight="1" x14ac:dyDescent="0.25">
      <c r="A1531" s="25" t="s">
        <v>63</v>
      </c>
      <c r="B1531" s="25">
        <v>23500286</v>
      </c>
      <c r="C1531" s="25">
        <f>137-40</f>
        <v>97</v>
      </c>
      <c r="D1531" s="25">
        <v>12</v>
      </c>
      <c r="E1531" s="37">
        <v>44504</v>
      </c>
      <c r="F1531" t="s">
        <v>15397</v>
      </c>
      <c r="G1531" s="25"/>
      <c r="H1531" s="56" t="str">
        <f>IFERROR(VLOOKUP(Tabelle111[[#This Row],[Artikelnr. (wenn vorhanden)]],Artikel!A:C,3,FALSE),Tabelle111[[#This Row],[Artikelnr. (wenn vorhanden)]])</f>
        <v>WALNUSS GEWOLFT 13MM</v>
      </c>
      <c r="I1531" s="11" t="str">
        <f>VLOOKUP(V1531,'Linien - BU'!A:B,2,FALSE)</f>
        <v>BU1</v>
      </c>
      <c r="J1531" s="12">
        <f t="shared" si="161"/>
        <v>97</v>
      </c>
      <c r="K1531" s="13">
        <f>Tabelle111[[#This Row],[Datum '[Tag']]]</f>
        <v>44504</v>
      </c>
      <c r="L1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31" s="14" t="str">
        <f>IFERROR(VLOOKUP(Tabelle3[[#This Row],[Artikelnr.]],Artikel!A:C,3,FALSE),Tabelle3[[#This Row],[Artikelnr.]])</f>
        <v>WALNUSS GEWOLFT 13MM</v>
      </c>
      <c r="N1531" s="11" t="str">
        <f>VLOOKUP(D1531,'Liste Gründe'!A:D,2,FALSE)</f>
        <v>Schimmel</v>
      </c>
      <c r="O1531" s="13" t="str">
        <f>IF(ISBLANK(F1531),VLOOKUP(Tabelle3[[#This Row],[Grund Ziffer]],'Liste Gründe'!A:D,3,FALSE),F1531)</f>
        <v>Produktion ausgefallen</v>
      </c>
      <c r="P1531" s="11" t="str">
        <f>IF(ISBLANK(Tabelle111[[#This Row],[noch genauer]]),"-",Tabelle111[[#This Row],[noch genauer]])</f>
        <v>-</v>
      </c>
      <c r="Q1531" s="14">
        <f t="shared" si="162"/>
        <v>44</v>
      </c>
      <c r="R1531" s="11" t="str">
        <f t="shared" si="163"/>
        <v>Produkte</v>
      </c>
      <c r="S1531" s="11" t="str">
        <f t="shared" si="164"/>
        <v>BUs</v>
      </c>
      <c r="T1531" s="11" t="str">
        <f t="shared" si="165"/>
        <v>Symptome</v>
      </c>
      <c r="U1531" s="11" t="str">
        <f>IFERROR(VLOOKUP(Tabelle3[[#This Row],[Artikelnr.]],Kennzahlen!S:U,3,FALSE)*Tabelle3[[#This Row],[Menge]],"0")</f>
        <v>0</v>
      </c>
      <c r="V1531" s="14" t="str">
        <f>IF(ISBLANK(A1531),VLOOKUP(Tabelle3[[#This Row],[Artikelnr.]],'Linien - BU'!R:S,2,FALSE),A1531)</f>
        <v>Abfüllung</v>
      </c>
      <c r="W1531" s="16">
        <f t="shared" si="166"/>
        <v>23500286</v>
      </c>
      <c r="X1531" s="15">
        <f t="shared" si="167"/>
        <v>12</v>
      </c>
      <c r="Z1531"/>
      <c r="AA1531"/>
      <c r="AB1531" s="3"/>
      <c r="AC1531" s="51"/>
      <c r="AD1531" s="3"/>
      <c r="AH1531" s="51"/>
      <c r="AK1531" s="3"/>
      <c r="AN1531" s="3"/>
      <c r="AO1531" s="3"/>
      <c r="AP1531" s="3"/>
    </row>
    <row r="1532" spans="1:42" ht="30" customHeight="1" x14ac:dyDescent="0.25">
      <c r="A1532" s="25" t="s">
        <v>59</v>
      </c>
      <c r="B1532" s="25" t="s">
        <v>36</v>
      </c>
      <c r="C1532" s="25">
        <v>55.8</v>
      </c>
      <c r="D1532" s="25">
        <v>73</v>
      </c>
      <c r="E1532" s="37">
        <v>44504</v>
      </c>
      <c r="F1532"/>
      <c r="G1532" s="25"/>
      <c r="H1532" s="56" t="str">
        <f>IFERROR(VLOOKUP(Tabelle111[[#This Row],[Artikelnr. (wenn vorhanden)]],Artikel!A:C,3,FALSE),Tabelle111[[#This Row],[Artikelnr. (wenn vorhanden)]])</f>
        <v>-</v>
      </c>
      <c r="I1532" s="11" t="str">
        <f>VLOOKUP(V1532,'Linien - BU'!A:B,2,FALSE)</f>
        <v>Rest</v>
      </c>
      <c r="J1532" s="12">
        <f t="shared" si="161"/>
        <v>55.8</v>
      </c>
      <c r="K1532" s="13">
        <f>Tabelle111[[#This Row],[Datum '[Tag']]]</f>
        <v>44504</v>
      </c>
      <c r="L1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2" s="14" t="str">
        <f>IFERROR(VLOOKUP(Tabelle3[[#This Row],[Artikelnr.]],Artikel!A:C,3,FALSE),Tabelle3[[#This Row],[Artikelnr.]])</f>
        <v>-</v>
      </c>
      <c r="N1532" s="11" t="str">
        <f>VLOOKUP(D1532,'Liste Gründe'!A:D,2,FALSE)</f>
        <v>Qualitätssicherung</v>
      </c>
      <c r="O1532" s="13" t="str">
        <f>IF(ISBLANK(F1532),VLOOKUP(Tabelle3[[#This Row],[Grund Ziffer]],'Liste Gründe'!A:D,3,FALSE),F1532)</f>
        <v>Laborproben</v>
      </c>
      <c r="P1532" s="11" t="str">
        <f>IF(ISBLANK(Tabelle111[[#This Row],[noch genauer]]),"-",Tabelle111[[#This Row],[noch genauer]])</f>
        <v>-</v>
      </c>
      <c r="Q1532" s="14">
        <f t="shared" si="162"/>
        <v>44</v>
      </c>
      <c r="R1532" s="11" t="str">
        <f t="shared" si="163"/>
        <v>Produkte</v>
      </c>
      <c r="S1532" s="11" t="str">
        <f t="shared" si="164"/>
        <v>BUs</v>
      </c>
      <c r="T1532" s="11" t="str">
        <f t="shared" si="165"/>
        <v>Symptome</v>
      </c>
      <c r="U1532" s="11" t="str">
        <f>IFERROR(VLOOKUP(Tabelle3[[#This Row],[Artikelnr.]],Kennzahlen!S:U,3,FALSE)*Tabelle3[[#This Row],[Menge]],"0")</f>
        <v>0</v>
      </c>
      <c r="V1532" s="14" t="str">
        <f>IF(ISBLANK(A1532),VLOOKUP(Tabelle3[[#This Row],[Artikelnr.]],'Linien - BU'!R:S,2,FALSE),A1532)</f>
        <v>Labor</v>
      </c>
      <c r="W1532" s="16" t="str">
        <f t="shared" si="166"/>
        <v>-</v>
      </c>
      <c r="X1532" s="15">
        <f t="shared" si="167"/>
        <v>73</v>
      </c>
      <c r="Z1532"/>
      <c r="AA1532"/>
      <c r="AB1532" s="3"/>
      <c r="AC1532" s="51"/>
      <c r="AD1532" s="3"/>
      <c r="AH1532" s="51"/>
      <c r="AK1532" s="3"/>
      <c r="AN1532" s="3"/>
      <c r="AO1532" s="3"/>
      <c r="AP1532" s="3"/>
    </row>
    <row r="1533" spans="1:42" ht="30" customHeight="1" x14ac:dyDescent="0.25">
      <c r="A1533" s="25" t="s">
        <v>8</v>
      </c>
      <c r="B1533" s="25">
        <v>29501003</v>
      </c>
      <c r="C1533" s="25">
        <v>135</v>
      </c>
      <c r="D1533" s="25">
        <v>81</v>
      </c>
      <c r="E1533" s="37">
        <v>44504</v>
      </c>
      <c r="F1533"/>
      <c r="G1533" s="25"/>
      <c r="H1533" s="56" t="str">
        <f>IFERROR(VLOOKUP(Tabelle111[[#This Row],[Artikelnr. (wenn vorhanden)]],Artikel!A:C,3,FALSE),Tabelle111[[#This Row],[Artikelnr. (wenn vorhanden)]])</f>
        <v>ABS CHED-PF-KRÄUK gemis</v>
      </c>
      <c r="I1533" s="11" t="str">
        <f>VLOOKUP(V1533,'Linien - BU'!A:B,2,FALSE)</f>
        <v>BU3</v>
      </c>
      <c r="J1533" s="12">
        <f t="shared" si="161"/>
        <v>135</v>
      </c>
      <c r="K1533" s="13">
        <f>Tabelle111[[#This Row],[Datum '[Tag']]]</f>
        <v>44504</v>
      </c>
      <c r="L1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3" s="14" t="str">
        <f>IFERROR(VLOOKUP(Tabelle3[[#This Row],[Artikelnr.]],Artikel!A:C,3,FALSE),Tabelle3[[#This Row],[Artikelnr.]])</f>
        <v>ABS CHED-PF-KRÄUK gemis</v>
      </c>
      <c r="N1533" s="11" t="str">
        <f>VLOOKUP(D1533,'Liste Gründe'!A:D,2,FALSE)</f>
        <v>Linienbezogen</v>
      </c>
      <c r="O1533" s="13" t="str">
        <f>IF(ISBLANK(F1533),VLOOKUP(Tabelle3[[#This Row],[Grund Ziffer]],'Liste Gründe'!A:D,3,FALSE),F1533)</f>
        <v>gemischtes Produkt</v>
      </c>
      <c r="P1533" s="11" t="str">
        <f>IF(ISBLANK(Tabelle111[[#This Row],[noch genauer]]),"-",Tabelle111[[#This Row],[noch genauer]])</f>
        <v>-</v>
      </c>
      <c r="Q1533" s="14">
        <f t="shared" si="162"/>
        <v>44</v>
      </c>
      <c r="R1533" s="11" t="str">
        <f t="shared" si="163"/>
        <v>Produkte</v>
      </c>
      <c r="S1533" s="11" t="str">
        <f t="shared" si="164"/>
        <v>BUs</v>
      </c>
      <c r="T1533" s="11" t="str">
        <f t="shared" si="165"/>
        <v>Symptome</v>
      </c>
      <c r="U1533" s="11">
        <f>IFERROR(VLOOKUP(Tabelle3[[#This Row],[Artikelnr.]],Kennzahlen!S:U,3,FALSE)*Tabelle3[[#This Row],[Menge]],"0")</f>
        <v>135</v>
      </c>
      <c r="V1533" s="14" t="str">
        <f>IF(ISBLANK(A1533),VLOOKUP(Tabelle3[[#This Row],[Artikelnr.]],'Linien - BU'!R:S,2,FALSE),A1533)</f>
        <v>BU3</v>
      </c>
      <c r="W1533" s="16">
        <f t="shared" si="166"/>
        <v>29501003</v>
      </c>
      <c r="X1533" s="15">
        <f t="shared" si="167"/>
        <v>81</v>
      </c>
      <c r="Z1533"/>
      <c r="AA1533"/>
      <c r="AB1533" s="3"/>
      <c r="AC1533" s="51"/>
      <c r="AD1533" s="3"/>
      <c r="AH1533" s="51"/>
      <c r="AK1533" s="3"/>
      <c r="AN1533" s="3"/>
      <c r="AO1533" s="3"/>
      <c r="AP1533" s="3"/>
    </row>
    <row r="1534" spans="1:42" ht="30" customHeight="1" x14ac:dyDescent="0.25">
      <c r="A1534" s="25" t="s">
        <v>309</v>
      </c>
      <c r="B1534" s="25">
        <v>29501017</v>
      </c>
      <c r="C1534" s="25">
        <v>16</v>
      </c>
      <c r="D1534" s="25">
        <v>61</v>
      </c>
      <c r="E1534" s="37">
        <v>44504</v>
      </c>
      <c r="F1534"/>
      <c r="G1534" s="25"/>
      <c r="H1534" s="56" t="str">
        <f>IFERROR(VLOOKUP(Tabelle111[[#This Row],[Artikelnr. (wenn vorhanden)]],Artikel!A:C,3,FALSE),Tabelle111[[#This Row],[Artikelnr. (wenn vorhanden)]])</f>
        <v>ABS Pfeffer-Bruch</v>
      </c>
      <c r="I1534" s="11" t="str">
        <f>VLOOKUP(V1534,'Linien - BU'!A:B,2,FALSE)</f>
        <v>BU3</v>
      </c>
      <c r="J1534" s="12">
        <f t="shared" si="161"/>
        <v>16</v>
      </c>
      <c r="K1534" s="13">
        <f>Tabelle111[[#This Row],[Datum '[Tag']]]</f>
        <v>44504</v>
      </c>
      <c r="L1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4" s="14" t="str">
        <f>IFERROR(VLOOKUP(Tabelle3[[#This Row],[Artikelnr.]],Artikel!A:C,3,FALSE),Tabelle3[[#This Row],[Artikelnr.]])</f>
        <v>ABS Pfeffer-Bruch</v>
      </c>
      <c r="N1534" s="11" t="str">
        <f>VLOOKUP(D1534,'Liste Gründe'!A:D,2,FALSE)</f>
        <v>keinen Verwendungszweck</v>
      </c>
      <c r="O1534" s="13" t="str">
        <f>IF(ISBLANK(F1534),VLOOKUP(Tabelle3[[#This Row],[Grund Ziffer]],'Liste Gründe'!A:D,3,FALSE),F1534)</f>
        <v>keinen Verwendungszweck</v>
      </c>
      <c r="P1534" s="11" t="str">
        <f>IF(ISBLANK(Tabelle111[[#This Row],[noch genauer]]),"-",Tabelle111[[#This Row],[noch genauer]])</f>
        <v>-</v>
      </c>
      <c r="Q1534" s="14">
        <f t="shared" si="162"/>
        <v>44</v>
      </c>
      <c r="R1534" s="11" t="str">
        <f t="shared" si="163"/>
        <v>Produkte</v>
      </c>
      <c r="S1534" s="11" t="str">
        <f t="shared" si="164"/>
        <v>BUs</v>
      </c>
      <c r="T1534" s="11" t="str">
        <f t="shared" si="165"/>
        <v>Symptome</v>
      </c>
      <c r="U1534" s="11">
        <f>IFERROR(VLOOKUP(Tabelle3[[#This Row],[Artikelnr.]],Kennzahlen!S:U,3,FALSE)*Tabelle3[[#This Row],[Menge]],"0")</f>
        <v>1.6000000000000001E-3</v>
      </c>
      <c r="V1534" s="14" t="str">
        <f>IF(ISBLANK(A1534),VLOOKUP(Tabelle3[[#This Row],[Artikelnr.]],'Linien - BU'!R:S,2,FALSE),A1534)</f>
        <v>Spezialitäten</v>
      </c>
      <c r="W1534" s="16">
        <f t="shared" si="166"/>
        <v>29501017</v>
      </c>
      <c r="X1534" s="15">
        <f t="shared" si="167"/>
        <v>61</v>
      </c>
      <c r="Z1534"/>
      <c r="AA1534"/>
      <c r="AB1534" s="3"/>
      <c r="AC1534" s="51"/>
      <c r="AD1534" s="3"/>
      <c r="AH1534" s="51"/>
      <c r="AK1534" s="3"/>
      <c r="AN1534" s="3"/>
      <c r="AO1534" s="3"/>
      <c r="AP1534" s="3"/>
    </row>
    <row r="1535" spans="1:42" ht="30" customHeight="1" x14ac:dyDescent="0.25">
      <c r="A1535" s="25" t="s">
        <v>8</v>
      </c>
      <c r="B1535" s="25" t="s">
        <v>36</v>
      </c>
      <c r="C1535" s="25">
        <v>41</v>
      </c>
      <c r="D1535" s="25">
        <v>30</v>
      </c>
      <c r="E1535" s="37">
        <v>44504</v>
      </c>
      <c r="F1535"/>
      <c r="G1535" s="25"/>
      <c r="H1535" s="56" t="str">
        <f>IFERROR(VLOOKUP(Tabelle111[[#This Row],[Artikelnr. (wenn vorhanden)]],Artikel!A:C,3,FALSE),Tabelle111[[#This Row],[Artikelnr. (wenn vorhanden)]])</f>
        <v>-</v>
      </c>
      <c r="I1535" s="11" t="str">
        <f>VLOOKUP(V1535,'Linien - BU'!A:B,2,FALSE)</f>
        <v>BU3</v>
      </c>
      <c r="J1535" s="12">
        <f t="shared" si="161"/>
        <v>41</v>
      </c>
      <c r="K1535" s="13">
        <f>Tabelle111[[#This Row],[Datum '[Tag']]]</f>
        <v>44504</v>
      </c>
      <c r="L1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5" s="14" t="str">
        <f>IFERROR(VLOOKUP(Tabelle3[[#This Row],[Artikelnr.]],Artikel!A:C,3,FALSE),Tabelle3[[#This Row],[Artikelnr.]])</f>
        <v>-</v>
      </c>
      <c r="N1535" s="11" t="str">
        <f>VLOOKUP(D1535,'Liste Gründe'!A:D,2,FALSE)</f>
        <v>Linienbezogen</v>
      </c>
      <c r="O1535" s="13" t="str">
        <f>IF(ISBLANK(F1535),VLOOKUP(Tabelle3[[#This Row],[Grund Ziffer]],'Liste Gründe'!A:D,3,FALSE),F1535)</f>
        <v>Maschinenabfall</v>
      </c>
      <c r="P1535" s="11" t="str">
        <f>IF(ISBLANK(Tabelle111[[#This Row],[noch genauer]]),"-",Tabelle111[[#This Row],[noch genauer]])</f>
        <v>-</v>
      </c>
      <c r="Q1535" s="14">
        <f t="shared" si="162"/>
        <v>44</v>
      </c>
      <c r="R1535" s="11" t="str">
        <f t="shared" si="163"/>
        <v>Produkte</v>
      </c>
      <c r="S1535" s="11" t="str">
        <f t="shared" si="164"/>
        <v>BUs</v>
      </c>
      <c r="T1535" s="11" t="str">
        <f t="shared" si="165"/>
        <v>Symptome</v>
      </c>
      <c r="U1535" s="11" t="str">
        <f>IFERROR(VLOOKUP(Tabelle3[[#This Row],[Artikelnr.]],Kennzahlen!S:U,3,FALSE)*Tabelle3[[#This Row],[Menge]],"0")</f>
        <v>0</v>
      </c>
      <c r="V1535" s="14" t="str">
        <f>IF(ISBLANK(A1535),VLOOKUP(Tabelle3[[#This Row],[Artikelnr.]],'Linien - BU'!R:S,2,FALSE),A1535)</f>
        <v>BU3</v>
      </c>
      <c r="W1535" s="16" t="str">
        <f t="shared" si="166"/>
        <v>-</v>
      </c>
      <c r="X1535" s="15">
        <f t="shared" si="167"/>
        <v>30</v>
      </c>
      <c r="Z1535"/>
      <c r="AA1535"/>
      <c r="AB1535" s="3"/>
      <c r="AC1535" s="51"/>
      <c r="AD1535" s="3"/>
      <c r="AH1535" s="51"/>
      <c r="AK1535" s="3"/>
      <c r="AN1535" s="3"/>
      <c r="AO1535" s="3"/>
      <c r="AP1535" s="3"/>
    </row>
    <row r="1536" spans="1:42" ht="30" customHeight="1" x14ac:dyDescent="0.25">
      <c r="A1536" s="25" t="s">
        <v>7</v>
      </c>
      <c r="B1536" s="25" t="s">
        <v>36</v>
      </c>
      <c r="C1536" s="25">
        <v>37.799999999999997</v>
      </c>
      <c r="D1536" s="25">
        <v>30</v>
      </c>
      <c r="E1536" s="37">
        <v>44504</v>
      </c>
      <c r="F1536"/>
      <c r="G1536" s="25"/>
      <c r="H1536" s="56" t="str">
        <f>IFERROR(VLOOKUP(Tabelle111[[#This Row],[Artikelnr. (wenn vorhanden)]],Artikel!A:C,3,FALSE),Tabelle111[[#This Row],[Artikelnr. (wenn vorhanden)]])</f>
        <v>-</v>
      </c>
      <c r="I1536" s="11" t="str">
        <f>VLOOKUP(V1536,'Linien - BU'!A:B,2,FALSE)</f>
        <v>BU2</v>
      </c>
      <c r="J1536" s="12">
        <f t="shared" si="161"/>
        <v>37.799999999999997</v>
      </c>
      <c r="K1536" s="13">
        <f>Tabelle111[[#This Row],[Datum '[Tag']]]</f>
        <v>44504</v>
      </c>
      <c r="L1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6" s="14" t="str">
        <f>IFERROR(VLOOKUP(Tabelle3[[#This Row],[Artikelnr.]],Artikel!A:C,3,FALSE),Tabelle3[[#This Row],[Artikelnr.]])</f>
        <v>-</v>
      </c>
      <c r="N1536" s="11" t="str">
        <f>VLOOKUP(D1536,'Liste Gründe'!A:D,2,FALSE)</f>
        <v>Linienbezogen</v>
      </c>
      <c r="O1536" s="13" t="str">
        <f>IF(ISBLANK(F1536),VLOOKUP(Tabelle3[[#This Row],[Grund Ziffer]],'Liste Gründe'!A:D,3,FALSE),F1536)</f>
        <v>Maschinenabfall</v>
      </c>
      <c r="P1536" s="11" t="str">
        <f>IF(ISBLANK(Tabelle111[[#This Row],[noch genauer]]),"-",Tabelle111[[#This Row],[noch genauer]])</f>
        <v>-</v>
      </c>
      <c r="Q1536" s="14">
        <f t="shared" si="162"/>
        <v>44</v>
      </c>
      <c r="R1536" s="11" t="str">
        <f t="shared" si="163"/>
        <v>Produkte</v>
      </c>
      <c r="S1536" s="11" t="str">
        <f t="shared" si="164"/>
        <v>BUs</v>
      </c>
      <c r="T1536" s="11" t="str">
        <f t="shared" si="165"/>
        <v>Symptome</v>
      </c>
      <c r="U1536" s="11" t="str">
        <f>IFERROR(VLOOKUP(Tabelle3[[#This Row],[Artikelnr.]],Kennzahlen!S:U,3,FALSE)*Tabelle3[[#This Row],[Menge]],"0")</f>
        <v>0</v>
      </c>
      <c r="V1536" s="14" t="str">
        <f>IF(ISBLANK(A1536),VLOOKUP(Tabelle3[[#This Row],[Artikelnr.]],'Linien - BU'!R:S,2,FALSE),A1536)</f>
        <v>BU2</v>
      </c>
      <c r="W1536" s="16" t="str">
        <f t="shared" si="166"/>
        <v>-</v>
      </c>
      <c r="X1536" s="15">
        <f t="shared" si="167"/>
        <v>30</v>
      </c>
      <c r="Z1536"/>
      <c r="AA1536"/>
      <c r="AB1536" s="3"/>
      <c r="AC1536" s="51"/>
      <c r="AD1536" s="3"/>
      <c r="AH1536" s="51"/>
      <c r="AK1536" s="3"/>
      <c r="AN1536" s="3"/>
      <c r="AO1536" s="3"/>
      <c r="AP1536" s="3"/>
    </row>
    <row r="1537" spans="1:42" ht="30" customHeight="1" x14ac:dyDescent="0.25">
      <c r="A1537" s="25" t="s">
        <v>59</v>
      </c>
      <c r="B1537" s="25" t="s">
        <v>36</v>
      </c>
      <c r="C1537" s="25">
        <v>68.8</v>
      </c>
      <c r="D1537" s="25">
        <v>70</v>
      </c>
      <c r="E1537" s="37">
        <v>44504</v>
      </c>
      <c r="F1537"/>
      <c r="G1537" s="25"/>
      <c r="H1537" s="56" t="str">
        <f>IFERROR(VLOOKUP(Tabelle111[[#This Row],[Artikelnr. (wenn vorhanden)]],Artikel!A:C,3,FALSE),Tabelle111[[#This Row],[Artikelnr. (wenn vorhanden)]])</f>
        <v>-</v>
      </c>
      <c r="I1537" s="11" t="str">
        <f>VLOOKUP(V1537,'Linien - BU'!A:B,2,FALSE)</f>
        <v>Rest</v>
      </c>
      <c r="J1537" s="12">
        <f t="shared" si="161"/>
        <v>68.8</v>
      </c>
      <c r="K1537" s="13">
        <f>Tabelle111[[#This Row],[Datum '[Tag']]]</f>
        <v>44504</v>
      </c>
      <c r="L1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7" s="14" t="str">
        <f>IFERROR(VLOOKUP(Tabelle3[[#This Row],[Artikelnr.]],Artikel!A:C,3,FALSE),Tabelle3[[#This Row],[Artikelnr.]])</f>
        <v>-</v>
      </c>
      <c r="N1537" s="11" t="str">
        <f>VLOOKUP(D1537,'Liste Gründe'!A:D,2,FALSE)</f>
        <v>Qualitätssicherung</v>
      </c>
      <c r="O1537" s="13" t="str">
        <f>IF(ISBLANK(F1537),VLOOKUP(Tabelle3[[#This Row],[Grund Ziffer]],'Liste Gründe'!A:D,3,FALSE),F1537)</f>
        <v>Rückstellproben</v>
      </c>
      <c r="P1537" s="11" t="str">
        <f>IF(ISBLANK(Tabelle111[[#This Row],[noch genauer]]),"-",Tabelle111[[#This Row],[noch genauer]])</f>
        <v>-</v>
      </c>
      <c r="Q1537" s="14">
        <f t="shared" si="162"/>
        <v>44</v>
      </c>
      <c r="R1537" s="11" t="str">
        <f t="shared" si="163"/>
        <v>Produkte</v>
      </c>
      <c r="S1537" s="11" t="str">
        <f t="shared" si="164"/>
        <v>BUs</v>
      </c>
      <c r="T1537" s="11" t="str">
        <f t="shared" si="165"/>
        <v>Symptome</v>
      </c>
      <c r="U1537" s="11" t="str">
        <f>IFERROR(VLOOKUP(Tabelle3[[#This Row],[Artikelnr.]],Kennzahlen!S:U,3,FALSE)*Tabelle3[[#This Row],[Menge]],"0")</f>
        <v>0</v>
      </c>
      <c r="V1537" s="14" t="str">
        <f>IF(ISBLANK(A1537),VLOOKUP(Tabelle3[[#This Row],[Artikelnr.]],'Linien - BU'!R:S,2,FALSE),A1537)</f>
        <v>Labor</v>
      </c>
      <c r="W1537" s="16" t="str">
        <f t="shared" si="166"/>
        <v>-</v>
      </c>
      <c r="X1537" s="15">
        <f t="shared" si="167"/>
        <v>70</v>
      </c>
      <c r="Z1537"/>
      <c r="AA1537"/>
      <c r="AB1537" s="3"/>
      <c r="AC1537" s="51"/>
      <c r="AD1537" s="3"/>
      <c r="AH1537" s="51"/>
      <c r="AK1537" s="3"/>
      <c r="AN1537" s="3"/>
      <c r="AO1537" s="3"/>
      <c r="AP1537" s="3"/>
    </row>
    <row r="1538" spans="1:42" ht="30" customHeight="1" x14ac:dyDescent="0.25">
      <c r="A1538" s="25" t="s">
        <v>59</v>
      </c>
      <c r="B1538" s="25" t="s">
        <v>36</v>
      </c>
      <c r="C1538" s="25">
        <v>2.6</v>
      </c>
      <c r="D1538" s="25">
        <v>74</v>
      </c>
      <c r="E1538" s="37">
        <v>44504</v>
      </c>
      <c r="F1538"/>
      <c r="G1538" s="25"/>
      <c r="H1538" s="56" t="str">
        <f>IFERROR(VLOOKUP(Tabelle111[[#This Row],[Artikelnr. (wenn vorhanden)]],Artikel!A:C,3,FALSE),Tabelle111[[#This Row],[Artikelnr. (wenn vorhanden)]])</f>
        <v>-</v>
      </c>
      <c r="I1538" s="11" t="str">
        <f>VLOOKUP(V1538,'Linien - BU'!A:B,2,FALSE)</f>
        <v>Rest</v>
      </c>
      <c r="J1538" s="12">
        <f t="shared" ref="J1538:J1549" si="168">C1538</f>
        <v>2.6</v>
      </c>
      <c r="K1538" s="13">
        <f>Tabelle111[[#This Row],[Datum '[Tag']]]</f>
        <v>44504</v>
      </c>
      <c r="L1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8" s="14" t="str">
        <f>IFERROR(VLOOKUP(Tabelle3[[#This Row],[Artikelnr.]],Artikel!A:C,3,FALSE),Tabelle3[[#This Row],[Artikelnr.]])</f>
        <v>-</v>
      </c>
      <c r="N1538" s="11" t="str">
        <f>VLOOKUP(D1538,'Liste Gründe'!A:D,2,FALSE)</f>
        <v>Qualitätssicherung</v>
      </c>
      <c r="O1538" s="13" t="str">
        <f>IF(ISBLANK(F1538),VLOOKUP(Tabelle3[[#This Row],[Grund Ziffer]],'Liste Gründe'!A:D,3,FALSE),F1538)</f>
        <v>Sensorik</v>
      </c>
      <c r="P1538" s="11" t="str">
        <f>IF(ISBLANK(Tabelle111[[#This Row],[noch genauer]]),"-",Tabelle111[[#This Row],[noch genauer]])</f>
        <v>-</v>
      </c>
      <c r="Q1538" s="14">
        <f t="shared" ref="Q1538:Q1549" si="169">_xlfn.ISOWEEKNUM(K1538)</f>
        <v>44</v>
      </c>
      <c r="R1538" s="11" t="str">
        <f t="shared" ref="R1538:R1549" si="170">"Produkte"</f>
        <v>Produkte</v>
      </c>
      <c r="S1538" s="11" t="str">
        <f t="shared" ref="S1538:S1549" si="171">"BUs"</f>
        <v>BUs</v>
      </c>
      <c r="T1538" s="11" t="str">
        <f t="shared" ref="T1538:T1549" si="172">"Symptome"</f>
        <v>Symptome</v>
      </c>
      <c r="U1538" s="11" t="str">
        <f>IFERROR(VLOOKUP(Tabelle3[[#This Row],[Artikelnr.]],Kennzahlen!S:U,3,FALSE)*Tabelle3[[#This Row],[Menge]],"0")</f>
        <v>0</v>
      </c>
      <c r="V1538" s="14" t="str">
        <f>IF(ISBLANK(A1538),VLOOKUP(Tabelle3[[#This Row],[Artikelnr.]],'Linien - BU'!R:S,2,FALSE),A1538)</f>
        <v>Labor</v>
      </c>
      <c r="W1538" s="16" t="str">
        <f t="shared" ref="V1538:W1549" si="173">B1538</f>
        <v>-</v>
      </c>
      <c r="X1538" s="15">
        <f t="shared" ref="X1538:X1549" si="174">D1538</f>
        <v>74</v>
      </c>
      <c r="Z1538"/>
      <c r="AA1538"/>
      <c r="AB1538" s="3"/>
      <c r="AC1538" s="51"/>
      <c r="AD1538" s="3"/>
      <c r="AH1538" s="51"/>
      <c r="AK1538" s="3"/>
      <c r="AN1538" s="3"/>
      <c r="AO1538" s="3"/>
      <c r="AP1538" s="3"/>
    </row>
    <row r="1539" spans="1:42" ht="30" customHeight="1" x14ac:dyDescent="0.25">
      <c r="A1539" s="25" t="s">
        <v>56</v>
      </c>
      <c r="B1539" s="25" t="s">
        <v>36</v>
      </c>
      <c r="C1539" s="25">
        <v>10</v>
      </c>
      <c r="D1539" s="25">
        <v>61</v>
      </c>
      <c r="E1539" s="37">
        <v>44504</v>
      </c>
      <c r="F1539"/>
      <c r="G1539" s="25"/>
      <c r="H1539" s="56" t="str">
        <f>IFERROR(VLOOKUP(Tabelle111[[#This Row],[Artikelnr. (wenn vorhanden)]],Artikel!A:C,3,FALSE),Tabelle111[[#This Row],[Artikelnr. (wenn vorhanden)]])</f>
        <v>-</v>
      </c>
      <c r="I1539" s="11" t="str">
        <f>VLOOKUP(V1539,'Linien - BU'!A:B,2,FALSE)</f>
        <v>BU3</v>
      </c>
      <c r="J1539" s="12">
        <f t="shared" si="168"/>
        <v>10</v>
      </c>
      <c r="K1539" s="13">
        <f>Tabelle111[[#This Row],[Datum '[Tag']]]</f>
        <v>44504</v>
      </c>
      <c r="L1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9" s="14" t="str">
        <f>IFERROR(VLOOKUP(Tabelle3[[#This Row],[Artikelnr.]],Artikel!A:C,3,FALSE),Tabelle3[[#This Row],[Artikelnr.]])</f>
        <v>-</v>
      </c>
      <c r="N1539" s="11" t="str">
        <f>VLOOKUP(D1539,'Liste Gründe'!A:D,2,FALSE)</f>
        <v>keinen Verwendungszweck</v>
      </c>
      <c r="O1539" s="13" t="str">
        <f>IF(ISBLANK(F1539),VLOOKUP(Tabelle3[[#This Row],[Grund Ziffer]],'Liste Gründe'!A:D,3,FALSE),F1539)</f>
        <v>keinen Verwendungszweck</v>
      </c>
      <c r="P1539" s="11" t="str">
        <f>IF(ISBLANK(Tabelle111[[#This Row],[noch genauer]]),"-",Tabelle111[[#This Row],[noch genauer]])</f>
        <v>-</v>
      </c>
      <c r="Q1539" s="14">
        <f t="shared" si="169"/>
        <v>44</v>
      </c>
      <c r="R1539" s="11" t="str">
        <f t="shared" si="170"/>
        <v>Produkte</v>
      </c>
      <c r="S1539" s="11" t="str">
        <f t="shared" si="171"/>
        <v>BUs</v>
      </c>
      <c r="T1539" s="11" t="str">
        <f t="shared" si="172"/>
        <v>Symptome</v>
      </c>
      <c r="U1539" s="11" t="str">
        <f>IFERROR(VLOOKUP(Tabelle3[[#This Row],[Artikelnr.]],Kennzahlen!S:U,3,FALSE)*Tabelle3[[#This Row],[Menge]],"0")</f>
        <v>0</v>
      </c>
      <c r="V1539" s="14" t="str">
        <f>IF(ISBLANK(A1539),VLOOKUP(Tabelle3[[#This Row],[Artikelnr.]],'Linien - BU'!R:S,2,FALSE),A1539)</f>
        <v>WVP</v>
      </c>
      <c r="W1539" s="16" t="str">
        <f t="shared" si="173"/>
        <v>-</v>
      </c>
      <c r="X1539" s="15">
        <f t="shared" si="174"/>
        <v>61</v>
      </c>
      <c r="Z1539"/>
      <c r="AA1539"/>
      <c r="AB1539" s="3"/>
      <c r="AC1539" s="51"/>
      <c r="AD1539" s="3"/>
      <c r="AH1539" s="51"/>
      <c r="AK1539" s="3"/>
      <c r="AN1539" s="3"/>
      <c r="AO1539" s="3"/>
      <c r="AP1539" s="3"/>
    </row>
    <row r="1540" spans="1:42" ht="30" customHeight="1" x14ac:dyDescent="0.25">
      <c r="A1540" s="25" t="s">
        <v>349</v>
      </c>
      <c r="B1540" s="25" t="s">
        <v>36</v>
      </c>
      <c r="C1540" s="25">
        <v>19</v>
      </c>
      <c r="D1540" s="25">
        <v>30</v>
      </c>
      <c r="E1540" s="37">
        <v>44505</v>
      </c>
      <c r="F1540"/>
      <c r="G1540" s="25"/>
      <c r="H1540" s="56" t="str">
        <f>IFERROR(VLOOKUP(Tabelle111[[#This Row],[Artikelnr. (wenn vorhanden)]],Artikel!A:C,3,FALSE),Tabelle111[[#This Row],[Artikelnr. (wenn vorhanden)]])</f>
        <v>-</v>
      </c>
      <c r="I1540" s="11" t="str">
        <f>VLOOKUP(V1540,'Linien - BU'!A:B,2,FALSE)</f>
        <v>BU3</v>
      </c>
      <c r="J1540" s="12">
        <f t="shared" si="168"/>
        <v>19</v>
      </c>
      <c r="K1540" s="13">
        <f>Tabelle111[[#This Row],[Datum '[Tag']]]</f>
        <v>44505</v>
      </c>
      <c r="L1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0" s="14" t="str">
        <f>IFERROR(VLOOKUP(Tabelle3[[#This Row],[Artikelnr.]],Artikel!A:C,3,FALSE),Tabelle3[[#This Row],[Artikelnr.]])</f>
        <v>-</v>
      </c>
      <c r="N1540" s="11" t="str">
        <f>VLOOKUP(D1540,'Liste Gründe'!A:D,2,FALSE)</f>
        <v>Linienbezogen</v>
      </c>
      <c r="O1540" s="13" t="str">
        <f>IF(ISBLANK(F1540),VLOOKUP(Tabelle3[[#This Row],[Grund Ziffer]],'Liste Gründe'!A:D,3,FALSE),F1540)</f>
        <v>Maschinenabfall</v>
      </c>
      <c r="P1540" s="11" t="str">
        <f>IF(ISBLANK(Tabelle111[[#This Row],[noch genauer]]),"-",Tabelle111[[#This Row],[noch genauer]])</f>
        <v>-</v>
      </c>
      <c r="Q1540" s="14">
        <f t="shared" si="169"/>
        <v>44</v>
      </c>
      <c r="R1540" s="11" t="str">
        <f t="shared" si="170"/>
        <v>Produkte</v>
      </c>
      <c r="S1540" s="11" t="str">
        <f t="shared" si="171"/>
        <v>BUs</v>
      </c>
      <c r="T1540" s="11" t="str">
        <f t="shared" si="172"/>
        <v>Symptome</v>
      </c>
      <c r="U1540" s="11" t="str">
        <f>IFERROR(VLOOKUP(Tabelle3[[#This Row],[Artikelnr.]],Kennzahlen!S:U,3,FALSE)*Tabelle3[[#This Row],[Menge]],"0")</f>
        <v>0</v>
      </c>
      <c r="V1540" s="14" t="str">
        <f>IF(ISBLANK(A1540),VLOOKUP(Tabelle3[[#This Row],[Artikelnr.]],'Linien - BU'!R:S,2,FALSE),A1540)</f>
        <v>L16</v>
      </c>
      <c r="W1540" s="16" t="str">
        <f t="shared" si="173"/>
        <v>-</v>
      </c>
      <c r="X1540" s="15">
        <f t="shared" si="174"/>
        <v>30</v>
      </c>
      <c r="Z1540"/>
      <c r="AA1540"/>
      <c r="AB1540" s="3"/>
      <c r="AC1540" s="51"/>
      <c r="AD1540" s="3"/>
      <c r="AH1540" s="51"/>
      <c r="AK1540" s="3"/>
      <c r="AN1540" s="3"/>
      <c r="AO1540" s="3"/>
      <c r="AP1540" s="3"/>
    </row>
    <row r="1541" spans="1:42" ht="30" customHeight="1" x14ac:dyDescent="0.25">
      <c r="A1541" s="25" t="s">
        <v>8</v>
      </c>
      <c r="B1541" s="25">
        <v>29500730</v>
      </c>
      <c r="C1541" s="25">
        <v>282</v>
      </c>
      <c r="D1541" s="25">
        <v>12</v>
      </c>
      <c r="E1541" s="37">
        <v>44505</v>
      </c>
      <c r="F1541"/>
      <c r="G1541" s="25"/>
      <c r="H1541" s="56" t="str">
        <f>IFERROR(VLOOKUP(Tabelle111[[#This Row],[Artikelnr. (wenn vorhanden)]],Artikel!A:C,3,FALSE),Tabelle111[[#This Row],[Artikelnr. (wenn vorhanden)]])</f>
        <v>ABS Mozzarella 46%</v>
      </c>
      <c r="I1541" s="11" t="str">
        <f>VLOOKUP(V1541,'Linien - BU'!A:B,2,FALSE)</f>
        <v>BU3</v>
      </c>
      <c r="J1541" s="12">
        <f t="shared" si="168"/>
        <v>282</v>
      </c>
      <c r="K1541" s="13">
        <f>Tabelle111[[#This Row],[Datum '[Tag']]]</f>
        <v>44505</v>
      </c>
      <c r="L1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41" s="14" t="str">
        <f>IFERROR(VLOOKUP(Tabelle3[[#This Row],[Artikelnr.]],Artikel!A:C,3,FALSE),Tabelle3[[#This Row],[Artikelnr.]])</f>
        <v>ABS Mozzarella 46%</v>
      </c>
      <c r="N1541" s="11" t="str">
        <f>VLOOKUP(D1541,'Liste Gründe'!A:D,2,FALSE)</f>
        <v>Schimmel</v>
      </c>
      <c r="O1541" s="13" t="str">
        <f>IF(ISBLANK(F1541),VLOOKUP(Tabelle3[[#This Row],[Grund Ziffer]],'Liste Gründe'!A:D,3,FALSE),F1541)</f>
        <v>Schimmel</v>
      </c>
      <c r="P1541" s="11" t="str">
        <f>IF(ISBLANK(Tabelle111[[#This Row],[noch genauer]]),"-",Tabelle111[[#This Row],[noch genauer]])</f>
        <v>-</v>
      </c>
      <c r="Q1541" s="14">
        <f t="shared" si="169"/>
        <v>44</v>
      </c>
      <c r="R1541" s="11" t="str">
        <f t="shared" si="170"/>
        <v>Produkte</v>
      </c>
      <c r="S1541" s="11" t="str">
        <f t="shared" si="171"/>
        <v>BUs</v>
      </c>
      <c r="T1541" s="11" t="str">
        <f t="shared" si="172"/>
        <v>Symptome</v>
      </c>
      <c r="U1541" s="11" t="str">
        <f>IFERROR(VLOOKUP(Tabelle3[[#This Row],[Artikelnr.]],Kennzahlen!S:U,3,FALSE)*Tabelle3[[#This Row],[Menge]],"0")</f>
        <v>0</v>
      </c>
      <c r="V1541" s="14" t="str">
        <f>IF(ISBLANK(A1541),VLOOKUP(Tabelle3[[#This Row],[Artikelnr.]],'Linien - BU'!R:S,2,FALSE),A1541)</f>
        <v>BU3</v>
      </c>
      <c r="W1541" s="16">
        <f t="shared" si="173"/>
        <v>29500730</v>
      </c>
      <c r="X1541" s="15">
        <f t="shared" si="174"/>
        <v>12</v>
      </c>
      <c r="Z1541"/>
      <c r="AA1541"/>
      <c r="AB1541" s="3"/>
      <c r="AC1541" s="51"/>
      <c r="AD1541" s="3"/>
      <c r="AH1541" s="51"/>
      <c r="AK1541" s="3"/>
      <c r="AN1541" s="3"/>
      <c r="AO1541" s="3"/>
      <c r="AP1541" s="3"/>
    </row>
    <row r="1542" spans="1:42" ht="30" customHeight="1" x14ac:dyDescent="0.25">
      <c r="A1542" s="25" t="s">
        <v>8</v>
      </c>
      <c r="B1542" s="25">
        <v>29501003</v>
      </c>
      <c r="C1542" s="25">
        <v>14</v>
      </c>
      <c r="D1542" s="25">
        <v>81</v>
      </c>
      <c r="E1542" s="37">
        <v>44505</v>
      </c>
      <c r="F1542"/>
      <c r="G1542" s="25"/>
      <c r="H1542" s="56" t="str">
        <f>IFERROR(VLOOKUP(Tabelle111[[#This Row],[Artikelnr. (wenn vorhanden)]],Artikel!A:C,3,FALSE),Tabelle111[[#This Row],[Artikelnr. (wenn vorhanden)]])</f>
        <v>ABS CHED-PF-KRÄUK gemis</v>
      </c>
      <c r="I1542" s="11" t="str">
        <f>VLOOKUP(V1542,'Linien - BU'!A:B,2,FALSE)</f>
        <v>BU3</v>
      </c>
      <c r="J1542" s="12">
        <f t="shared" si="168"/>
        <v>14</v>
      </c>
      <c r="K1542" s="13">
        <f>Tabelle111[[#This Row],[Datum '[Tag']]]</f>
        <v>44505</v>
      </c>
      <c r="L1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2" s="14" t="str">
        <f>IFERROR(VLOOKUP(Tabelle3[[#This Row],[Artikelnr.]],Artikel!A:C,3,FALSE),Tabelle3[[#This Row],[Artikelnr.]])</f>
        <v>ABS CHED-PF-KRÄUK gemis</v>
      </c>
      <c r="N1542" s="11" t="str">
        <f>VLOOKUP(D1542,'Liste Gründe'!A:D,2,FALSE)</f>
        <v>Linienbezogen</v>
      </c>
      <c r="O1542" s="13" t="str">
        <f>IF(ISBLANK(F1542),VLOOKUP(Tabelle3[[#This Row],[Grund Ziffer]],'Liste Gründe'!A:D,3,FALSE),F1542)</f>
        <v>gemischtes Produkt</v>
      </c>
      <c r="P1542" s="11" t="str">
        <f>IF(ISBLANK(Tabelle111[[#This Row],[noch genauer]]),"-",Tabelle111[[#This Row],[noch genauer]])</f>
        <v>-</v>
      </c>
      <c r="Q1542" s="14">
        <f t="shared" si="169"/>
        <v>44</v>
      </c>
      <c r="R1542" s="11" t="str">
        <f t="shared" si="170"/>
        <v>Produkte</v>
      </c>
      <c r="S1542" s="11" t="str">
        <f t="shared" si="171"/>
        <v>BUs</v>
      </c>
      <c r="T1542" s="11" t="str">
        <f t="shared" si="172"/>
        <v>Symptome</v>
      </c>
      <c r="U1542" s="11">
        <f>IFERROR(VLOOKUP(Tabelle3[[#This Row],[Artikelnr.]],Kennzahlen!S:U,3,FALSE)*Tabelle3[[#This Row],[Menge]],"0")</f>
        <v>14</v>
      </c>
      <c r="V1542" s="14" t="str">
        <f>IF(ISBLANK(A1542),VLOOKUP(Tabelle3[[#This Row],[Artikelnr.]],'Linien - BU'!R:S,2,FALSE),A1542)</f>
        <v>BU3</v>
      </c>
      <c r="W1542" s="16">
        <f t="shared" si="173"/>
        <v>29501003</v>
      </c>
      <c r="X1542" s="15">
        <f t="shared" si="174"/>
        <v>81</v>
      </c>
      <c r="Z1542"/>
      <c r="AA1542"/>
      <c r="AB1542" s="3"/>
      <c r="AC1542" s="51"/>
      <c r="AD1542" s="3"/>
      <c r="AH1542" s="51"/>
      <c r="AK1542" s="3"/>
      <c r="AN1542" s="3"/>
      <c r="AO1542" s="3"/>
      <c r="AP1542" s="3"/>
    </row>
    <row r="1543" spans="1:42" ht="30" customHeight="1" x14ac:dyDescent="0.25">
      <c r="A1543" s="25" t="s">
        <v>8</v>
      </c>
      <c r="B1543" s="25">
        <v>29501032</v>
      </c>
      <c r="C1543" s="25">
        <v>32</v>
      </c>
      <c r="D1543" s="25">
        <v>42</v>
      </c>
      <c r="E1543" s="37">
        <v>44505</v>
      </c>
      <c r="F1543"/>
      <c r="G1543" s="25"/>
      <c r="H1543" s="56" t="str">
        <f>IFERROR(VLOOKUP(Tabelle111[[#This Row],[Artikelnr. (wenn vorhanden)]],Artikel!A:C,3,FALSE),Tabelle111[[#This Row],[Artikelnr. (wenn vorhanden)]])</f>
        <v>ABS CHED-ROT MIT ß-CARO</v>
      </c>
      <c r="I1543" s="11" t="str">
        <f>VLOOKUP(V1543,'Linien - BU'!A:B,2,FALSE)</f>
        <v>BU3</v>
      </c>
      <c r="J1543" s="12">
        <f t="shared" si="168"/>
        <v>32</v>
      </c>
      <c r="K1543" s="13">
        <f>Tabelle111[[#This Row],[Datum '[Tag']]]</f>
        <v>44505</v>
      </c>
      <c r="L1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3" s="14" t="str">
        <f>IFERROR(VLOOKUP(Tabelle3[[#This Row],[Artikelnr.]],Artikel!A:C,3,FALSE),Tabelle3[[#This Row],[Artikelnr.]])</f>
        <v>ABS CHED-ROT MIT ß-CARO</v>
      </c>
      <c r="N1543" s="11" t="str">
        <f>VLOOKUP(D1543,'Liste Gründe'!A:D,2,FALSE)</f>
        <v>Rest</v>
      </c>
      <c r="O1543" s="13" t="str">
        <f>IF(ISBLANK(F1543),VLOOKUP(Tabelle3[[#This Row],[Grund Ziffer]],'Liste Gründe'!A:D,3,FALSE),F1543)</f>
        <v>Schmutz</v>
      </c>
      <c r="P1543" s="11" t="str">
        <f>IF(ISBLANK(Tabelle111[[#This Row],[noch genauer]]),"-",Tabelle111[[#This Row],[noch genauer]])</f>
        <v>-</v>
      </c>
      <c r="Q1543" s="14">
        <f t="shared" si="169"/>
        <v>44</v>
      </c>
      <c r="R1543" s="11" t="str">
        <f t="shared" si="170"/>
        <v>Produkte</v>
      </c>
      <c r="S1543" s="11" t="str">
        <f t="shared" si="171"/>
        <v>BUs</v>
      </c>
      <c r="T1543" s="11" t="str">
        <f t="shared" si="172"/>
        <v>Symptome</v>
      </c>
      <c r="U1543" s="11">
        <f>IFERROR(VLOOKUP(Tabelle3[[#This Row],[Artikelnr.]],Kennzahlen!S:U,3,FALSE)*Tabelle3[[#This Row],[Menge]],"0")</f>
        <v>32</v>
      </c>
      <c r="V1543" s="14" t="str">
        <f>IF(ISBLANK(A1543),VLOOKUP(Tabelle3[[#This Row],[Artikelnr.]],'Linien - BU'!R:S,2,FALSE),A1543)</f>
        <v>BU3</v>
      </c>
      <c r="W1543" s="16">
        <f t="shared" si="173"/>
        <v>29501032</v>
      </c>
      <c r="X1543" s="15">
        <f t="shared" si="174"/>
        <v>42</v>
      </c>
      <c r="Z1543"/>
      <c r="AA1543"/>
      <c r="AB1543" s="3"/>
      <c r="AC1543" s="51"/>
      <c r="AD1543" s="3"/>
      <c r="AH1543" s="51"/>
      <c r="AK1543" s="3"/>
      <c r="AN1543" s="3"/>
      <c r="AO1543" s="3"/>
      <c r="AP1543" s="3"/>
    </row>
    <row r="1544" spans="1:42" ht="30" customHeight="1" x14ac:dyDescent="0.25">
      <c r="A1544" s="25" t="s">
        <v>41</v>
      </c>
      <c r="B1544" s="25" t="s">
        <v>36</v>
      </c>
      <c r="C1544" s="25">
        <v>91</v>
      </c>
      <c r="D1544" s="25">
        <v>10</v>
      </c>
      <c r="E1544" s="37">
        <v>44505</v>
      </c>
      <c r="F1544"/>
      <c r="G1544" s="25"/>
      <c r="H1544" s="56" t="str">
        <f>IFERROR(VLOOKUP(Tabelle111[[#This Row],[Artikelnr. (wenn vorhanden)]],Artikel!A:C,3,FALSE),Tabelle111[[#This Row],[Artikelnr. (wenn vorhanden)]])</f>
        <v>-</v>
      </c>
      <c r="I1544" s="11" t="str">
        <f>VLOOKUP(V1544,'Linien - BU'!A:B,2,FALSE)</f>
        <v>BU1</v>
      </c>
      <c r="J1544" s="12">
        <f t="shared" si="168"/>
        <v>91</v>
      </c>
      <c r="K1544" s="13">
        <f>Tabelle111[[#This Row],[Datum '[Tag']]]</f>
        <v>44505</v>
      </c>
      <c r="L1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4" s="14" t="str">
        <f>IFERROR(VLOOKUP(Tabelle3[[#This Row],[Artikelnr.]],Artikel!A:C,3,FALSE),Tabelle3[[#This Row],[Artikelnr.]])</f>
        <v>-</v>
      </c>
      <c r="N1544" s="11" t="str">
        <f>VLOOKUP(D1544,'Liste Gründe'!A:D,2,FALSE)</f>
        <v>Linienbezogen</v>
      </c>
      <c r="O1544" s="13" t="str">
        <f>IF(ISBLANK(F1544),VLOOKUP(Tabelle3[[#This Row],[Grund Ziffer]],'Liste Gründe'!A:D,3,FALSE),F1544)</f>
        <v>Reinigung</v>
      </c>
      <c r="P1544" s="11" t="str">
        <f>IF(ISBLANK(Tabelle111[[#This Row],[noch genauer]]),"-",Tabelle111[[#This Row],[noch genauer]])</f>
        <v>-</v>
      </c>
      <c r="Q1544" s="14">
        <f t="shared" si="169"/>
        <v>44</v>
      </c>
      <c r="R1544" s="11" t="str">
        <f t="shared" si="170"/>
        <v>Produkte</v>
      </c>
      <c r="S1544" s="11" t="str">
        <f t="shared" si="171"/>
        <v>BUs</v>
      </c>
      <c r="T1544" s="11" t="str">
        <f t="shared" si="172"/>
        <v>Symptome</v>
      </c>
      <c r="U1544" s="11" t="str">
        <f>IFERROR(VLOOKUP(Tabelle3[[#This Row],[Artikelnr.]],Kennzahlen!S:U,3,FALSE)*Tabelle3[[#This Row],[Menge]],"0")</f>
        <v>0</v>
      </c>
      <c r="V1544" s="14" t="str">
        <f>IF(ISBLANK(A1544),VLOOKUP(Tabelle3[[#This Row],[Artikelnr.]],'Linien - BU'!R:S,2,FALSE),A1544)</f>
        <v>Schmelze</v>
      </c>
      <c r="W1544" s="16" t="str">
        <f t="shared" si="173"/>
        <v>-</v>
      </c>
      <c r="X1544" s="15">
        <f t="shared" si="174"/>
        <v>10</v>
      </c>
      <c r="Z1544"/>
      <c r="AA1544"/>
      <c r="AB1544" s="3"/>
      <c r="AC1544" s="51"/>
      <c r="AD1544" s="3"/>
      <c r="AH1544" s="51"/>
      <c r="AK1544" s="3"/>
      <c r="AN1544" s="3"/>
      <c r="AO1544" s="3"/>
      <c r="AP1544" s="3"/>
    </row>
    <row r="1545" spans="1:42" ht="30" customHeight="1" x14ac:dyDescent="0.25">
      <c r="A1545" s="25" t="s">
        <v>63</v>
      </c>
      <c r="B1545" s="25" t="s">
        <v>36</v>
      </c>
      <c r="C1545" s="25">
        <f>308-80</f>
        <v>228</v>
      </c>
      <c r="D1545" s="25">
        <v>30</v>
      </c>
      <c r="E1545" s="37">
        <v>44505</v>
      </c>
      <c r="F1545"/>
      <c r="G1545" s="25"/>
      <c r="H1545" s="56" t="str">
        <f>IFERROR(VLOOKUP(Tabelle111[[#This Row],[Artikelnr. (wenn vorhanden)]],Artikel!A:C,3,FALSE),Tabelle111[[#This Row],[Artikelnr. (wenn vorhanden)]])</f>
        <v>-</v>
      </c>
      <c r="I1545" s="11" t="str">
        <f>VLOOKUP(V1545,'Linien - BU'!A:B,2,FALSE)</f>
        <v>BU1</v>
      </c>
      <c r="J1545" s="12">
        <f t="shared" si="168"/>
        <v>228</v>
      </c>
      <c r="K1545" s="13">
        <f>Tabelle111[[#This Row],[Datum '[Tag']]]</f>
        <v>44505</v>
      </c>
      <c r="L1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5" s="14" t="str">
        <f>IFERROR(VLOOKUP(Tabelle3[[#This Row],[Artikelnr.]],Artikel!A:C,3,FALSE),Tabelle3[[#This Row],[Artikelnr.]])</f>
        <v>-</v>
      </c>
      <c r="N1545" s="11" t="str">
        <f>VLOOKUP(D1545,'Liste Gründe'!A:D,2,FALSE)</f>
        <v>Linienbezogen</v>
      </c>
      <c r="O1545" s="13" t="str">
        <f>IF(ISBLANK(F1545),VLOOKUP(Tabelle3[[#This Row],[Grund Ziffer]],'Liste Gründe'!A:D,3,FALSE),F1545)</f>
        <v>Maschinenabfall</v>
      </c>
      <c r="P1545" s="11" t="str">
        <f>IF(ISBLANK(Tabelle111[[#This Row],[noch genauer]]),"-",Tabelle111[[#This Row],[noch genauer]])</f>
        <v>-</v>
      </c>
      <c r="Q1545" s="14">
        <f t="shared" si="169"/>
        <v>44</v>
      </c>
      <c r="R1545" s="11" t="str">
        <f t="shared" si="170"/>
        <v>Produkte</v>
      </c>
      <c r="S1545" s="11" t="str">
        <f t="shared" si="171"/>
        <v>BUs</v>
      </c>
      <c r="T1545" s="11" t="str">
        <f t="shared" si="172"/>
        <v>Symptome</v>
      </c>
      <c r="U1545" s="11" t="str">
        <f>IFERROR(VLOOKUP(Tabelle3[[#This Row],[Artikelnr.]],Kennzahlen!S:U,3,FALSE)*Tabelle3[[#This Row],[Menge]],"0")</f>
        <v>0</v>
      </c>
      <c r="V1545" s="14" t="str">
        <f>IF(ISBLANK(A1545),VLOOKUP(Tabelle3[[#This Row],[Artikelnr.]],'Linien - BU'!R:S,2,FALSE),A1545)</f>
        <v>Abfüllung</v>
      </c>
      <c r="W1545" s="16" t="str">
        <f t="shared" si="173"/>
        <v>-</v>
      </c>
      <c r="X1545" s="15">
        <f t="shared" si="174"/>
        <v>30</v>
      </c>
      <c r="Z1545"/>
      <c r="AA1545"/>
      <c r="AB1545" s="3"/>
      <c r="AC1545" s="51"/>
      <c r="AD1545" s="3"/>
      <c r="AH1545" s="51"/>
      <c r="AK1545" s="3"/>
      <c r="AN1545" s="3"/>
      <c r="AO1545" s="3"/>
      <c r="AP1545" s="3"/>
    </row>
    <row r="1546" spans="1:42" ht="30" customHeight="1" x14ac:dyDescent="0.25">
      <c r="A1546" s="25">
        <v>3100</v>
      </c>
      <c r="B1546" s="25">
        <v>31900002</v>
      </c>
      <c r="C1546" s="25">
        <v>40</v>
      </c>
      <c r="D1546" s="25">
        <v>20</v>
      </c>
      <c r="E1546" s="37">
        <v>44505</v>
      </c>
      <c r="F1546"/>
      <c r="G1546" s="25"/>
      <c r="H1546" s="56" t="str">
        <f>IFERROR(VLOOKUP(Tabelle111[[#This Row],[Artikelnr. (wenn vorhanden)]],Artikel!A:C,3,FALSE),Tabelle111[[#This Row],[Artikelnr. (wenn vorhanden)]])</f>
        <v>VEG-SCH WÜRZIG  7,2KG</v>
      </c>
      <c r="I1546" s="11" t="str">
        <f>VLOOKUP(V1546,'Linien - BU'!A:B,2,FALSE)</f>
        <v>BU1</v>
      </c>
      <c r="J1546" s="12">
        <f t="shared" si="168"/>
        <v>40</v>
      </c>
      <c r="K1546" s="13">
        <f>Tabelle111[[#This Row],[Datum '[Tag']]]</f>
        <v>44505</v>
      </c>
      <c r="L1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546" s="14" t="str">
        <f>IFERROR(VLOOKUP(Tabelle3[[#This Row],[Artikelnr.]],Artikel!A:C,3,FALSE),Tabelle3[[#This Row],[Artikelnr.]])</f>
        <v>VEG-SCH WÜRZIG  7,2KG</v>
      </c>
      <c r="N1546" s="11" t="str">
        <f>VLOOKUP(D1546,'Liste Gründe'!A:D,2,FALSE)</f>
        <v>Linienbezogen</v>
      </c>
      <c r="O1546" s="13" t="str">
        <f>IF(ISBLANK(F1546),VLOOKUP(Tabelle3[[#This Row],[Grund Ziffer]],'Liste Gründe'!A:D,3,FALSE),F1546)</f>
        <v>Füllkopf tropft (vegan)</v>
      </c>
      <c r="P1546" s="11" t="str">
        <f>IF(ISBLANK(Tabelle111[[#This Row],[noch genauer]]),"-",Tabelle111[[#This Row],[noch genauer]])</f>
        <v>-</v>
      </c>
      <c r="Q1546" s="14">
        <f t="shared" si="169"/>
        <v>44</v>
      </c>
      <c r="R1546" s="11" t="str">
        <f t="shared" si="170"/>
        <v>Produkte</v>
      </c>
      <c r="S1546" s="11" t="str">
        <f t="shared" si="171"/>
        <v>BUs</v>
      </c>
      <c r="T1546" s="11" t="str">
        <f t="shared" si="172"/>
        <v>Symptome</v>
      </c>
      <c r="U1546" s="11">
        <f>IFERROR(VLOOKUP(Tabelle3[[#This Row],[Artikelnr.]],Kennzahlen!S:U,3,FALSE)*Tabelle3[[#This Row],[Menge]],"0")</f>
        <v>719.59199999999998</v>
      </c>
      <c r="V1546" s="14">
        <f>IF(ISBLANK(A1546),VLOOKUP(Tabelle3[[#This Row],[Artikelnr.]],'Linien - BU'!R:S,2,FALSE),A1546)</f>
        <v>3100</v>
      </c>
      <c r="W1546" s="16">
        <f t="shared" si="173"/>
        <v>31900002</v>
      </c>
      <c r="X1546" s="15">
        <f t="shared" si="174"/>
        <v>20</v>
      </c>
      <c r="Z1546"/>
      <c r="AA1546"/>
      <c r="AB1546" s="3"/>
      <c r="AC1546" s="51"/>
      <c r="AD1546" s="3"/>
      <c r="AH1546" s="51"/>
      <c r="AK1546" s="3"/>
      <c r="AN1546" s="3"/>
      <c r="AO1546" s="3"/>
      <c r="AP1546" s="3"/>
    </row>
    <row r="1547" spans="1:42" ht="30" customHeight="1" x14ac:dyDescent="0.25">
      <c r="A1547" s="25" t="s">
        <v>8</v>
      </c>
      <c r="B1547" s="25" t="s">
        <v>36</v>
      </c>
      <c r="C1547" s="25">
        <v>25</v>
      </c>
      <c r="D1547" s="25">
        <v>30</v>
      </c>
      <c r="E1547" s="37">
        <v>44505</v>
      </c>
      <c r="F1547"/>
      <c r="G1547" s="25"/>
      <c r="H1547" s="56" t="str">
        <f>IFERROR(VLOOKUP(Tabelle111[[#This Row],[Artikelnr. (wenn vorhanden)]],Artikel!A:C,3,FALSE),Tabelle111[[#This Row],[Artikelnr. (wenn vorhanden)]])</f>
        <v>-</v>
      </c>
      <c r="I1547" s="11" t="str">
        <f>VLOOKUP(V1547,'Linien - BU'!A:B,2,FALSE)</f>
        <v>BU3</v>
      </c>
      <c r="J1547" s="12">
        <f t="shared" si="168"/>
        <v>25</v>
      </c>
      <c r="K1547" s="13">
        <f>Tabelle111[[#This Row],[Datum '[Tag']]]</f>
        <v>44505</v>
      </c>
      <c r="L1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7" s="14" t="str">
        <f>IFERROR(VLOOKUP(Tabelle3[[#This Row],[Artikelnr.]],Artikel!A:C,3,FALSE),Tabelle3[[#This Row],[Artikelnr.]])</f>
        <v>-</v>
      </c>
      <c r="N1547" s="11" t="str">
        <f>VLOOKUP(D1547,'Liste Gründe'!A:D,2,FALSE)</f>
        <v>Linienbezogen</v>
      </c>
      <c r="O1547" s="13" t="str">
        <f>IF(ISBLANK(F1547),VLOOKUP(Tabelle3[[#This Row],[Grund Ziffer]],'Liste Gründe'!A:D,3,FALSE),F1547)</f>
        <v>Maschinenabfall</v>
      </c>
      <c r="P1547" s="11" t="str">
        <f>IF(ISBLANK(Tabelle111[[#This Row],[noch genauer]]),"-",Tabelle111[[#This Row],[noch genauer]])</f>
        <v>-</v>
      </c>
      <c r="Q1547" s="14">
        <f t="shared" si="169"/>
        <v>44</v>
      </c>
      <c r="R1547" s="11" t="str">
        <f t="shared" si="170"/>
        <v>Produkte</v>
      </c>
      <c r="S1547" s="11" t="str">
        <f t="shared" si="171"/>
        <v>BUs</v>
      </c>
      <c r="T1547" s="11" t="str">
        <f t="shared" si="172"/>
        <v>Symptome</v>
      </c>
      <c r="U1547" s="11" t="str">
        <f>IFERROR(VLOOKUP(Tabelle3[[#This Row],[Artikelnr.]],Kennzahlen!S:U,3,FALSE)*Tabelle3[[#This Row],[Menge]],"0")</f>
        <v>0</v>
      </c>
      <c r="V1547" s="14" t="str">
        <f>IF(ISBLANK(A1547),VLOOKUP(Tabelle3[[#This Row],[Artikelnr.]],'Linien - BU'!R:S,2,FALSE),A1547)</f>
        <v>BU3</v>
      </c>
      <c r="W1547" s="16" t="str">
        <f t="shared" si="173"/>
        <v>-</v>
      </c>
      <c r="X1547" s="15">
        <f t="shared" si="174"/>
        <v>30</v>
      </c>
      <c r="Z1547"/>
      <c r="AA1547"/>
      <c r="AB1547" s="3"/>
      <c r="AC1547" s="51"/>
      <c r="AD1547" s="3"/>
      <c r="AH1547" s="51"/>
      <c r="AK1547" s="3"/>
      <c r="AN1547" s="3"/>
      <c r="AO1547" s="3"/>
      <c r="AP1547" s="3"/>
    </row>
    <row r="1548" spans="1:42" ht="30" customHeight="1" x14ac:dyDescent="0.25">
      <c r="A1548" s="25" t="s">
        <v>74</v>
      </c>
      <c r="B1548" s="25">
        <v>23000052</v>
      </c>
      <c r="C1548" s="25">
        <v>15</v>
      </c>
      <c r="D1548" s="25">
        <v>32</v>
      </c>
      <c r="E1548" s="37">
        <v>44505</v>
      </c>
      <c r="F1548"/>
      <c r="G1548" s="25"/>
      <c r="H1548" s="56" t="str">
        <f>IFERROR(VLOOKUP(Tabelle111[[#This Row],[Artikelnr. (wenn vorhanden)]],Artikel!A:C,3,FALSE),Tabelle111[[#This Row],[Artikelnr. (wenn vorhanden)]])</f>
        <v>Gorgonzola Dolce DOP</v>
      </c>
      <c r="I1548" s="11" t="str">
        <f>VLOOKUP(V1548,'Linien - BU'!A:B,2,FALSE)</f>
        <v>BU1</v>
      </c>
      <c r="J1548" s="12">
        <f t="shared" si="168"/>
        <v>15</v>
      </c>
      <c r="K1548" s="13">
        <f>Tabelle111[[#This Row],[Datum '[Tag']]]</f>
        <v>44505</v>
      </c>
      <c r="L1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48" s="14" t="str">
        <f>IFERROR(VLOOKUP(Tabelle3[[#This Row],[Artikelnr.]],Artikel!A:C,3,FALSE),Tabelle3[[#This Row],[Artikelnr.]])</f>
        <v>Gorgonzola Dolce DOP</v>
      </c>
      <c r="N1548" s="11" t="str">
        <f>VLOOKUP(D1548,'Liste Gründe'!A:D,2,FALSE)</f>
        <v>Linienbezogen</v>
      </c>
      <c r="O1548" s="13" t="str">
        <f>IF(ISBLANK(F1548),VLOOKUP(Tabelle3[[#This Row],[Grund Ziffer]],'Liste Gründe'!A:D,3,FALSE),F1548)</f>
        <v>aus Hand gerutscht</v>
      </c>
      <c r="P1548" s="11" t="str">
        <f>IF(ISBLANK(Tabelle111[[#This Row],[noch genauer]]),"-",Tabelle111[[#This Row],[noch genauer]])</f>
        <v>-</v>
      </c>
      <c r="Q1548" s="14">
        <f t="shared" si="169"/>
        <v>44</v>
      </c>
      <c r="R1548" s="11" t="str">
        <f t="shared" si="170"/>
        <v>Produkte</v>
      </c>
      <c r="S1548" s="11" t="str">
        <f t="shared" si="171"/>
        <v>BUs</v>
      </c>
      <c r="T1548" s="11" t="str">
        <f t="shared" si="172"/>
        <v>Symptome</v>
      </c>
      <c r="U1548" s="11" t="str">
        <f>IFERROR(VLOOKUP(Tabelle3[[#This Row],[Artikelnr.]],Kennzahlen!S:U,3,FALSE)*Tabelle3[[#This Row],[Menge]],"0")</f>
        <v>0</v>
      </c>
      <c r="V1548" s="14" t="str">
        <f>IF(ISBLANK(A1548),VLOOKUP(Tabelle3[[#This Row],[Artikelnr.]],'Linien - BU'!R:S,2,FALSE),A1548)</f>
        <v>RWV</v>
      </c>
      <c r="W1548" s="16">
        <f t="shared" si="173"/>
        <v>23000052</v>
      </c>
      <c r="X1548" s="15">
        <f t="shared" si="174"/>
        <v>32</v>
      </c>
      <c r="Z1548"/>
      <c r="AA1548"/>
      <c r="AB1548" s="3"/>
      <c r="AC1548" s="51"/>
      <c r="AD1548" s="3"/>
      <c r="AH1548" s="51"/>
      <c r="AK1548" s="3"/>
      <c r="AN1548" s="3"/>
      <c r="AO1548" s="3"/>
      <c r="AP1548" s="3"/>
    </row>
    <row r="1549" spans="1:42" ht="30" customHeight="1" x14ac:dyDescent="0.25">
      <c r="A1549" s="25">
        <v>3010</v>
      </c>
      <c r="B1549" s="25">
        <v>32000020</v>
      </c>
      <c r="C1549" s="25">
        <v>40</v>
      </c>
      <c r="D1549" s="25">
        <v>31</v>
      </c>
      <c r="E1549" s="37">
        <v>44505</v>
      </c>
      <c r="F1549"/>
      <c r="G1549" s="25"/>
      <c r="H1549" s="56" t="str">
        <f>IFERROR(VLOOKUP(Tabelle111[[#This Row],[Artikelnr. (wenn vorhanden)]],Artikel!A:C,3,FALSE),Tabelle111[[#This Row],[Artikelnr. (wenn vorhanden)]])</f>
        <v>Würste 9100g USA- Räuch</v>
      </c>
      <c r="I1549" s="11" t="str">
        <f>VLOOKUP(V1549,'Linien - BU'!A:B,2,FALSE)</f>
        <v>BU1</v>
      </c>
      <c r="J1549" s="12">
        <f t="shared" si="168"/>
        <v>40</v>
      </c>
      <c r="K1549" s="13">
        <f>Tabelle111[[#This Row],[Datum '[Tag']]]</f>
        <v>44505</v>
      </c>
      <c r="L1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49" s="14" t="str">
        <f>IFERROR(VLOOKUP(Tabelle3[[#This Row],[Artikelnr.]],Artikel!A:C,3,FALSE),Tabelle3[[#This Row],[Artikelnr.]])</f>
        <v>Würste 9100g USA- Räuch</v>
      </c>
      <c r="N1549" s="11" t="str">
        <f>VLOOKUP(D1549,'Liste Gründe'!A:D,2,FALSE)</f>
        <v>Linienbezogen</v>
      </c>
      <c r="O1549" s="13" t="str">
        <f>IF(ISBLANK(F1549),VLOOKUP(Tabelle3[[#This Row],[Grund Ziffer]],'Liste Gründe'!A:D,3,FALSE),F1549)</f>
        <v>Clip gerissen</v>
      </c>
      <c r="P1549" s="11" t="str">
        <f>IF(ISBLANK(Tabelle111[[#This Row],[noch genauer]]),"-",Tabelle111[[#This Row],[noch genauer]])</f>
        <v>-</v>
      </c>
      <c r="Q1549" s="14">
        <f t="shared" si="169"/>
        <v>44</v>
      </c>
      <c r="R1549" s="11" t="str">
        <f t="shared" si="170"/>
        <v>Produkte</v>
      </c>
      <c r="S1549" s="11" t="str">
        <f t="shared" si="171"/>
        <v>BUs</v>
      </c>
      <c r="T1549" s="11" t="str">
        <f t="shared" si="172"/>
        <v>Symptome</v>
      </c>
      <c r="U1549" s="11" t="str">
        <f>IFERROR(VLOOKUP(Tabelle3[[#This Row],[Artikelnr.]],Kennzahlen!S:U,3,FALSE)*Tabelle3[[#This Row],[Menge]],"0")</f>
        <v>0</v>
      </c>
      <c r="V1549" s="14">
        <f>IF(ISBLANK(A1549),VLOOKUP(Tabelle3[[#This Row],[Artikelnr.]],'Linien - BU'!R:S,2,FALSE),A1549)</f>
        <v>3010</v>
      </c>
      <c r="W1549" s="16">
        <f t="shared" si="173"/>
        <v>32000020</v>
      </c>
      <c r="X1549" s="15">
        <f t="shared" si="174"/>
        <v>31</v>
      </c>
      <c r="Z1549"/>
      <c r="AA1549"/>
      <c r="AB1549" s="3"/>
      <c r="AC1549" s="51"/>
      <c r="AD1549" s="3"/>
      <c r="AH1549" s="51"/>
      <c r="AK1549" s="3"/>
      <c r="AN1549" s="3"/>
      <c r="AO1549" s="3"/>
      <c r="AP1549" s="3"/>
    </row>
    <row r="1550" spans="1:42" ht="30" customHeight="1" x14ac:dyDescent="0.25">
      <c r="A1550" s="25"/>
      <c r="B1550" s="67">
        <v>29501013</v>
      </c>
      <c r="C1550" s="25">
        <v>22</v>
      </c>
      <c r="D1550" s="25">
        <v>61</v>
      </c>
      <c r="E1550" s="37">
        <v>44508</v>
      </c>
      <c r="G1550" s="25"/>
      <c r="H1550" s="66" t="str">
        <f>IFERROR(VLOOKUP(Tabelle111[[#This Row],[Artikelnr. (wenn vorhanden)]],Artikel!A:C,3,FALSE),Tabelle111[[#This Row],[Artikelnr. (wenn vorhanden)]])</f>
        <v>ABS AT-ROTWEIN</v>
      </c>
      <c r="I1550" s="11" t="str">
        <f>VLOOKUP(V1550,'Linien - BU'!A:B,2,FALSE)</f>
        <v>BU4</v>
      </c>
      <c r="J1550" s="12">
        <f t="shared" ref="J1550:J1581" si="175">C1550</f>
        <v>22</v>
      </c>
      <c r="K1550" s="13">
        <f>Tabelle111[[#This Row],[Datum '[Tag']]]</f>
        <v>44508</v>
      </c>
      <c r="L1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0" s="14" t="str">
        <f>IFERROR(VLOOKUP(Tabelle3[[#This Row],[Artikelnr.]],Artikel!A:C,3,FALSE),Tabelle3[[#This Row],[Artikelnr.]])</f>
        <v>ABS AT-ROTWEIN</v>
      </c>
      <c r="N1550" s="14" t="str">
        <f>VLOOKUP(D1550,'Liste Gründe'!A:D,2,FALSE)</f>
        <v>keinen Verwendungszweck</v>
      </c>
      <c r="O1550" s="13" t="str">
        <f>IF(ISBLANK(F1550),VLOOKUP(Tabelle3[[#This Row],[Grund Ziffer]],'Liste Gründe'!A:D,3,FALSE),F1550)</f>
        <v>keinen Verwendungszweck</v>
      </c>
      <c r="P1550" s="14" t="str">
        <f>IF(ISBLANK(Tabelle111[[#This Row],[noch genauer]]),"-",Tabelle111[[#This Row],[noch genauer]])</f>
        <v>-</v>
      </c>
      <c r="Q1550" s="14">
        <f t="shared" ref="Q1550:Q1581" si="176">_xlfn.ISOWEEKNUM(K1550)</f>
        <v>45</v>
      </c>
      <c r="R1550" s="11" t="str">
        <f t="shared" ref="R1550:R1581" si="177">"Produkte"</f>
        <v>Produkte</v>
      </c>
      <c r="S1550" s="11" t="str">
        <f t="shared" ref="S1550:S1581" si="178">"BUs"</f>
        <v>BUs</v>
      </c>
      <c r="T1550" s="11" t="str">
        <f t="shared" ref="T1550:T1581" si="179">"Symptome"</f>
        <v>Symptome</v>
      </c>
      <c r="U1550" s="14">
        <f>IFERROR(VLOOKUP(Tabelle3[[#This Row],[Artikelnr.]],Kennzahlen!S:U,3,FALSE)*Tabelle3[[#This Row],[Menge]],"0")</f>
        <v>2.2000000000000001E-3</v>
      </c>
      <c r="V1550" s="14" t="str">
        <f>IF(ISBLANK(A1550),VLOOKUP(Tabelle3[[#This Row],[Artikelnr.]],'Linien - BU'!R:S,2,FALSE),A1550)</f>
        <v>BU4</v>
      </c>
      <c r="W1550" s="16">
        <f t="shared" ref="W1550:W1581" si="180">B1550</f>
        <v>29501013</v>
      </c>
      <c r="X1550" s="16">
        <f t="shared" ref="X1550:X1581" si="181">D1550</f>
        <v>61</v>
      </c>
    </row>
    <row r="1551" spans="1:42" ht="30" customHeight="1" x14ac:dyDescent="0.25">
      <c r="A1551" s="25"/>
      <c r="B1551" s="67">
        <v>29501101</v>
      </c>
      <c r="C1551" s="25">
        <v>16</v>
      </c>
      <c r="D1551" s="25">
        <v>61</v>
      </c>
      <c r="E1551" s="37">
        <v>44508</v>
      </c>
      <c r="G1551" s="25"/>
      <c r="H1551" s="66" t="str">
        <f>IFERROR(VLOOKUP(Tabelle111[[#This Row],[Artikelnr. (wenn vorhanden)]],Artikel!A:C,3,FALSE),Tabelle111[[#This Row],[Artikelnr. (wenn vorhanden)]])</f>
        <v>ABS BRIE-PAP</v>
      </c>
      <c r="I1551" s="11" t="str">
        <f>VLOOKUP(V1551,'Linien - BU'!A:B,2,FALSE)</f>
        <v>BU4</v>
      </c>
      <c r="J1551" s="12">
        <f t="shared" si="175"/>
        <v>16</v>
      </c>
      <c r="K1551" s="13">
        <f>Tabelle111[[#This Row],[Datum '[Tag']]]</f>
        <v>44508</v>
      </c>
      <c r="L1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1" s="14" t="str">
        <f>IFERROR(VLOOKUP(Tabelle3[[#This Row],[Artikelnr.]],Artikel!A:C,3,FALSE),Tabelle3[[#This Row],[Artikelnr.]])</f>
        <v>ABS BRIE-PAP</v>
      </c>
      <c r="N1551" s="14" t="str">
        <f>VLOOKUP(D1551,'Liste Gründe'!A:D,2,FALSE)</f>
        <v>keinen Verwendungszweck</v>
      </c>
      <c r="O1551" s="13" t="str">
        <f>IF(ISBLANK(F1551),VLOOKUP(Tabelle3[[#This Row],[Grund Ziffer]],'Liste Gründe'!A:D,3,FALSE),F1551)</f>
        <v>keinen Verwendungszweck</v>
      </c>
      <c r="P1551" s="14" t="str">
        <f>IF(ISBLANK(Tabelle111[[#This Row],[noch genauer]]),"-",Tabelle111[[#This Row],[noch genauer]])</f>
        <v>-</v>
      </c>
      <c r="Q1551" s="14">
        <f t="shared" si="176"/>
        <v>45</v>
      </c>
      <c r="R1551" s="11" t="str">
        <f t="shared" si="177"/>
        <v>Produkte</v>
      </c>
      <c r="S1551" s="11" t="str">
        <f t="shared" si="178"/>
        <v>BUs</v>
      </c>
      <c r="T1551" s="11" t="str">
        <f t="shared" si="179"/>
        <v>Symptome</v>
      </c>
      <c r="U1551" s="14">
        <f>IFERROR(VLOOKUP(Tabelle3[[#This Row],[Artikelnr.]],Kennzahlen!S:U,3,FALSE)*Tabelle3[[#This Row],[Menge]],"0")</f>
        <v>0.16</v>
      </c>
      <c r="V1551" s="14" t="str">
        <f>IF(ISBLANK(A1551),VLOOKUP(Tabelle3[[#This Row],[Artikelnr.]],'Linien - BU'!R:S,2,FALSE),A1551)</f>
        <v>BU4</v>
      </c>
      <c r="W1551" s="16">
        <f t="shared" si="180"/>
        <v>29501101</v>
      </c>
      <c r="X1551" s="16">
        <f t="shared" si="181"/>
        <v>61</v>
      </c>
    </row>
    <row r="1552" spans="1:42" ht="30" customHeight="1" x14ac:dyDescent="0.25">
      <c r="A1552" s="25"/>
      <c r="B1552" s="67">
        <v>29501029</v>
      </c>
      <c r="C1552" s="25">
        <v>10</v>
      </c>
      <c r="D1552" s="25">
        <v>61</v>
      </c>
      <c r="E1552" s="37">
        <v>44508</v>
      </c>
      <c r="G1552" s="25"/>
      <c r="H1552" s="66" t="str">
        <f>IFERROR(VLOOKUP(Tabelle111[[#This Row],[Artikelnr. (wenn vorhanden)]],Artikel!A:C,3,FALSE),Tabelle111[[#This Row],[Artikelnr. (wenn vorhanden)]])</f>
        <v>ABS BRUSCHETTA</v>
      </c>
      <c r="I1552" s="11" t="str">
        <f>VLOOKUP(V1552,'Linien - BU'!A:B,2,FALSE)</f>
        <v>BU4</v>
      </c>
      <c r="J1552" s="12">
        <f t="shared" si="175"/>
        <v>10</v>
      </c>
      <c r="K1552" s="13">
        <f>Tabelle111[[#This Row],[Datum '[Tag']]]</f>
        <v>44508</v>
      </c>
      <c r="L1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2" s="14" t="str">
        <f>IFERROR(VLOOKUP(Tabelle3[[#This Row],[Artikelnr.]],Artikel!A:C,3,FALSE),Tabelle3[[#This Row],[Artikelnr.]])</f>
        <v>ABS BRUSCHETTA</v>
      </c>
      <c r="N1552" s="14" t="str">
        <f>VLOOKUP(D1552,'Liste Gründe'!A:D,2,FALSE)</f>
        <v>keinen Verwendungszweck</v>
      </c>
      <c r="O1552" s="13" t="str">
        <f>IF(ISBLANK(F1552),VLOOKUP(Tabelle3[[#This Row],[Grund Ziffer]],'Liste Gründe'!A:D,3,FALSE),F1552)</f>
        <v>keinen Verwendungszweck</v>
      </c>
      <c r="P1552" s="14" t="str">
        <f>IF(ISBLANK(Tabelle111[[#This Row],[noch genauer]]),"-",Tabelle111[[#This Row],[noch genauer]])</f>
        <v>-</v>
      </c>
      <c r="Q1552" s="14">
        <f t="shared" si="176"/>
        <v>45</v>
      </c>
      <c r="R1552" s="11" t="str">
        <f t="shared" si="177"/>
        <v>Produkte</v>
      </c>
      <c r="S1552" s="11" t="str">
        <f t="shared" si="178"/>
        <v>BUs</v>
      </c>
      <c r="T1552" s="11" t="str">
        <f t="shared" si="179"/>
        <v>Symptome</v>
      </c>
      <c r="U1552" s="14">
        <f>IFERROR(VLOOKUP(Tabelle3[[#This Row],[Artikelnr.]],Kennzahlen!S:U,3,FALSE)*Tabelle3[[#This Row],[Menge]],"0")</f>
        <v>15</v>
      </c>
      <c r="V1552" s="14" t="str">
        <f>IF(ISBLANK(A1552),VLOOKUP(Tabelle3[[#This Row],[Artikelnr.]],'Linien - BU'!R:S,2,FALSE),A1552)</f>
        <v>BU4</v>
      </c>
      <c r="W1552" s="16">
        <f t="shared" si="180"/>
        <v>29501029</v>
      </c>
      <c r="X1552" s="16">
        <f t="shared" si="181"/>
        <v>61</v>
      </c>
    </row>
    <row r="1553" spans="1:24" ht="30" customHeight="1" x14ac:dyDescent="0.25">
      <c r="A1553" s="25"/>
      <c r="B1553" s="67">
        <v>29501105</v>
      </c>
      <c r="C1553" s="25">
        <v>5</v>
      </c>
      <c r="D1553" s="25">
        <v>12</v>
      </c>
      <c r="E1553" s="37">
        <v>44508</v>
      </c>
      <c r="G1553" s="25"/>
      <c r="H1553" s="66">
        <f>IFERROR(VLOOKUP(Tabelle111[[#This Row],[Artikelnr. (wenn vorhanden)]],Artikel!A:C,3,FALSE),Tabelle111[[#This Row],[Artikelnr. (wenn vorhanden)]])</f>
        <v>29501105</v>
      </c>
      <c r="I1553" s="11" t="str">
        <f>VLOOKUP(V1553,'Linien - BU'!A:B,2,FALSE)</f>
        <v>BU3</v>
      </c>
      <c r="J1553" s="12">
        <f t="shared" si="175"/>
        <v>5</v>
      </c>
      <c r="K1553" s="13">
        <f>Tabelle111[[#This Row],[Datum '[Tag']]]</f>
        <v>44508</v>
      </c>
      <c r="L1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53" s="14">
        <f>IFERROR(VLOOKUP(Tabelle3[[#This Row],[Artikelnr.]],Artikel!A:C,3,FALSE),Tabelle3[[#This Row],[Artikelnr.]])</f>
        <v>29501105</v>
      </c>
      <c r="N1553" s="14" t="str">
        <f>VLOOKUP(D1553,'Liste Gründe'!A:D,2,FALSE)</f>
        <v>Schimmel</v>
      </c>
      <c r="O1553" s="13" t="str">
        <f>IF(ISBLANK(F1553),VLOOKUP(Tabelle3[[#This Row],[Grund Ziffer]],'Liste Gründe'!A:D,3,FALSE),F1553)</f>
        <v>Schimmel</v>
      </c>
      <c r="P1553" s="14" t="str">
        <f>IF(ISBLANK(Tabelle111[[#This Row],[noch genauer]]),"-",Tabelle111[[#This Row],[noch genauer]])</f>
        <v>-</v>
      </c>
      <c r="Q1553" s="14">
        <f t="shared" si="176"/>
        <v>45</v>
      </c>
      <c r="R1553" s="11" t="str">
        <f t="shared" si="177"/>
        <v>Produkte</v>
      </c>
      <c r="S1553" s="11" t="str">
        <f t="shared" si="178"/>
        <v>BUs</v>
      </c>
      <c r="T1553" s="11" t="str">
        <f t="shared" si="179"/>
        <v>Symptome</v>
      </c>
      <c r="U1553" s="14">
        <f>IFERROR(VLOOKUP(Tabelle3[[#This Row],[Artikelnr.]],Kennzahlen!S:U,3,FALSE)*Tabelle3[[#This Row],[Menge]],"0")</f>
        <v>5.0000000000000001E-4</v>
      </c>
      <c r="V1553" s="14" t="str">
        <f>IF(ISBLANK(A1553),VLOOKUP(Tabelle3[[#This Row],[Artikelnr.]],'Linien - BU'!R:S,2,FALSE),A1553)</f>
        <v>BU3</v>
      </c>
      <c r="W1553" s="16">
        <f t="shared" si="180"/>
        <v>29501105</v>
      </c>
      <c r="X1553" s="16">
        <f t="shared" si="181"/>
        <v>12</v>
      </c>
    </row>
    <row r="1554" spans="1:24" ht="30" customHeight="1" x14ac:dyDescent="0.25">
      <c r="A1554" s="25"/>
      <c r="B1554" s="67">
        <v>29501105</v>
      </c>
      <c r="C1554" s="25">
        <v>4</v>
      </c>
      <c r="D1554" s="25">
        <v>12</v>
      </c>
      <c r="E1554" s="37">
        <v>44508</v>
      </c>
      <c r="G1554" s="25"/>
      <c r="H1554" s="66">
        <f>IFERROR(VLOOKUP(Tabelle111[[#This Row],[Artikelnr. (wenn vorhanden)]],Artikel!A:C,3,FALSE),Tabelle111[[#This Row],[Artikelnr. (wenn vorhanden)]])</f>
        <v>29501105</v>
      </c>
      <c r="I1554" s="11" t="str">
        <f>VLOOKUP(V1554,'Linien - BU'!A:B,2,FALSE)</f>
        <v>BU3</v>
      </c>
      <c r="J1554" s="12">
        <f t="shared" si="175"/>
        <v>4</v>
      </c>
      <c r="K1554" s="13">
        <f>Tabelle111[[#This Row],[Datum '[Tag']]]</f>
        <v>44508</v>
      </c>
      <c r="L1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54" s="14">
        <f>IFERROR(VLOOKUP(Tabelle3[[#This Row],[Artikelnr.]],Artikel!A:C,3,FALSE),Tabelle3[[#This Row],[Artikelnr.]])</f>
        <v>29501105</v>
      </c>
      <c r="N1554" s="14" t="str">
        <f>VLOOKUP(D1554,'Liste Gründe'!A:D,2,FALSE)</f>
        <v>Schimmel</v>
      </c>
      <c r="O1554" s="13" t="str">
        <f>IF(ISBLANK(F1554),VLOOKUP(Tabelle3[[#This Row],[Grund Ziffer]],'Liste Gründe'!A:D,3,FALSE),F1554)</f>
        <v>Schimmel</v>
      </c>
      <c r="P1554" s="14" t="str">
        <f>IF(ISBLANK(Tabelle111[[#This Row],[noch genauer]]),"-",Tabelle111[[#This Row],[noch genauer]])</f>
        <v>-</v>
      </c>
      <c r="Q1554" s="14">
        <f t="shared" si="176"/>
        <v>45</v>
      </c>
      <c r="R1554" s="11" t="str">
        <f t="shared" si="177"/>
        <v>Produkte</v>
      </c>
      <c r="S1554" s="11" t="str">
        <f t="shared" si="178"/>
        <v>BUs</v>
      </c>
      <c r="T1554" s="11" t="str">
        <f t="shared" si="179"/>
        <v>Symptome</v>
      </c>
      <c r="U1554" s="14">
        <f>IFERROR(VLOOKUP(Tabelle3[[#This Row],[Artikelnr.]],Kennzahlen!S:U,3,FALSE)*Tabelle3[[#This Row],[Menge]],"0")</f>
        <v>4.0000000000000002E-4</v>
      </c>
      <c r="V1554" s="14" t="str">
        <f>IF(ISBLANK(A1554),VLOOKUP(Tabelle3[[#This Row],[Artikelnr.]],'Linien - BU'!R:S,2,FALSE),A1554)</f>
        <v>BU3</v>
      </c>
      <c r="W1554" s="16">
        <f t="shared" si="180"/>
        <v>29501105</v>
      </c>
      <c r="X1554" s="16">
        <f t="shared" si="181"/>
        <v>12</v>
      </c>
    </row>
    <row r="1555" spans="1:24" ht="30" customHeight="1" x14ac:dyDescent="0.25">
      <c r="A1555" s="25"/>
      <c r="B1555" s="67">
        <v>29500908</v>
      </c>
      <c r="C1555" s="25">
        <v>13</v>
      </c>
      <c r="D1555" s="25">
        <v>61</v>
      </c>
      <c r="E1555" s="37">
        <v>44508</v>
      </c>
      <c r="G1555" s="25"/>
      <c r="H1555" s="66" t="str">
        <f>IFERROR(VLOOKUP(Tabelle111[[#This Row],[Artikelnr. (wenn vorhanden)]],Artikel!A:C,3,FALSE),Tabelle111[[#This Row],[Artikelnr. (wenn vorhanden)]])</f>
        <v>ABS GRUY</v>
      </c>
      <c r="I1555" s="11" t="str">
        <f>VLOOKUP(V1555,'Linien - BU'!A:B,2,FALSE)</f>
        <v>BU4</v>
      </c>
      <c r="J1555" s="12">
        <f t="shared" si="175"/>
        <v>13</v>
      </c>
      <c r="K1555" s="13">
        <f>Tabelle111[[#This Row],[Datum '[Tag']]]</f>
        <v>44508</v>
      </c>
      <c r="L1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5" s="14" t="str">
        <f>IFERROR(VLOOKUP(Tabelle3[[#This Row],[Artikelnr.]],Artikel!A:C,3,FALSE),Tabelle3[[#This Row],[Artikelnr.]])</f>
        <v>ABS GRUY</v>
      </c>
      <c r="N1555" s="14" t="str">
        <f>VLOOKUP(D1555,'Liste Gründe'!A:D,2,FALSE)</f>
        <v>keinen Verwendungszweck</v>
      </c>
      <c r="O1555" s="13" t="str">
        <f>IF(ISBLANK(F1555),VLOOKUP(Tabelle3[[#This Row],[Grund Ziffer]],'Liste Gründe'!A:D,3,FALSE),F1555)</f>
        <v>keinen Verwendungszweck</v>
      </c>
      <c r="P1555" s="14" t="str">
        <f>IF(ISBLANK(Tabelle111[[#This Row],[noch genauer]]),"-",Tabelle111[[#This Row],[noch genauer]])</f>
        <v>-</v>
      </c>
      <c r="Q1555" s="14">
        <f t="shared" si="176"/>
        <v>45</v>
      </c>
      <c r="R1555" s="11" t="str">
        <f t="shared" si="177"/>
        <v>Produkte</v>
      </c>
      <c r="S1555" s="11" t="str">
        <f t="shared" si="178"/>
        <v>BUs</v>
      </c>
      <c r="T1555" s="11" t="str">
        <f t="shared" si="179"/>
        <v>Symptome</v>
      </c>
      <c r="U1555" s="14">
        <f>IFERROR(VLOOKUP(Tabelle3[[#This Row],[Artikelnr.]],Kennzahlen!S:U,3,FALSE)*Tabelle3[[#This Row],[Menge]],"0")</f>
        <v>6.5</v>
      </c>
      <c r="V1555" s="14" t="str">
        <f>IF(ISBLANK(A1555),VLOOKUP(Tabelle3[[#This Row],[Artikelnr.]],'Linien - BU'!R:S,2,FALSE),A1555)</f>
        <v>BU4</v>
      </c>
      <c r="W1555" s="16">
        <f t="shared" si="180"/>
        <v>29500908</v>
      </c>
      <c r="X1555" s="16">
        <f t="shared" si="181"/>
        <v>61</v>
      </c>
    </row>
    <row r="1556" spans="1:24" ht="30" customHeight="1" x14ac:dyDescent="0.25">
      <c r="A1556" s="25"/>
      <c r="B1556" s="67">
        <v>29500908</v>
      </c>
      <c r="C1556" s="25">
        <v>12</v>
      </c>
      <c r="D1556" s="25">
        <v>61</v>
      </c>
      <c r="E1556" s="37">
        <v>44508</v>
      </c>
      <c r="G1556" s="25"/>
      <c r="H1556" s="66" t="str">
        <f>IFERROR(VLOOKUP(Tabelle111[[#This Row],[Artikelnr. (wenn vorhanden)]],Artikel!A:C,3,FALSE),Tabelle111[[#This Row],[Artikelnr. (wenn vorhanden)]])</f>
        <v>ABS GRUY</v>
      </c>
      <c r="I1556" s="11" t="str">
        <f>VLOOKUP(V1556,'Linien - BU'!A:B,2,FALSE)</f>
        <v>BU4</v>
      </c>
      <c r="J1556" s="12">
        <f t="shared" si="175"/>
        <v>12</v>
      </c>
      <c r="K1556" s="13">
        <f>Tabelle111[[#This Row],[Datum '[Tag']]]</f>
        <v>44508</v>
      </c>
      <c r="L1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6" s="14" t="str">
        <f>IFERROR(VLOOKUP(Tabelle3[[#This Row],[Artikelnr.]],Artikel!A:C,3,FALSE),Tabelle3[[#This Row],[Artikelnr.]])</f>
        <v>ABS GRUY</v>
      </c>
      <c r="N1556" s="14" t="str">
        <f>VLOOKUP(D1556,'Liste Gründe'!A:D,2,FALSE)</f>
        <v>keinen Verwendungszweck</v>
      </c>
      <c r="O1556" s="13" t="str">
        <f>IF(ISBLANK(F1556),VLOOKUP(Tabelle3[[#This Row],[Grund Ziffer]],'Liste Gründe'!A:D,3,FALSE),F1556)</f>
        <v>keinen Verwendungszweck</v>
      </c>
      <c r="P1556" s="14" t="str">
        <f>IF(ISBLANK(Tabelle111[[#This Row],[noch genauer]]),"-",Tabelle111[[#This Row],[noch genauer]])</f>
        <v>-</v>
      </c>
      <c r="Q1556" s="14">
        <f t="shared" si="176"/>
        <v>45</v>
      </c>
      <c r="R1556" s="11" t="str">
        <f t="shared" si="177"/>
        <v>Produkte</v>
      </c>
      <c r="S1556" s="11" t="str">
        <f t="shared" si="178"/>
        <v>BUs</v>
      </c>
      <c r="T1556" s="11" t="str">
        <f t="shared" si="179"/>
        <v>Symptome</v>
      </c>
      <c r="U1556" s="14">
        <f>IFERROR(VLOOKUP(Tabelle3[[#This Row],[Artikelnr.]],Kennzahlen!S:U,3,FALSE)*Tabelle3[[#This Row],[Menge]],"0")</f>
        <v>6</v>
      </c>
      <c r="V1556" s="14" t="str">
        <f>IF(ISBLANK(A1556),VLOOKUP(Tabelle3[[#This Row],[Artikelnr.]],'Linien - BU'!R:S,2,FALSE),A1556)</f>
        <v>BU4</v>
      </c>
      <c r="W1556" s="16">
        <f t="shared" si="180"/>
        <v>29500908</v>
      </c>
      <c r="X1556" s="16">
        <f t="shared" si="181"/>
        <v>61</v>
      </c>
    </row>
    <row r="1557" spans="1:24" ht="30" customHeight="1" x14ac:dyDescent="0.25">
      <c r="A1557" s="25"/>
      <c r="B1557" s="67">
        <v>29500908</v>
      </c>
      <c r="C1557" s="25">
        <v>8</v>
      </c>
      <c r="D1557" s="25">
        <v>61</v>
      </c>
      <c r="E1557" s="37">
        <v>44508</v>
      </c>
      <c r="G1557" s="25"/>
      <c r="H1557" s="66" t="str">
        <f>IFERROR(VLOOKUP(Tabelle111[[#This Row],[Artikelnr. (wenn vorhanden)]],Artikel!A:C,3,FALSE),Tabelle111[[#This Row],[Artikelnr. (wenn vorhanden)]])</f>
        <v>ABS GRUY</v>
      </c>
      <c r="I1557" s="11" t="str">
        <f>VLOOKUP(V1557,'Linien - BU'!A:B,2,FALSE)</f>
        <v>BU4</v>
      </c>
      <c r="J1557" s="12">
        <f t="shared" si="175"/>
        <v>8</v>
      </c>
      <c r="K1557" s="13">
        <f>Tabelle111[[#This Row],[Datum '[Tag']]]</f>
        <v>44508</v>
      </c>
      <c r="L1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7" s="14" t="str">
        <f>IFERROR(VLOOKUP(Tabelle3[[#This Row],[Artikelnr.]],Artikel!A:C,3,FALSE),Tabelle3[[#This Row],[Artikelnr.]])</f>
        <v>ABS GRUY</v>
      </c>
      <c r="N1557" s="14" t="str">
        <f>VLOOKUP(D1557,'Liste Gründe'!A:D,2,FALSE)</f>
        <v>keinen Verwendungszweck</v>
      </c>
      <c r="O1557" s="13" t="str">
        <f>IF(ISBLANK(F1557),VLOOKUP(Tabelle3[[#This Row],[Grund Ziffer]],'Liste Gründe'!A:D,3,FALSE),F1557)</f>
        <v>keinen Verwendungszweck</v>
      </c>
      <c r="P1557" s="14" t="str">
        <f>IF(ISBLANK(Tabelle111[[#This Row],[noch genauer]]),"-",Tabelle111[[#This Row],[noch genauer]])</f>
        <v>-</v>
      </c>
      <c r="Q1557" s="14">
        <f t="shared" si="176"/>
        <v>45</v>
      </c>
      <c r="R1557" s="11" t="str">
        <f t="shared" si="177"/>
        <v>Produkte</v>
      </c>
      <c r="S1557" s="11" t="str">
        <f t="shared" si="178"/>
        <v>BUs</v>
      </c>
      <c r="T1557" s="11" t="str">
        <f t="shared" si="179"/>
        <v>Symptome</v>
      </c>
      <c r="U1557" s="14">
        <f>IFERROR(VLOOKUP(Tabelle3[[#This Row],[Artikelnr.]],Kennzahlen!S:U,3,FALSE)*Tabelle3[[#This Row],[Menge]],"0")</f>
        <v>4</v>
      </c>
      <c r="V1557" s="14" t="str">
        <f>IF(ISBLANK(A1557),VLOOKUP(Tabelle3[[#This Row],[Artikelnr.]],'Linien - BU'!R:S,2,FALSE),A1557)</f>
        <v>BU4</v>
      </c>
      <c r="W1557" s="16">
        <f t="shared" si="180"/>
        <v>29500908</v>
      </c>
      <c r="X1557" s="16">
        <f t="shared" si="181"/>
        <v>61</v>
      </c>
    </row>
    <row r="1558" spans="1:24" ht="30" customHeight="1" x14ac:dyDescent="0.25">
      <c r="A1558" s="25"/>
      <c r="B1558" s="67">
        <v>29500908</v>
      </c>
      <c r="C1558" s="25">
        <v>13</v>
      </c>
      <c r="D1558" s="25">
        <v>61</v>
      </c>
      <c r="E1558" s="37">
        <v>44508</v>
      </c>
      <c r="G1558" s="25"/>
      <c r="H1558" s="66" t="str">
        <f>IFERROR(VLOOKUP(Tabelle111[[#This Row],[Artikelnr. (wenn vorhanden)]],Artikel!A:C,3,FALSE),Tabelle111[[#This Row],[Artikelnr. (wenn vorhanden)]])</f>
        <v>ABS GRUY</v>
      </c>
      <c r="I1558" s="11" t="str">
        <f>VLOOKUP(V1558,'Linien - BU'!A:B,2,FALSE)</f>
        <v>BU4</v>
      </c>
      <c r="J1558" s="12">
        <f t="shared" si="175"/>
        <v>13</v>
      </c>
      <c r="K1558" s="13">
        <f>Tabelle111[[#This Row],[Datum '[Tag']]]</f>
        <v>44508</v>
      </c>
      <c r="L1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8" s="14" t="str">
        <f>IFERROR(VLOOKUP(Tabelle3[[#This Row],[Artikelnr.]],Artikel!A:C,3,FALSE),Tabelle3[[#This Row],[Artikelnr.]])</f>
        <v>ABS GRUY</v>
      </c>
      <c r="N1558" s="14" t="str">
        <f>VLOOKUP(D1558,'Liste Gründe'!A:D,2,FALSE)</f>
        <v>keinen Verwendungszweck</v>
      </c>
      <c r="O1558" s="13" t="str">
        <f>IF(ISBLANK(F1558),VLOOKUP(Tabelle3[[#This Row],[Grund Ziffer]],'Liste Gründe'!A:D,3,FALSE),F1558)</f>
        <v>keinen Verwendungszweck</v>
      </c>
      <c r="P1558" s="14" t="str">
        <f>IF(ISBLANK(Tabelle111[[#This Row],[noch genauer]]),"-",Tabelle111[[#This Row],[noch genauer]])</f>
        <v>-</v>
      </c>
      <c r="Q1558" s="14">
        <f t="shared" si="176"/>
        <v>45</v>
      </c>
      <c r="R1558" s="11" t="str">
        <f t="shared" si="177"/>
        <v>Produkte</v>
      </c>
      <c r="S1558" s="11" t="str">
        <f t="shared" si="178"/>
        <v>BUs</v>
      </c>
      <c r="T1558" s="11" t="str">
        <f t="shared" si="179"/>
        <v>Symptome</v>
      </c>
      <c r="U1558" s="14">
        <f>IFERROR(VLOOKUP(Tabelle3[[#This Row],[Artikelnr.]],Kennzahlen!S:U,3,FALSE)*Tabelle3[[#This Row],[Menge]],"0")</f>
        <v>6.5</v>
      </c>
      <c r="V1558" s="14" t="str">
        <f>IF(ISBLANK(A1558),VLOOKUP(Tabelle3[[#This Row],[Artikelnr.]],'Linien - BU'!R:S,2,FALSE),A1558)</f>
        <v>BU4</v>
      </c>
      <c r="W1558" s="16">
        <f t="shared" si="180"/>
        <v>29500908</v>
      </c>
      <c r="X1558" s="16">
        <f t="shared" si="181"/>
        <v>61</v>
      </c>
    </row>
    <row r="1559" spans="1:24" ht="30" customHeight="1" x14ac:dyDescent="0.25">
      <c r="A1559" s="25"/>
      <c r="B1559" s="67">
        <v>29500908</v>
      </c>
      <c r="C1559" s="25">
        <v>15</v>
      </c>
      <c r="D1559" s="25">
        <v>61</v>
      </c>
      <c r="E1559" s="37">
        <v>44508</v>
      </c>
      <c r="G1559" s="25"/>
      <c r="H1559" s="66" t="str">
        <f>IFERROR(VLOOKUP(Tabelle111[[#This Row],[Artikelnr. (wenn vorhanden)]],Artikel!A:C,3,FALSE),Tabelle111[[#This Row],[Artikelnr. (wenn vorhanden)]])</f>
        <v>ABS GRUY</v>
      </c>
      <c r="I1559" s="11" t="str">
        <f>VLOOKUP(V1559,'Linien - BU'!A:B,2,FALSE)</f>
        <v>BU4</v>
      </c>
      <c r="J1559" s="12">
        <f t="shared" si="175"/>
        <v>15</v>
      </c>
      <c r="K1559" s="13">
        <f>Tabelle111[[#This Row],[Datum '[Tag']]]</f>
        <v>44508</v>
      </c>
      <c r="L1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9" s="14" t="str">
        <f>IFERROR(VLOOKUP(Tabelle3[[#This Row],[Artikelnr.]],Artikel!A:C,3,FALSE),Tabelle3[[#This Row],[Artikelnr.]])</f>
        <v>ABS GRUY</v>
      </c>
      <c r="N1559" s="14" t="str">
        <f>VLOOKUP(D1559,'Liste Gründe'!A:D,2,FALSE)</f>
        <v>keinen Verwendungszweck</v>
      </c>
      <c r="O1559" s="13" t="str">
        <f>IF(ISBLANK(F1559),VLOOKUP(Tabelle3[[#This Row],[Grund Ziffer]],'Liste Gründe'!A:D,3,FALSE),F1559)</f>
        <v>keinen Verwendungszweck</v>
      </c>
      <c r="P1559" s="14" t="str">
        <f>IF(ISBLANK(Tabelle111[[#This Row],[noch genauer]]),"-",Tabelle111[[#This Row],[noch genauer]])</f>
        <v>-</v>
      </c>
      <c r="Q1559" s="14">
        <f t="shared" si="176"/>
        <v>45</v>
      </c>
      <c r="R1559" s="11" t="str">
        <f t="shared" si="177"/>
        <v>Produkte</v>
      </c>
      <c r="S1559" s="11" t="str">
        <f t="shared" si="178"/>
        <v>BUs</v>
      </c>
      <c r="T1559" s="11" t="str">
        <f t="shared" si="179"/>
        <v>Symptome</v>
      </c>
      <c r="U1559" s="14">
        <f>IFERROR(VLOOKUP(Tabelle3[[#This Row],[Artikelnr.]],Kennzahlen!S:U,3,FALSE)*Tabelle3[[#This Row],[Menge]],"0")</f>
        <v>7.5</v>
      </c>
      <c r="V1559" s="14" t="str">
        <f>IF(ISBLANK(A1559),VLOOKUP(Tabelle3[[#This Row],[Artikelnr.]],'Linien - BU'!R:S,2,FALSE),A1559)</f>
        <v>BU4</v>
      </c>
      <c r="W1559" s="16">
        <f t="shared" si="180"/>
        <v>29500908</v>
      </c>
      <c r="X1559" s="16">
        <f t="shared" si="181"/>
        <v>61</v>
      </c>
    </row>
    <row r="1560" spans="1:24" ht="30" customHeight="1" x14ac:dyDescent="0.25">
      <c r="A1560" s="25"/>
      <c r="B1560" s="67">
        <v>29501028</v>
      </c>
      <c r="C1560" s="25">
        <v>9</v>
      </c>
      <c r="D1560" s="25">
        <v>61</v>
      </c>
      <c r="E1560" s="37">
        <v>44508</v>
      </c>
      <c r="G1560" s="25"/>
      <c r="H1560" s="66" t="str">
        <f>IFERROR(VLOOKUP(Tabelle111[[#This Row],[Artikelnr. (wenn vorhanden)]],Artikel!A:C,3,FALSE),Tabelle111[[#This Row],[Artikelnr. (wenn vorhanden)]])</f>
        <v>ABS KELLERGEIST</v>
      </c>
      <c r="I1560" s="11" t="str">
        <f>VLOOKUP(V1560,'Linien - BU'!A:B,2,FALSE)</f>
        <v>BU4</v>
      </c>
      <c r="J1560" s="12">
        <f t="shared" si="175"/>
        <v>9</v>
      </c>
      <c r="K1560" s="13">
        <f>Tabelle111[[#This Row],[Datum '[Tag']]]</f>
        <v>44508</v>
      </c>
      <c r="L1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0" s="14" t="str">
        <f>IFERROR(VLOOKUP(Tabelle3[[#This Row],[Artikelnr.]],Artikel!A:C,3,FALSE),Tabelle3[[#This Row],[Artikelnr.]])</f>
        <v>ABS KELLERGEIST</v>
      </c>
      <c r="N1560" s="14" t="str">
        <f>VLOOKUP(D1560,'Liste Gründe'!A:D,2,FALSE)</f>
        <v>keinen Verwendungszweck</v>
      </c>
      <c r="O1560" s="13" t="str">
        <f>IF(ISBLANK(F1560),VLOOKUP(Tabelle3[[#This Row],[Grund Ziffer]],'Liste Gründe'!A:D,3,FALSE),F1560)</f>
        <v>keinen Verwendungszweck</v>
      </c>
      <c r="P1560" s="14" t="str">
        <f>IF(ISBLANK(Tabelle111[[#This Row],[noch genauer]]),"-",Tabelle111[[#This Row],[noch genauer]])</f>
        <v>-</v>
      </c>
      <c r="Q1560" s="14">
        <f t="shared" si="176"/>
        <v>45</v>
      </c>
      <c r="R1560" s="11" t="str">
        <f t="shared" si="177"/>
        <v>Produkte</v>
      </c>
      <c r="S1560" s="11" t="str">
        <f t="shared" si="178"/>
        <v>BUs</v>
      </c>
      <c r="T1560" s="11" t="str">
        <f t="shared" si="179"/>
        <v>Symptome</v>
      </c>
      <c r="U1560" s="14">
        <f>IFERROR(VLOOKUP(Tabelle3[[#This Row],[Artikelnr.]],Kennzahlen!S:U,3,FALSE)*Tabelle3[[#This Row],[Menge]],"0")</f>
        <v>9.0000000000000008E-4</v>
      </c>
      <c r="V1560" s="14" t="str">
        <f>IF(ISBLANK(A1560),VLOOKUP(Tabelle3[[#This Row],[Artikelnr.]],'Linien - BU'!R:S,2,FALSE),A1560)</f>
        <v>BU4</v>
      </c>
      <c r="W1560" s="16">
        <f t="shared" si="180"/>
        <v>29501028</v>
      </c>
      <c r="X1560" s="16">
        <f t="shared" si="181"/>
        <v>61</v>
      </c>
    </row>
    <row r="1561" spans="1:24" ht="30" customHeight="1" x14ac:dyDescent="0.25">
      <c r="A1561" s="25"/>
      <c r="B1561" s="67">
        <v>29501110</v>
      </c>
      <c r="C1561" s="25">
        <v>10</v>
      </c>
      <c r="D1561" s="25">
        <v>12</v>
      </c>
      <c r="E1561" s="37">
        <v>44508</v>
      </c>
      <c r="G1561" s="25"/>
      <c r="H1561" s="66">
        <f>IFERROR(VLOOKUP(Tabelle111[[#This Row],[Artikelnr. (wenn vorhanden)]],Artikel!A:C,3,FALSE),Tabelle111[[#This Row],[Artikelnr. (wenn vorhanden)]])</f>
        <v>29501110</v>
      </c>
      <c r="I1561" s="11" t="str">
        <f>VLOOKUP(V1561,'Linien - BU'!A:B,2,FALSE)</f>
        <v>BU3</v>
      </c>
      <c r="J1561" s="12">
        <f t="shared" si="175"/>
        <v>10</v>
      </c>
      <c r="K1561" s="13">
        <f>Tabelle111[[#This Row],[Datum '[Tag']]]</f>
        <v>44508</v>
      </c>
      <c r="L1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1" s="14">
        <f>IFERROR(VLOOKUP(Tabelle3[[#This Row],[Artikelnr.]],Artikel!A:C,3,FALSE),Tabelle3[[#This Row],[Artikelnr.]])</f>
        <v>29501110</v>
      </c>
      <c r="N1561" s="14" t="str">
        <f>VLOOKUP(D1561,'Liste Gründe'!A:D,2,FALSE)</f>
        <v>Schimmel</v>
      </c>
      <c r="O1561" s="13" t="str">
        <f>IF(ISBLANK(F1561),VLOOKUP(Tabelle3[[#This Row],[Grund Ziffer]],'Liste Gründe'!A:D,3,FALSE),F1561)</f>
        <v>Schimmel</v>
      </c>
      <c r="P1561" s="14" t="str">
        <f>IF(ISBLANK(Tabelle111[[#This Row],[noch genauer]]),"-",Tabelle111[[#This Row],[noch genauer]])</f>
        <v>-</v>
      </c>
      <c r="Q1561" s="14">
        <f t="shared" si="176"/>
        <v>45</v>
      </c>
      <c r="R1561" s="11" t="str">
        <f t="shared" si="177"/>
        <v>Produkte</v>
      </c>
      <c r="S1561" s="11" t="str">
        <f t="shared" si="178"/>
        <v>BUs</v>
      </c>
      <c r="T1561" s="11" t="str">
        <f t="shared" si="179"/>
        <v>Symptome</v>
      </c>
      <c r="U1561" s="14" t="str">
        <f>IFERROR(VLOOKUP(Tabelle3[[#This Row],[Artikelnr.]],Kennzahlen!S:U,3,FALSE)*Tabelle3[[#This Row],[Menge]],"0")</f>
        <v>0</v>
      </c>
      <c r="V1561" s="14" t="str">
        <f>IF(ISBLANK(A1561),VLOOKUP(Tabelle3[[#This Row],[Artikelnr.]],'Linien - BU'!R:S,2,FALSE),A1561)</f>
        <v>BU3</v>
      </c>
      <c r="W1561" s="16">
        <f t="shared" si="180"/>
        <v>29501110</v>
      </c>
      <c r="X1561" s="16">
        <f t="shared" si="181"/>
        <v>12</v>
      </c>
    </row>
    <row r="1562" spans="1:24" ht="30" customHeight="1" x14ac:dyDescent="0.25">
      <c r="A1562" s="25"/>
      <c r="B1562" s="67">
        <v>29501110</v>
      </c>
      <c r="C1562" s="25">
        <v>14</v>
      </c>
      <c r="D1562" s="25">
        <v>12</v>
      </c>
      <c r="E1562" s="37">
        <v>44508</v>
      </c>
      <c r="G1562" s="25"/>
      <c r="H1562" s="66">
        <f>IFERROR(VLOOKUP(Tabelle111[[#This Row],[Artikelnr. (wenn vorhanden)]],Artikel!A:C,3,FALSE),Tabelle111[[#This Row],[Artikelnr. (wenn vorhanden)]])</f>
        <v>29501110</v>
      </c>
      <c r="I1562" s="11" t="str">
        <f>VLOOKUP(V1562,'Linien - BU'!A:B,2,FALSE)</f>
        <v>BU3</v>
      </c>
      <c r="J1562" s="12">
        <f t="shared" si="175"/>
        <v>14</v>
      </c>
      <c r="K1562" s="13">
        <f>Tabelle111[[#This Row],[Datum '[Tag']]]</f>
        <v>44508</v>
      </c>
      <c r="L1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2" s="14">
        <f>IFERROR(VLOOKUP(Tabelle3[[#This Row],[Artikelnr.]],Artikel!A:C,3,FALSE),Tabelle3[[#This Row],[Artikelnr.]])</f>
        <v>29501110</v>
      </c>
      <c r="N1562" s="14" t="str">
        <f>VLOOKUP(D1562,'Liste Gründe'!A:D,2,FALSE)</f>
        <v>Schimmel</v>
      </c>
      <c r="O1562" s="13" t="str">
        <f>IF(ISBLANK(F1562),VLOOKUP(Tabelle3[[#This Row],[Grund Ziffer]],'Liste Gründe'!A:D,3,FALSE),F1562)</f>
        <v>Schimmel</v>
      </c>
      <c r="P1562" s="14" t="str">
        <f>IF(ISBLANK(Tabelle111[[#This Row],[noch genauer]]),"-",Tabelle111[[#This Row],[noch genauer]])</f>
        <v>-</v>
      </c>
      <c r="Q1562" s="14">
        <f t="shared" si="176"/>
        <v>45</v>
      </c>
      <c r="R1562" s="11" t="str">
        <f t="shared" si="177"/>
        <v>Produkte</v>
      </c>
      <c r="S1562" s="11" t="str">
        <f t="shared" si="178"/>
        <v>BUs</v>
      </c>
      <c r="T1562" s="11" t="str">
        <f t="shared" si="179"/>
        <v>Symptome</v>
      </c>
      <c r="U1562" s="14" t="str">
        <f>IFERROR(VLOOKUP(Tabelle3[[#This Row],[Artikelnr.]],Kennzahlen!S:U,3,FALSE)*Tabelle3[[#This Row],[Menge]],"0")</f>
        <v>0</v>
      </c>
      <c r="V1562" s="14" t="str">
        <f>IF(ISBLANK(A1562),VLOOKUP(Tabelle3[[#This Row],[Artikelnr.]],'Linien - BU'!R:S,2,FALSE),A1562)</f>
        <v>BU3</v>
      </c>
      <c r="W1562" s="16">
        <f t="shared" si="180"/>
        <v>29501110</v>
      </c>
      <c r="X1562" s="16">
        <f t="shared" si="181"/>
        <v>12</v>
      </c>
    </row>
    <row r="1563" spans="1:24" ht="30" customHeight="1" x14ac:dyDescent="0.25">
      <c r="A1563" s="25"/>
      <c r="B1563" s="67">
        <v>29501110</v>
      </c>
      <c r="C1563" s="25">
        <v>20</v>
      </c>
      <c r="D1563" s="25">
        <v>12</v>
      </c>
      <c r="E1563" s="37">
        <v>44508</v>
      </c>
      <c r="G1563" s="25"/>
      <c r="H1563" s="66">
        <f>IFERROR(VLOOKUP(Tabelle111[[#This Row],[Artikelnr. (wenn vorhanden)]],Artikel!A:C,3,FALSE),Tabelle111[[#This Row],[Artikelnr. (wenn vorhanden)]])</f>
        <v>29501110</v>
      </c>
      <c r="I1563" s="11" t="str">
        <f>VLOOKUP(V1563,'Linien - BU'!A:B,2,FALSE)</f>
        <v>BU3</v>
      </c>
      <c r="J1563" s="12">
        <f t="shared" si="175"/>
        <v>20</v>
      </c>
      <c r="K1563" s="13">
        <f>Tabelle111[[#This Row],[Datum '[Tag']]]</f>
        <v>44508</v>
      </c>
      <c r="L1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3" s="14">
        <f>IFERROR(VLOOKUP(Tabelle3[[#This Row],[Artikelnr.]],Artikel!A:C,3,FALSE),Tabelle3[[#This Row],[Artikelnr.]])</f>
        <v>29501110</v>
      </c>
      <c r="N1563" s="14" t="str">
        <f>VLOOKUP(D1563,'Liste Gründe'!A:D,2,FALSE)</f>
        <v>Schimmel</v>
      </c>
      <c r="O1563" s="13" t="str">
        <f>IF(ISBLANK(F1563),VLOOKUP(Tabelle3[[#This Row],[Grund Ziffer]],'Liste Gründe'!A:D,3,FALSE),F1563)</f>
        <v>Schimmel</v>
      </c>
      <c r="P1563" s="14" t="str">
        <f>IF(ISBLANK(Tabelle111[[#This Row],[noch genauer]]),"-",Tabelle111[[#This Row],[noch genauer]])</f>
        <v>-</v>
      </c>
      <c r="Q1563" s="14">
        <f t="shared" si="176"/>
        <v>45</v>
      </c>
      <c r="R1563" s="11" t="str">
        <f t="shared" si="177"/>
        <v>Produkte</v>
      </c>
      <c r="S1563" s="11" t="str">
        <f t="shared" si="178"/>
        <v>BUs</v>
      </c>
      <c r="T1563" s="11" t="str">
        <f t="shared" si="179"/>
        <v>Symptome</v>
      </c>
      <c r="U1563" s="14" t="str">
        <f>IFERROR(VLOOKUP(Tabelle3[[#This Row],[Artikelnr.]],Kennzahlen!S:U,3,FALSE)*Tabelle3[[#This Row],[Menge]],"0")</f>
        <v>0</v>
      </c>
      <c r="V1563" s="14" t="str">
        <f>IF(ISBLANK(A1563),VLOOKUP(Tabelle3[[#This Row],[Artikelnr.]],'Linien - BU'!R:S,2,FALSE),A1563)</f>
        <v>BU3</v>
      </c>
      <c r="W1563" s="16">
        <f t="shared" si="180"/>
        <v>29501110</v>
      </c>
      <c r="X1563" s="16">
        <f t="shared" si="181"/>
        <v>12</v>
      </c>
    </row>
    <row r="1564" spans="1:24" ht="30" customHeight="1" x14ac:dyDescent="0.25">
      <c r="A1564" s="25"/>
      <c r="B1564" s="67">
        <v>29501110</v>
      </c>
      <c r="C1564" s="25">
        <v>13</v>
      </c>
      <c r="D1564" s="25">
        <v>12</v>
      </c>
      <c r="E1564" s="37">
        <v>44508</v>
      </c>
      <c r="G1564" s="25"/>
      <c r="H1564" s="66">
        <f>IFERROR(VLOOKUP(Tabelle111[[#This Row],[Artikelnr. (wenn vorhanden)]],Artikel!A:C,3,FALSE),Tabelle111[[#This Row],[Artikelnr. (wenn vorhanden)]])</f>
        <v>29501110</v>
      </c>
      <c r="I1564" s="11" t="str">
        <f>VLOOKUP(V1564,'Linien - BU'!A:B,2,FALSE)</f>
        <v>BU3</v>
      </c>
      <c r="J1564" s="12">
        <f t="shared" si="175"/>
        <v>13</v>
      </c>
      <c r="K1564" s="13">
        <f>Tabelle111[[#This Row],[Datum '[Tag']]]</f>
        <v>44508</v>
      </c>
      <c r="L1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4" s="14">
        <f>IFERROR(VLOOKUP(Tabelle3[[#This Row],[Artikelnr.]],Artikel!A:C,3,FALSE),Tabelle3[[#This Row],[Artikelnr.]])</f>
        <v>29501110</v>
      </c>
      <c r="N1564" s="14" t="str">
        <f>VLOOKUP(D1564,'Liste Gründe'!A:D,2,FALSE)</f>
        <v>Schimmel</v>
      </c>
      <c r="O1564" s="13" t="str">
        <f>IF(ISBLANK(F1564),VLOOKUP(Tabelle3[[#This Row],[Grund Ziffer]],'Liste Gründe'!A:D,3,FALSE),F1564)</f>
        <v>Schimmel</v>
      </c>
      <c r="P1564" s="14" t="str">
        <f>IF(ISBLANK(Tabelle111[[#This Row],[noch genauer]]),"-",Tabelle111[[#This Row],[noch genauer]])</f>
        <v>-</v>
      </c>
      <c r="Q1564" s="14">
        <f t="shared" si="176"/>
        <v>45</v>
      </c>
      <c r="R1564" s="11" t="str">
        <f t="shared" si="177"/>
        <v>Produkte</v>
      </c>
      <c r="S1564" s="11" t="str">
        <f t="shared" si="178"/>
        <v>BUs</v>
      </c>
      <c r="T1564" s="11" t="str">
        <f t="shared" si="179"/>
        <v>Symptome</v>
      </c>
      <c r="U1564" s="14" t="str">
        <f>IFERROR(VLOOKUP(Tabelle3[[#This Row],[Artikelnr.]],Kennzahlen!S:U,3,FALSE)*Tabelle3[[#This Row],[Menge]],"0")</f>
        <v>0</v>
      </c>
      <c r="V1564" s="14" t="str">
        <f>IF(ISBLANK(A1564),VLOOKUP(Tabelle3[[#This Row],[Artikelnr.]],'Linien - BU'!R:S,2,FALSE),A1564)</f>
        <v>BU3</v>
      </c>
      <c r="W1564" s="16">
        <f t="shared" si="180"/>
        <v>29501110</v>
      </c>
      <c r="X1564" s="16">
        <f t="shared" si="181"/>
        <v>12</v>
      </c>
    </row>
    <row r="1565" spans="1:24" ht="30" customHeight="1" x14ac:dyDescent="0.25">
      <c r="A1565" s="25"/>
      <c r="B1565" s="67">
        <v>29500886</v>
      </c>
      <c r="C1565" s="25">
        <v>5</v>
      </c>
      <c r="D1565" s="25">
        <v>61</v>
      </c>
      <c r="E1565" s="37">
        <v>44508</v>
      </c>
      <c r="G1565" s="25"/>
      <c r="H1565" s="66" t="str">
        <f>IFERROR(VLOOKUP(Tabelle111[[#This Row],[Artikelnr. (wenn vorhanden)]],Artikel!A:C,3,FALSE),Tabelle111[[#This Row],[Artikelnr. (wenn vorhanden)]])</f>
        <v>ABS MEDI-KRÄUK</v>
      </c>
      <c r="I1565" s="11" t="str">
        <f>VLOOKUP(V1565,'Linien - BU'!A:B,2,FALSE)</f>
        <v>BU4</v>
      </c>
      <c r="J1565" s="12">
        <f t="shared" si="175"/>
        <v>5</v>
      </c>
      <c r="K1565" s="13">
        <f>Tabelle111[[#This Row],[Datum '[Tag']]]</f>
        <v>44508</v>
      </c>
      <c r="L1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5" s="14" t="str">
        <f>IFERROR(VLOOKUP(Tabelle3[[#This Row],[Artikelnr.]],Artikel!A:C,3,FALSE),Tabelle3[[#This Row],[Artikelnr.]])</f>
        <v>ABS MEDI-KRÄUK</v>
      </c>
      <c r="N1565" s="14" t="str">
        <f>VLOOKUP(D1565,'Liste Gründe'!A:D,2,FALSE)</f>
        <v>keinen Verwendungszweck</v>
      </c>
      <c r="O1565" s="13" t="str">
        <f>IF(ISBLANK(F1565),VLOOKUP(Tabelle3[[#This Row],[Grund Ziffer]],'Liste Gründe'!A:D,3,FALSE),F1565)</f>
        <v>keinen Verwendungszweck</v>
      </c>
      <c r="P1565" s="14" t="str">
        <f>IF(ISBLANK(Tabelle111[[#This Row],[noch genauer]]),"-",Tabelle111[[#This Row],[noch genauer]])</f>
        <v>-</v>
      </c>
      <c r="Q1565" s="14">
        <f t="shared" si="176"/>
        <v>45</v>
      </c>
      <c r="R1565" s="11" t="str">
        <f t="shared" si="177"/>
        <v>Produkte</v>
      </c>
      <c r="S1565" s="11" t="str">
        <f t="shared" si="178"/>
        <v>BUs</v>
      </c>
      <c r="T1565" s="11" t="str">
        <f t="shared" si="179"/>
        <v>Symptome</v>
      </c>
      <c r="U1565" s="14">
        <f>IFERROR(VLOOKUP(Tabelle3[[#This Row],[Artikelnr.]],Kennzahlen!S:U,3,FALSE)*Tabelle3[[#This Row],[Menge]],"0")</f>
        <v>7.5</v>
      </c>
      <c r="V1565" s="14" t="str">
        <f>IF(ISBLANK(A1565),VLOOKUP(Tabelle3[[#This Row],[Artikelnr.]],'Linien - BU'!R:S,2,FALSE),A1565)</f>
        <v>Bu4</v>
      </c>
      <c r="W1565" s="16">
        <f t="shared" si="180"/>
        <v>29500886</v>
      </c>
      <c r="X1565" s="16">
        <f t="shared" si="181"/>
        <v>61</v>
      </c>
    </row>
    <row r="1566" spans="1:24" ht="30" customHeight="1" x14ac:dyDescent="0.25">
      <c r="A1566" s="25"/>
      <c r="B1566" s="67">
        <v>29501039</v>
      </c>
      <c r="C1566" s="25">
        <v>21</v>
      </c>
      <c r="D1566" s="25">
        <v>61</v>
      </c>
      <c r="E1566" s="37">
        <v>44508</v>
      </c>
      <c r="G1566" s="25"/>
      <c r="H1566" s="66" t="str">
        <f>IFERROR(VLOOKUP(Tabelle111[[#This Row],[Artikelnr. (wenn vorhanden)]],Artikel!A:C,3,FALSE),Tabelle111[[#This Row],[Artikelnr. (wenn vorhanden)]])</f>
        <v>ABS OLD-AMSTERDAM</v>
      </c>
      <c r="I1566" s="11" t="str">
        <f>VLOOKUP(V1566,'Linien - BU'!A:B,2,FALSE)</f>
        <v>BU4</v>
      </c>
      <c r="J1566" s="12">
        <f t="shared" si="175"/>
        <v>21</v>
      </c>
      <c r="K1566" s="13">
        <f>Tabelle111[[#This Row],[Datum '[Tag']]]</f>
        <v>44508</v>
      </c>
      <c r="L1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6" s="14" t="str">
        <f>IFERROR(VLOOKUP(Tabelle3[[#This Row],[Artikelnr.]],Artikel!A:C,3,FALSE),Tabelle3[[#This Row],[Artikelnr.]])</f>
        <v>ABS OLD-AMSTERDAM</v>
      </c>
      <c r="N1566" s="14" t="str">
        <f>VLOOKUP(D1566,'Liste Gründe'!A:D,2,FALSE)</f>
        <v>keinen Verwendungszweck</v>
      </c>
      <c r="O1566" s="13" t="str">
        <f>IF(ISBLANK(F1566),VLOOKUP(Tabelle3[[#This Row],[Grund Ziffer]],'Liste Gründe'!A:D,3,FALSE),F1566)</f>
        <v>keinen Verwendungszweck</v>
      </c>
      <c r="P1566" s="14" t="str">
        <f>IF(ISBLANK(Tabelle111[[#This Row],[noch genauer]]),"-",Tabelle111[[#This Row],[noch genauer]])</f>
        <v>-</v>
      </c>
      <c r="Q1566" s="14">
        <f t="shared" si="176"/>
        <v>45</v>
      </c>
      <c r="R1566" s="11" t="str">
        <f t="shared" si="177"/>
        <v>Produkte</v>
      </c>
      <c r="S1566" s="11" t="str">
        <f t="shared" si="178"/>
        <v>BUs</v>
      </c>
      <c r="T1566" s="11" t="str">
        <f t="shared" si="179"/>
        <v>Symptome</v>
      </c>
      <c r="U1566" s="14">
        <f>IFERROR(VLOOKUP(Tabelle3[[#This Row],[Artikelnr.]],Kennzahlen!S:U,3,FALSE)*Tabelle3[[#This Row],[Menge]],"0")</f>
        <v>2.1000000000000003E-3</v>
      </c>
      <c r="V1566" s="14" t="str">
        <f>IF(ISBLANK(A1566),VLOOKUP(Tabelle3[[#This Row],[Artikelnr.]],'Linien - BU'!R:S,2,FALSE),A1566)</f>
        <v>BU4</v>
      </c>
      <c r="W1566" s="16">
        <f t="shared" si="180"/>
        <v>29501039</v>
      </c>
      <c r="X1566" s="16">
        <f t="shared" si="181"/>
        <v>61</v>
      </c>
    </row>
    <row r="1567" spans="1:24" ht="30" customHeight="1" x14ac:dyDescent="0.25">
      <c r="A1567" s="25"/>
      <c r="B1567" s="67">
        <v>29500906</v>
      </c>
      <c r="C1567" s="25">
        <v>20</v>
      </c>
      <c r="D1567" s="25">
        <v>61</v>
      </c>
      <c r="E1567" s="37">
        <v>44508</v>
      </c>
      <c r="G1567" s="25"/>
      <c r="H1567" s="66" t="str">
        <f>IFERROR(VLOOKUP(Tabelle111[[#This Row],[Artikelnr. (wenn vorhanden)]],Artikel!A:C,3,FALSE),Tabelle111[[#This Row],[Artikelnr. (wenn vorhanden)]])</f>
        <v>ABS SCH-PAUL</v>
      </c>
      <c r="I1567" s="11" t="str">
        <f>VLOOKUP(V1567,'Linien - BU'!A:B,2,FALSE)</f>
        <v>BU4</v>
      </c>
      <c r="J1567" s="12">
        <f t="shared" si="175"/>
        <v>20</v>
      </c>
      <c r="K1567" s="13">
        <f>Tabelle111[[#This Row],[Datum '[Tag']]]</f>
        <v>44508</v>
      </c>
      <c r="L1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7" s="14" t="str">
        <f>IFERROR(VLOOKUP(Tabelle3[[#This Row],[Artikelnr.]],Artikel!A:C,3,FALSE),Tabelle3[[#This Row],[Artikelnr.]])</f>
        <v>ABS SCH-PAUL</v>
      </c>
      <c r="N1567" s="14" t="str">
        <f>VLOOKUP(D1567,'Liste Gründe'!A:D,2,FALSE)</f>
        <v>keinen Verwendungszweck</v>
      </c>
      <c r="O1567" s="13" t="str">
        <f>IF(ISBLANK(F1567),VLOOKUP(Tabelle3[[#This Row],[Grund Ziffer]],'Liste Gründe'!A:D,3,FALSE),F1567)</f>
        <v>keinen Verwendungszweck</v>
      </c>
      <c r="P1567" s="14" t="str">
        <f>IF(ISBLANK(Tabelle111[[#This Row],[noch genauer]]),"-",Tabelle111[[#This Row],[noch genauer]])</f>
        <v>-</v>
      </c>
      <c r="Q1567" s="14">
        <f t="shared" si="176"/>
        <v>45</v>
      </c>
      <c r="R1567" s="11" t="str">
        <f t="shared" si="177"/>
        <v>Produkte</v>
      </c>
      <c r="S1567" s="11" t="str">
        <f t="shared" si="178"/>
        <v>BUs</v>
      </c>
      <c r="T1567" s="11" t="str">
        <f t="shared" si="179"/>
        <v>Symptome</v>
      </c>
      <c r="U1567" s="14">
        <f>IFERROR(VLOOKUP(Tabelle3[[#This Row],[Artikelnr.]],Kennzahlen!S:U,3,FALSE)*Tabelle3[[#This Row],[Menge]],"0")</f>
        <v>0.2</v>
      </c>
      <c r="V1567" s="14" t="str">
        <f>IF(ISBLANK(A1567),VLOOKUP(Tabelle3[[#This Row],[Artikelnr.]],'Linien - BU'!R:S,2,FALSE),A1567)</f>
        <v>BU4</v>
      </c>
      <c r="W1567" s="16">
        <f t="shared" si="180"/>
        <v>29500906</v>
      </c>
      <c r="X1567" s="16">
        <f t="shared" si="181"/>
        <v>61</v>
      </c>
    </row>
    <row r="1568" spans="1:24" ht="30" customHeight="1" x14ac:dyDescent="0.25">
      <c r="A1568" s="25"/>
      <c r="B1568" s="67">
        <v>29501099</v>
      </c>
      <c r="C1568" s="25">
        <v>9</v>
      </c>
      <c r="D1568" s="25">
        <v>61</v>
      </c>
      <c r="E1568" s="37">
        <v>44508</v>
      </c>
      <c r="G1568" s="25"/>
      <c r="H1568" s="66" t="str">
        <f>IFERROR(VLOOKUP(Tabelle111[[#This Row],[Artikelnr. (wenn vorhanden)]],Artikel!A:C,3,FALSE),Tabelle111[[#This Row],[Artikelnr. (wenn vorhanden)]])</f>
        <v>ABS Simmentaler</v>
      </c>
      <c r="I1568" s="11" t="str">
        <f>VLOOKUP(V1568,'Linien - BU'!A:B,2,FALSE)</f>
        <v>BU4</v>
      </c>
      <c r="J1568" s="12">
        <f t="shared" si="175"/>
        <v>9</v>
      </c>
      <c r="K1568" s="13">
        <f>Tabelle111[[#This Row],[Datum '[Tag']]]</f>
        <v>44508</v>
      </c>
      <c r="L1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8" s="14" t="str">
        <f>IFERROR(VLOOKUP(Tabelle3[[#This Row],[Artikelnr.]],Artikel!A:C,3,FALSE),Tabelle3[[#This Row],[Artikelnr.]])</f>
        <v>ABS Simmentaler</v>
      </c>
      <c r="N1568" s="14" t="str">
        <f>VLOOKUP(D1568,'Liste Gründe'!A:D,2,FALSE)</f>
        <v>keinen Verwendungszweck</v>
      </c>
      <c r="O1568" s="13" t="str">
        <f>IF(ISBLANK(F1568),VLOOKUP(Tabelle3[[#This Row],[Grund Ziffer]],'Liste Gründe'!A:D,3,FALSE),F1568)</f>
        <v>keinen Verwendungszweck</v>
      </c>
      <c r="P1568" s="14" t="str">
        <f>IF(ISBLANK(Tabelle111[[#This Row],[noch genauer]]),"-",Tabelle111[[#This Row],[noch genauer]])</f>
        <v>-</v>
      </c>
      <c r="Q1568" s="14">
        <f t="shared" si="176"/>
        <v>45</v>
      </c>
      <c r="R1568" s="11" t="str">
        <f t="shared" si="177"/>
        <v>Produkte</v>
      </c>
      <c r="S1568" s="11" t="str">
        <f t="shared" si="178"/>
        <v>BUs</v>
      </c>
      <c r="T1568" s="11" t="str">
        <f t="shared" si="179"/>
        <v>Symptome</v>
      </c>
      <c r="U1568" s="14">
        <f>IFERROR(VLOOKUP(Tabelle3[[#This Row],[Artikelnr.]],Kennzahlen!S:U,3,FALSE)*Tabelle3[[#This Row],[Menge]],"0")</f>
        <v>0.09</v>
      </c>
      <c r="V1568" s="14" t="str">
        <f>IF(ISBLANK(A1568),VLOOKUP(Tabelle3[[#This Row],[Artikelnr.]],'Linien - BU'!R:S,2,FALSE),A1568)</f>
        <v>BU4</v>
      </c>
      <c r="W1568" s="16">
        <f t="shared" si="180"/>
        <v>29501099</v>
      </c>
      <c r="X1568" s="16">
        <f t="shared" si="181"/>
        <v>61</v>
      </c>
    </row>
    <row r="1569" spans="1:24" ht="30" customHeight="1" x14ac:dyDescent="0.25">
      <c r="A1569" s="25"/>
      <c r="B1569" s="67">
        <v>29500904</v>
      </c>
      <c r="C1569" s="25">
        <v>4</v>
      </c>
      <c r="D1569" s="25">
        <v>61</v>
      </c>
      <c r="E1569" s="37">
        <v>44508</v>
      </c>
      <c r="G1569" s="25"/>
      <c r="H1569" s="66" t="str">
        <f>IFERROR(VLOOKUP(Tabelle111[[#This Row],[Artikelnr. (wenn vorhanden)]],Artikel!A:C,3,FALSE),Tabelle111[[#This Row],[Artikelnr. (wenn vorhanden)]])</f>
        <v>ABS TI-AD</v>
      </c>
      <c r="I1569" s="11" t="str">
        <f>VLOOKUP(V1569,'Linien - BU'!A:B,2,FALSE)</f>
        <v>BU4</v>
      </c>
      <c r="J1569" s="12">
        <f t="shared" si="175"/>
        <v>4</v>
      </c>
      <c r="K1569" s="13">
        <f>Tabelle111[[#This Row],[Datum '[Tag']]]</f>
        <v>44508</v>
      </c>
      <c r="L1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9" s="14" t="str">
        <f>IFERROR(VLOOKUP(Tabelle3[[#This Row],[Artikelnr.]],Artikel!A:C,3,FALSE),Tabelle3[[#This Row],[Artikelnr.]])</f>
        <v>ABS TI-AD</v>
      </c>
      <c r="N1569" s="14" t="str">
        <f>VLOOKUP(D1569,'Liste Gründe'!A:D,2,FALSE)</f>
        <v>keinen Verwendungszweck</v>
      </c>
      <c r="O1569" s="13" t="str">
        <f>IF(ISBLANK(F1569),VLOOKUP(Tabelle3[[#This Row],[Grund Ziffer]],'Liste Gründe'!A:D,3,FALSE),F1569)</f>
        <v>keinen Verwendungszweck</v>
      </c>
      <c r="P1569" s="14" t="str">
        <f>IF(ISBLANK(Tabelle111[[#This Row],[noch genauer]]),"-",Tabelle111[[#This Row],[noch genauer]])</f>
        <v>-</v>
      </c>
      <c r="Q1569" s="14">
        <f t="shared" si="176"/>
        <v>45</v>
      </c>
      <c r="R1569" s="11" t="str">
        <f t="shared" si="177"/>
        <v>Produkte</v>
      </c>
      <c r="S1569" s="11" t="str">
        <f t="shared" si="178"/>
        <v>BUs</v>
      </c>
      <c r="T1569" s="11" t="str">
        <f t="shared" si="179"/>
        <v>Symptome</v>
      </c>
      <c r="U1569" s="14">
        <f>IFERROR(VLOOKUP(Tabelle3[[#This Row],[Artikelnr.]],Kennzahlen!S:U,3,FALSE)*Tabelle3[[#This Row],[Menge]],"0")</f>
        <v>0.04</v>
      </c>
      <c r="V1569" s="14" t="str">
        <f>IF(ISBLANK(A1569),VLOOKUP(Tabelle3[[#This Row],[Artikelnr.]],'Linien - BU'!R:S,2,FALSE),A1569)</f>
        <v>BU4</v>
      </c>
      <c r="W1569" s="16">
        <f t="shared" si="180"/>
        <v>29500904</v>
      </c>
      <c r="X1569" s="16">
        <f t="shared" si="181"/>
        <v>61</v>
      </c>
    </row>
    <row r="1570" spans="1:24" ht="30" customHeight="1" x14ac:dyDescent="0.25">
      <c r="A1570" s="25"/>
      <c r="B1570" s="67">
        <v>29500904</v>
      </c>
      <c r="C1570" s="25">
        <v>12</v>
      </c>
      <c r="D1570" s="25">
        <v>61</v>
      </c>
      <c r="E1570" s="37">
        <v>44508</v>
      </c>
      <c r="G1570" s="25"/>
      <c r="H1570" s="66" t="str">
        <f>IFERROR(VLOOKUP(Tabelle111[[#This Row],[Artikelnr. (wenn vorhanden)]],Artikel!A:C,3,FALSE),Tabelle111[[#This Row],[Artikelnr. (wenn vorhanden)]])</f>
        <v>ABS TI-AD</v>
      </c>
      <c r="I1570" s="11" t="str">
        <f>VLOOKUP(V1570,'Linien - BU'!A:B,2,FALSE)</f>
        <v>BU4</v>
      </c>
      <c r="J1570" s="12">
        <f t="shared" si="175"/>
        <v>12</v>
      </c>
      <c r="K1570" s="13">
        <f>Tabelle111[[#This Row],[Datum '[Tag']]]</f>
        <v>44508</v>
      </c>
      <c r="L1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0" s="14" t="str">
        <f>IFERROR(VLOOKUP(Tabelle3[[#This Row],[Artikelnr.]],Artikel!A:C,3,FALSE),Tabelle3[[#This Row],[Artikelnr.]])</f>
        <v>ABS TI-AD</v>
      </c>
      <c r="N1570" s="14" t="str">
        <f>VLOOKUP(D1570,'Liste Gründe'!A:D,2,FALSE)</f>
        <v>keinen Verwendungszweck</v>
      </c>
      <c r="O1570" s="13" t="str">
        <f>IF(ISBLANK(F1570),VLOOKUP(Tabelle3[[#This Row],[Grund Ziffer]],'Liste Gründe'!A:D,3,FALSE),F1570)</f>
        <v>keinen Verwendungszweck</v>
      </c>
      <c r="P1570" s="14" t="str">
        <f>IF(ISBLANK(Tabelle111[[#This Row],[noch genauer]]),"-",Tabelle111[[#This Row],[noch genauer]])</f>
        <v>-</v>
      </c>
      <c r="Q1570" s="14">
        <f t="shared" si="176"/>
        <v>45</v>
      </c>
      <c r="R1570" s="11" t="str">
        <f t="shared" si="177"/>
        <v>Produkte</v>
      </c>
      <c r="S1570" s="11" t="str">
        <f t="shared" si="178"/>
        <v>BUs</v>
      </c>
      <c r="T1570" s="11" t="str">
        <f t="shared" si="179"/>
        <v>Symptome</v>
      </c>
      <c r="U1570" s="14">
        <f>IFERROR(VLOOKUP(Tabelle3[[#This Row],[Artikelnr.]],Kennzahlen!S:U,3,FALSE)*Tabelle3[[#This Row],[Menge]],"0")</f>
        <v>0.12</v>
      </c>
      <c r="V1570" s="14" t="str">
        <f>IF(ISBLANK(A1570),VLOOKUP(Tabelle3[[#This Row],[Artikelnr.]],'Linien - BU'!R:S,2,FALSE),A1570)</f>
        <v>BU4</v>
      </c>
      <c r="W1570" s="16">
        <f t="shared" si="180"/>
        <v>29500904</v>
      </c>
      <c r="X1570" s="16">
        <f t="shared" si="181"/>
        <v>61</v>
      </c>
    </row>
    <row r="1571" spans="1:24" ht="30" customHeight="1" x14ac:dyDescent="0.25">
      <c r="A1571" s="25"/>
      <c r="B1571" s="67">
        <v>29500904</v>
      </c>
      <c r="C1571" s="25">
        <v>17</v>
      </c>
      <c r="D1571" s="25">
        <v>61</v>
      </c>
      <c r="E1571" s="37">
        <v>44508</v>
      </c>
      <c r="G1571" s="25"/>
      <c r="H1571" s="66" t="str">
        <f>IFERROR(VLOOKUP(Tabelle111[[#This Row],[Artikelnr. (wenn vorhanden)]],Artikel!A:C,3,FALSE),Tabelle111[[#This Row],[Artikelnr. (wenn vorhanden)]])</f>
        <v>ABS TI-AD</v>
      </c>
      <c r="I1571" s="11" t="str">
        <f>VLOOKUP(V1571,'Linien - BU'!A:B,2,FALSE)</f>
        <v>BU4</v>
      </c>
      <c r="J1571" s="12">
        <f t="shared" si="175"/>
        <v>17</v>
      </c>
      <c r="K1571" s="13">
        <f>Tabelle111[[#This Row],[Datum '[Tag']]]</f>
        <v>44508</v>
      </c>
      <c r="L1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1" s="14" t="str">
        <f>IFERROR(VLOOKUP(Tabelle3[[#This Row],[Artikelnr.]],Artikel!A:C,3,FALSE),Tabelle3[[#This Row],[Artikelnr.]])</f>
        <v>ABS TI-AD</v>
      </c>
      <c r="N1571" s="14" t="str">
        <f>VLOOKUP(D1571,'Liste Gründe'!A:D,2,FALSE)</f>
        <v>keinen Verwendungszweck</v>
      </c>
      <c r="O1571" s="13" t="str">
        <f>IF(ISBLANK(F1571),VLOOKUP(Tabelle3[[#This Row],[Grund Ziffer]],'Liste Gründe'!A:D,3,FALSE),F1571)</f>
        <v>keinen Verwendungszweck</v>
      </c>
      <c r="P1571" s="14" t="str">
        <f>IF(ISBLANK(Tabelle111[[#This Row],[noch genauer]]),"-",Tabelle111[[#This Row],[noch genauer]])</f>
        <v>-</v>
      </c>
      <c r="Q1571" s="14">
        <f t="shared" si="176"/>
        <v>45</v>
      </c>
      <c r="R1571" s="11" t="str">
        <f t="shared" si="177"/>
        <v>Produkte</v>
      </c>
      <c r="S1571" s="11" t="str">
        <f t="shared" si="178"/>
        <v>BUs</v>
      </c>
      <c r="T1571" s="11" t="str">
        <f t="shared" si="179"/>
        <v>Symptome</v>
      </c>
      <c r="U1571" s="14">
        <f>IFERROR(VLOOKUP(Tabelle3[[#This Row],[Artikelnr.]],Kennzahlen!S:U,3,FALSE)*Tabelle3[[#This Row],[Menge]],"0")</f>
        <v>0.17</v>
      </c>
      <c r="V1571" s="14" t="str">
        <f>IF(ISBLANK(A1571),VLOOKUP(Tabelle3[[#This Row],[Artikelnr.]],'Linien - BU'!R:S,2,FALSE),A1571)</f>
        <v>BU4</v>
      </c>
      <c r="W1571" s="16">
        <f t="shared" si="180"/>
        <v>29500904</v>
      </c>
      <c r="X1571" s="16">
        <f t="shared" si="181"/>
        <v>61</v>
      </c>
    </row>
    <row r="1572" spans="1:24" ht="30" customHeight="1" x14ac:dyDescent="0.25">
      <c r="A1572" s="25"/>
      <c r="B1572" s="67">
        <v>29500904</v>
      </c>
      <c r="C1572" s="25">
        <v>9</v>
      </c>
      <c r="D1572" s="25">
        <v>61</v>
      </c>
      <c r="E1572" s="37">
        <v>44508</v>
      </c>
      <c r="G1572" s="25"/>
      <c r="H1572" s="66" t="str">
        <f>IFERROR(VLOOKUP(Tabelle111[[#This Row],[Artikelnr. (wenn vorhanden)]],Artikel!A:C,3,FALSE),Tabelle111[[#This Row],[Artikelnr. (wenn vorhanden)]])</f>
        <v>ABS TI-AD</v>
      </c>
      <c r="I1572" s="11" t="str">
        <f>VLOOKUP(V1572,'Linien - BU'!A:B,2,FALSE)</f>
        <v>BU4</v>
      </c>
      <c r="J1572" s="12">
        <f t="shared" si="175"/>
        <v>9</v>
      </c>
      <c r="K1572" s="13">
        <f>Tabelle111[[#This Row],[Datum '[Tag']]]</f>
        <v>44508</v>
      </c>
      <c r="L1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2" s="14" t="str">
        <f>IFERROR(VLOOKUP(Tabelle3[[#This Row],[Artikelnr.]],Artikel!A:C,3,FALSE),Tabelle3[[#This Row],[Artikelnr.]])</f>
        <v>ABS TI-AD</v>
      </c>
      <c r="N1572" s="14" t="str">
        <f>VLOOKUP(D1572,'Liste Gründe'!A:D,2,FALSE)</f>
        <v>keinen Verwendungszweck</v>
      </c>
      <c r="O1572" s="13" t="str">
        <f>IF(ISBLANK(F1572),VLOOKUP(Tabelle3[[#This Row],[Grund Ziffer]],'Liste Gründe'!A:D,3,FALSE),F1572)</f>
        <v>keinen Verwendungszweck</v>
      </c>
      <c r="P1572" s="14" t="str">
        <f>IF(ISBLANK(Tabelle111[[#This Row],[noch genauer]]),"-",Tabelle111[[#This Row],[noch genauer]])</f>
        <v>-</v>
      </c>
      <c r="Q1572" s="14">
        <f t="shared" si="176"/>
        <v>45</v>
      </c>
      <c r="R1572" s="11" t="str">
        <f t="shared" si="177"/>
        <v>Produkte</v>
      </c>
      <c r="S1572" s="11" t="str">
        <f t="shared" si="178"/>
        <v>BUs</v>
      </c>
      <c r="T1572" s="11" t="str">
        <f t="shared" si="179"/>
        <v>Symptome</v>
      </c>
      <c r="U1572" s="14">
        <f>IFERROR(VLOOKUP(Tabelle3[[#This Row],[Artikelnr.]],Kennzahlen!S:U,3,FALSE)*Tabelle3[[#This Row],[Menge]],"0")</f>
        <v>0.09</v>
      </c>
      <c r="V1572" s="14" t="str">
        <f>IF(ISBLANK(A1572),VLOOKUP(Tabelle3[[#This Row],[Artikelnr.]],'Linien - BU'!R:S,2,FALSE),A1572)</f>
        <v>BU4</v>
      </c>
      <c r="W1572" s="16">
        <f t="shared" si="180"/>
        <v>29500904</v>
      </c>
      <c r="X1572" s="16">
        <f t="shared" si="181"/>
        <v>61</v>
      </c>
    </row>
    <row r="1573" spans="1:24" ht="30" customHeight="1" x14ac:dyDescent="0.25">
      <c r="A1573" s="25"/>
      <c r="B1573" s="67">
        <v>29500913</v>
      </c>
      <c r="C1573" s="25">
        <v>3</v>
      </c>
      <c r="D1573" s="25">
        <v>61</v>
      </c>
      <c r="E1573" s="37">
        <v>44508</v>
      </c>
      <c r="G1573" s="25"/>
      <c r="H1573" s="66" t="str">
        <f>IFERROR(VLOOKUP(Tabelle111[[#This Row],[Artikelnr. (wenn vorhanden)]],Artikel!A:C,3,FALSE),Tabelle111[[#This Row],[Artikelnr. (wenn vorhanden)]])</f>
        <v>ABS ZIEGENR</v>
      </c>
      <c r="I1573" s="11" t="str">
        <f>VLOOKUP(V1573,'Linien - BU'!A:B,2,FALSE)</f>
        <v>BU4</v>
      </c>
      <c r="J1573" s="12">
        <f t="shared" si="175"/>
        <v>3</v>
      </c>
      <c r="K1573" s="13">
        <f>Tabelle111[[#This Row],[Datum '[Tag']]]</f>
        <v>44508</v>
      </c>
      <c r="L1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3" s="14" t="str">
        <f>IFERROR(VLOOKUP(Tabelle3[[#This Row],[Artikelnr.]],Artikel!A:C,3,FALSE),Tabelle3[[#This Row],[Artikelnr.]])</f>
        <v>ABS ZIEGENR</v>
      </c>
      <c r="N1573" s="14" t="str">
        <f>VLOOKUP(D1573,'Liste Gründe'!A:D,2,FALSE)</f>
        <v>keinen Verwendungszweck</v>
      </c>
      <c r="O1573" s="13" t="str">
        <f>IF(ISBLANK(F1573),VLOOKUP(Tabelle3[[#This Row],[Grund Ziffer]],'Liste Gründe'!A:D,3,FALSE),F1573)</f>
        <v>keinen Verwendungszweck</v>
      </c>
      <c r="P1573" s="14" t="str">
        <f>IF(ISBLANK(Tabelle111[[#This Row],[noch genauer]]),"-",Tabelle111[[#This Row],[noch genauer]])</f>
        <v>-</v>
      </c>
      <c r="Q1573" s="14">
        <f t="shared" si="176"/>
        <v>45</v>
      </c>
      <c r="R1573" s="11" t="str">
        <f t="shared" si="177"/>
        <v>Produkte</v>
      </c>
      <c r="S1573" s="11" t="str">
        <f t="shared" si="178"/>
        <v>BUs</v>
      </c>
      <c r="T1573" s="11" t="str">
        <f t="shared" si="179"/>
        <v>Symptome</v>
      </c>
      <c r="U1573" s="14">
        <f>IFERROR(VLOOKUP(Tabelle3[[#This Row],[Artikelnr.]],Kennzahlen!S:U,3,FALSE)*Tabelle3[[#This Row],[Menge]],"0")</f>
        <v>0.03</v>
      </c>
      <c r="V1573" s="14" t="str">
        <f>IF(ISBLANK(A1573),VLOOKUP(Tabelle3[[#This Row],[Artikelnr.]],'Linien - BU'!R:S,2,FALSE),A1573)</f>
        <v>BU4</v>
      </c>
      <c r="W1573" s="16">
        <f t="shared" si="180"/>
        <v>29500913</v>
      </c>
      <c r="X1573" s="16">
        <f t="shared" si="181"/>
        <v>61</v>
      </c>
    </row>
    <row r="1574" spans="1:24" ht="30" customHeight="1" x14ac:dyDescent="0.25">
      <c r="A1574" s="25"/>
      <c r="B1574" s="67">
        <v>49500205</v>
      </c>
      <c r="C1574" s="25">
        <v>225</v>
      </c>
      <c r="D1574" s="25">
        <v>12</v>
      </c>
      <c r="E1574" s="37">
        <v>44508</v>
      </c>
      <c r="G1574" s="25"/>
      <c r="H1574" s="66" t="str">
        <f>IFERROR(VLOOKUP(Tabelle111[[#This Row],[Artikelnr. (wenn vorhanden)]],Artikel!A:C,3,FALSE),Tabelle111[[#This Row],[Artikelnr. (wenn vorhanden)]])</f>
        <v>VOS GRW-CHILI-NAT-VAKU</v>
      </c>
      <c r="I1574" s="11" t="str">
        <f>VLOOKUP(V1574,'Linien - BU'!A:B,2,FALSE)</f>
        <v>BU3</v>
      </c>
      <c r="J1574" s="12">
        <f t="shared" si="175"/>
        <v>225</v>
      </c>
      <c r="K1574" s="13">
        <f>Tabelle111[[#This Row],[Datum '[Tag']]]</f>
        <v>44508</v>
      </c>
      <c r="L1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4" s="14" t="str">
        <f>IFERROR(VLOOKUP(Tabelle3[[#This Row],[Artikelnr.]],Artikel!A:C,3,FALSE),Tabelle3[[#This Row],[Artikelnr.]])</f>
        <v>VOS GRW-CHILI-NAT-VAKU</v>
      </c>
      <c r="N1574" s="14" t="str">
        <f>VLOOKUP(D1574,'Liste Gründe'!A:D,2,FALSE)</f>
        <v>Schimmel</v>
      </c>
      <c r="O1574" s="13" t="str">
        <f>IF(ISBLANK(F1574),VLOOKUP(Tabelle3[[#This Row],[Grund Ziffer]],'Liste Gründe'!A:D,3,FALSE),F1574)</f>
        <v>Schimmel</v>
      </c>
      <c r="P1574" s="14" t="str">
        <f>IF(ISBLANK(Tabelle111[[#This Row],[noch genauer]]),"-",Tabelle111[[#This Row],[noch genauer]])</f>
        <v>-</v>
      </c>
      <c r="Q1574" s="14">
        <f t="shared" si="176"/>
        <v>45</v>
      </c>
      <c r="R1574" s="11" t="str">
        <f t="shared" si="177"/>
        <v>Produkte</v>
      </c>
      <c r="S1574" s="11" t="str">
        <f t="shared" si="178"/>
        <v>BUs</v>
      </c>
      <c r="T1574" s="11" t="str">
        <f t="shared" si="179"/>
        <v>Symptome</v>
      </c>
      <c r="U1574" s="14">
        <f>IFERROR(VLOOKUP(Tabelle3[[#This Row],[Artikelnr.]],Kennzahlen!S:U,3,FALSE)*Tabelle3[[#This Row],[Menge]],"0")</f>
        <v>115.65</v>
      </c>
      <c r="V1574" s="14" t="str">
        <f>IF(ISBLANK(A1574),VLOOKUP(Tabelle3[[#This Row],[Artikelnr.]],'Linien - BU'!R:S,2,FALSE),A1574)</f>
        <v>BU3</v>
      </c>
      <c r="W1574" s="16">
        <f t="shared" si="180"/>
        <v>49500205</v>
      </c>
      <c r="X1574" s="16">
        <f t="shared" si="181"/>
        <v>12</v>
      </c>
    </row>
    <row r="1575" spans="1:24" ht="30" customHeight="1" x14ac:dyDescent="0.25">
      <c r="A1575" s="25"/>
      <c r="B1575" s="67">
        <v>49500084</v>
      </c>
      <c r="C1575" s="25">
        <v>270</v>
      </c>
      <c r="D1575" s="25">
        <v>12</v>
      </c>
      <c r="E1575" s="37">
        <v>44508</v>
      </c>
      <c r="G1575" s="25"/>
      <c r="H1575" s="66" t="str">
        <f>IFERROR(VLOOKUP(Tabelle111[[#This Row],[Artikelnr. (wenn vorhanden)]],Artikel!A:C,3,FALSE),Tabelle111[[#This Row],[Artikelnr. (wenn vorhanden)]])</f>
        <v>VOS GRW-KRÄU-VAKU</v>
      </c>
      <c r="I1575" s="11" t="str">
        <f>VLOOKUP(V1575,'Linien - BU'!A:B,2,FALSE)</f>
        <v>BU3</v>
      </c>
      <c r="J1575" s="12">
        <f t="shared" si="175"/>
        <v>270</v>
      </c>
      <c r="K1575" s="13">
        <f>Tabelle111[[#This Row],[Datum '[Tag']]]</f>
        <v>44508</v>
      </c>
      <c r="L1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5" s="14" t="str">
        <f>IFERROR(VLOOKUP(Tabelle3[[#This Row],[Artikelnr.]],Artikel!A:C,3,FALSE),Tabelle3[[#This Row],[Artikelnr.]])</f>
        <v>VOS GRW-KRÄU-VAKU</v>
      </c>
      <c r="N1575" s="14" t="str">
        <f>VLOOKUP(D1575,'Liste Gründe'!A:D,2,FALSE)</f>
        <v>Schimmel</v>
      </c>
      <c r="O1575" s="13" t="str">
        <f>IF(ISBLANK(F1575),VLOOKUP(Tabelle3[[#This Row],[Grund Ziffer]],'Liste Gründe'!A:D,3,FALSE),F1575)</f>
        <v>Schimmel</v>
      </c>
      <c r="P1575" s="14" t="str">
        <f>IF(ISBLANK(Tabelle111[[#This Row],[noch genauer]]),"-",Tabelle111[[#This Row],[noch genauer]])</f>
        <v>-</v>
      </c>
      <c r="Q1575" s="14">
        <f t="shared" si="176"/>
        <v>45</v>
      </c>
      <c r="R1575" s="11" t="str">
        <f t="shared" si="177"/>
        <v>Produkte</v>
      </c>
      <c r="S1575" s="11" t="str">
        <f t="shared" si="178"/>
        <v>BUs</v>
      </c>
      <c r="T1575" s="11" t="str">
        <f t="shared" si="179"/>
        <v>Symptome</v>
      </c>
      <c r="U1575" s="14">
        <f>IFERROR(VLOOKUP(Tabelle3[[#This Row],[Artikelnr.]],Kennzahlen!S:U,3,FALSE)*Tabelle3[[#This Row],[Menge]],"0")</f>
        <v>138.78</v>
      </c>
      <c r="V1575" s="14" t="str">
        <f>IF(ISBLANK(A1575),VLOOKUP(Tabelle3[[#This Row],[Artikelnr.]],'Linien - BU'!R:S,2,FALSE),A1575)</f>
        <v>BU3</v>
      </c>
      <c r="W1575" s="16">
        <f t="shared" si="180"/>
        <v>49500084</v>
      </c>
      <c r="X1575" s="16">
        <f t="shared" si="181"/>
        <v>12</v>
      </c>
    </row>
    <row r="1576" spans="1:24" ht="30" customHeight="1" x14ac:dyDescent="0.25">
      <c r="A1576" s="25"/>
      <c r="B1576" s="67">
        <v>29501058</v>
      </c>
      <c r="C1576" s="25">
        <v>7</v>
      </c>
      <c r="D1576" s="25">
        <v>12</v>
      </c>
      <c r="E1576" s="37">
        <v>44508</v>
      </c>
      <c r="G1576" s="25"/>
      <c r="H1576" s="66" t="str">
        <f>IFERROR(VLOOKUP(Tabelle111[[#This Row],[Artikelnr. (wenn vorhanden)]],Artikel!A:C,3,FALSE),Tabelle111[[#This Row],[Artikelnr. (wenn vorhanden)]])</f>
        <v>VOS GRW SCHI-NATRIUMARM</v>
      </c>
      <c r="I1576" s="11" t="str">
        <f>VLOOKUP(V1576,'Linien - BU'!A:B,2,FALSE)</f>
        <v>BU3</v>
      </c>
      <c r="J1576" s="12">
        <f t="shared" si="175"/>
        <v>7</v>
      </c>
      <c r="K1576" s="13">
        <f>Tabelle111[[#This Row],[Datum '[Tag']]]</f>
        <v>44508</v>
      </c>
      <c r="L1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6" s="14" t="str">
        <f>IFERROR(VLOOKUP(Tabelle3[[#This Row],[Artikelnr.]],Artikel!A:C,3,FALSE),Tabelle3[[#This Row],[Artikelnr.]])</f>
        <v>VOS GRW SCHI-NATRIUMARM</v>
      </c>
      <c r="N1576" s="14" t="str">
        <f>VLOOKUP(D1576,'Liste Gründe'!A:D,2,FALSE)</f>
        <v>Schimmel</v>
      </c>
      <c r="O1576" s="13" t="str">
        <f>IF(ISBLANK(F1576),VLOOKUP(Tabelle3[[#This Row],[Grund Ziffer]],'Liste Gründe'!A:D,3,FALSE),F1576)</f>
        <v>Schimmel</v>
      </c>
      <c r="P1576" s="14" t="str">
        <f>IF(ISBLANK(Tabelle111[[#This Row],[noch genauer]]),"-",Tabelle111[[#This Row],[noch genauer]])</f>
        <v>-</v>
      </c>
      <c r="Q1576" s="14">
        <f t="shared" si="176"/>
        <v>45</v>
      </c>
      <c r="R1576" s="11" t="str">
        <f t="shared" si="177"/>
        <v>Produkte</v>
      </c>
      <c r="S1576" s="11" t="str">
        <f t="shared" si="178"/>
        <v>BUs</v>
      </c>
      <c r="T1576" s="11" t="str">
        <f t="shared" si="179"/>
        <v>Symptome</v>
      </c>
      <c r="U1576" s="14">
        <f>IFERROR(VLOOKUP(Tabelle3[[#This Row],[Artikelnr.]],Kennzahlen!S:U,3,FALSE)*Tabelle3[[#This Row],[Menge]],"0")</f>
        <v>3.5</v>
      </c>
      <c r="V1576" s="14" t="str">
        <f>IF(ISBLANK(A1576),VLOOKUP(Tabelle3[[#This Row],[Artikelnr.]],'Linien - BU'!R:S,2,FALSE),A1576)</f>
        <v>BU3</v>
      </c>
      <c r="W1576" s="16">
        <f t="shared" si="180"/>
        <v>29501058</v>
      </c>
      <c r="X1576" s="16">
        <f t="shared" si="181"/>
        <v>12</v>
      </c>
    </row>
    <row r="1577" spans="1:24" ht="30" customHeight="1" x14ac:dyDescent="0.25">
      <c r="A1577" s="25"/>
      <c r="B1577" s="67">
        <v>29501058</v>
      </c>
      <c r="C1577" s="25">
        <v>15</v>
      </c>
      <c r="D1577" s="25">
        <v>12</v>
      </c>
      <c r="E1577" s="37">
        <v>44508</v>
      </c>
      <c r="G1577" s="25"/>
      <c r="H1577" s="66" t="str">
        <f>IFERROR(VLOOKUP(Tabelle111[[#This Row],[Artikelnr. (wenn vorhanden)]],Artikel!A:C,3,FALSE),Tabelle111[[#This Row],[Artikelnr. (wenn vorhanden)]])</f>
        <v>VOS GRW SCHI-NATRIUMARM</v>
      </c>
      <c r="I1577" s="11" t="str">
        <f>VLOOKUP(V1577,'Linien - BU'!A:B,2,FALSE)</f>
        <v>BU3</v>
      </c>
      <c r="J1577" s="12">
        <f t="shared" si="175"/>
        <v>15</v>
      </c>
      <c r="K1577" s="13">
        <f>Tabelle111[[#This Row],[Datum '[Tag']]]</f>
        <v>44508</v>
      </c>
      <c r="L1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7" s="14" t="str">
        <f>IFERROR(VLOOKUP(Tabelle3[[#This Row],[Artikelnr.]],Artikel!A:C,3,FALSE),Tabelle3[[#This Row],[Artikelnr.]])</f>
        <v>VOS GRW SCHI-NATRIUMARM</v>
      </c>
      <c r="N1577" s="14" t="str">
        <f>VLOOKUP(D1577,'Liste Gründe'!A:D,2,FALSE)</f>
        <v>Schimmel</v>
      </c>
      <c r="O1577" s="13" t="str">
        <f>IF(ISBLANK(F1577),VLOOKUP(Tabelle3[[#This Row],[Grund Ziffer]],'Liste Gründe'!A:D,3,FALSE),F1577)</f>
        <v>Schimmel</v>
      </c>
      <c r="P1577" s="14" t="str">
        <f>IF(ISBLANK(Tabelle111[[#This Row],[noch genauer]]),"-",Tabelle111[[#This Row],[noch genauer]])</f>
        <v>-</v>
      </c>
      <c r="Q1577" s="14">
        <f t="shared" si="176"/>
        <v>45</v>
      </c>
      <c r="R1577" s="11" t="str">
        <f t="shared" si="177"/>
        <v>Produkte</v>
      </c>
      <c r="S1577" s="11" t="str">
        <f t="shared" si="178"/>
        <v>BUs</v>
      </c>
      <c r="T1577" s="11" t="str">
        <f t="shared" si="179"/>
        <v>Symptome</v>
      </c>
      <c r="U1577" s="14">
        <f>IFERROR(VLOOKUP(Tabelle3[[#This Row],[Artikelnr.]],Kennzahlen!S:U,3,FALSE)*Tabelle3[[#This Row],[Menge]],"0")</f>
        <v>7.5</v>
      </c>
      <c r="V1577" s="14" t="str">
        <f>IF(ISBLANK(A1577),VLOOKUP(Tabelle3[[#This Row],[Artikelnr.]],'Linien - BU'!R:S,2,FALSE),A1577)</f>
        <v>BU3</v>
      </c>
      <c r="W1577" s="16">
        <f t="shared" si="180"/>
        <v>29501058</v>
      </c>
      <c r="X1577" s="16">
        <f t="shared" si="181"/>
        <v>12</v>
      </c>
    </row>
    <row r="1578" spans="1:24" ht="30" customHeight="1" x14ac:dyDescent="0.25">
      <c r="A1578" s="25"/>
      <c r="B1578" s="67">
        <v>29501058</v>
      </c>
      <c r="C1578" s="25">
        <v>72</v>
      </c>
      <c r="D1578" s="25">
        <v>12</v>
      </c>
      <c r="E1578" s="37">
        <v>44508</v>
      </c>
      <c r="G1578" s="25"/>
      <c r="H1578" s="66" t="str">
        <f>IFERROR(VLOOKUP(Tabelle111[[#This Row],[Artikelnr. (wenn vorhanden)]],Artikel!A:C,3,FALSE),Tabelle111[[#This Row],[Artikelnr. (wenn vorhanden)]])</f>
        <v>VOS GRW SCHI-NATRIUMARM</v>
      </c>
      <c r="I1578" s="11" t="str">
        <f>VLOOKUP(V1578,'Linien - BU'!A:B,2,FALSE)</f>
        <v>BU3</v>
      </c>
      <c r="J1578" s="12">
        <f t="shared" si="175"/>
        <v>72</v>
      </c>
      <c r="K1578" s="13">
        <f>Tabelle111[[#This Row],[Datum '[Tag']]]</f>
        <v>44508</v>
      </c>
      <c r="L1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8" s="14" t="str">
        <f>IFERROR(VLOOKUP(Tabelle3[[#This Row],[Artikelnr.]],Artikel!A:C,3,FALSE),Tabelle3[[#This Row],[Artikelnr.]])</f>
        <v>VOS GRW SCHI-NATRIUMARM</v>
      </c>
      <c r="N1578" s="14" t="str">
        <f>VLOOKUP(D1578,'Liste Gründe'!A:D,2,FALSE)</f>
        <v>Schimmel</v>
      </c>
      <c r="O1578" s="13" t="str">
        <f>IF(ISBLANK(F1578),VLOOKUP(Tabelle3[[#This Row],[Grund Ziffer]],'Liste Gründe'!A:D,3,FALSE),F1578)</f>
        <v>Schimmel</v>
      </c>
      <c r="P1578" s="14" t="str">
        <f>IF(ISBLANK(Tabelle111[[#This Row],[noch genauer]]),"-",Tabelle111[[#This Row],[noch genauer]])</f>
        <v>-</v>
      </c>
      <c r="Q1578" s="14">
        <f t="shared" si="176"/>
        <v>45</v>
      </c>
      <c r="R1578" s="11" t="str">
        <f t="shared" si="177"/>
        <v>Produkte</v>
      </c>
      <c r="S1578" s="11" t="str">
        <f t="shared" si="178"/>
        <v>BUs</v>
      </c>
      <c r="T1578" s="11" t="str">
        <f t="shared" si="179"/>
        <v>Symptome</v>
      </c>
      <c r="U1578" s="14">
        <f>IFERROR(VLOOKUP(Tabelle3[[#This Row],[Artikelnr.]],Kennzahlen!S:U,3,FALSE)*Tabelle3[[#This Row],[Menge]],"0")</f>
        <v>36</v>
      </c>
      <c r="V1578" s="14" t="str">
        <f>IF(ISBLANK(A1578),VLOOKUP(Tabelle3[[#This Row],[Artikelnr.]],'Linien - BU'!R:S,2,FALSE),A1578)</f>
        <v>BU3</v>
      </c>
      <c r="W1578" s="16">
        <f t="shared" si="180"/>
        <v>29501058</v>
      </c>
      <c r="X1578" s="16">
        <f t="shared" si="181"/>
        <v>12</v>
      </c>
    </row>
    <row r="1579" spans="1:24" ht="30" customHeight="1" x14ac:dyDescent="0.25">
      <c r="A1579" s="25"/>
      <c r="B1579" s="67">
        <v>29501058</v>
      </c>
      <c r="C1579" s="25">
        <v>35</v>
      </c>
      <c r="D1579" s="25">
        <v>12</v>
      </c>
      <c r="E1579" s="37">
        <v>44508</v>
      </c>
      <c r="G1579" s="25"/>
      <c r="H1579" s="66" t="str">
        <f>IFERROR(VLOOKUP(Tabelle111[[#This Row],[Artikelnr. (wenn vorhanden)]],Artikel!A:C,3,FALSE),Tabelle111[[#This Row],[Artikelnr. (wenn vorhanden)]])</f>
        <v>VOS GRW SCHI-NATRIUMARM</v>
      </c>
      <c r="I1579" s="11" t="str">
        <f>VLOOKUP(V1579,'Linien - BU'!A:B,2,FALSE)</f>
        <v>BU3</v>
      </c>
      <c r="J1579" s="12">
        <f t="shared" si="175"/>
        <v>35</v>
      </c>
      <c r="K1579" s="13">
        <f>Tabelle111[[#This Row],[Datum '[Tag']]]</f>
        <v>44508</v>
      </c>
      <c r="L1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9" s="14" t="str">
        <f>IFERROR(VLOOKUP(Tabelle3[[#This Row],[Artikelnr.]],Artikel!A:C,3,FALSE),Tabelle3[[#This Row],[Artikelnr.]])</f>
        <v>VOS GRW SCHI-NATRIUMARM</v>
      </c>
      <c r="N1579" s="14" t="str">
        <f>VLOOKUP(D1579,'Liste Gründe'!A:D,2,FALSE)</f>
        <v>Schimmel</v>
      </c>
      <c r="O1579" s="13" t="str">
        <f>IF(ISBLANK(F1579),VLOOKUP(Tabelle3[[#This Row],[Grund Ziffer]],'Liste Gründe'!A:D,3,FALSE),F1579)</f>
        <v>Schimmel</v>
      </c>
      <c r="P1579" s="14" t="str">
        <f>IF(ISBLANK(Tabelle111[[#This Row],[noch genauer]]),"-",Tabelle111[[#This Row],[noch genauer]])</f>
        <v>-</v>
      </c>
      <c r="Q1579" s="14">
        <f t="shared" si="176"/>
        <v>45</v>
      </c>
      <c r="R1579" s="11" t="str">
        <f t="shared" si="177"/>
        <v>Produkte</v>
      </c>
      <c r="S1579" s="11" t="str">
        <f t="shared" si="178"/>
        <v>BUs</v>
      </c>
      <c r="T1579" s="11" t="str">
        <f t="shared" si="179"/>
        <v>Symptome</v>
      </c>
      <c r="U1579" s="14">
        <f>IFERROR(VLOOKUP(Tabelle3[[#This Row],[Artikelnr.]],Kennzahlen!S:U,3,FALSE)*Tabelle3[[#This Row],[Menge]],"0")</f>
        <v>17.5</v>
      </c>
      <c r="V1579" s="14" t="str">
        <f>IF(ISBLANK(A1579),VLOOKUP(Tabelle3[[#This Row],[Artikelnr.]],'Linien - BU'!R:S,2,FALSE),A1579)</f>
        <v>BU3</v>
      </c>
      <c r="W1579" s="16">
        <f t="shared" si="180"/>
        <v>29501058</v>
      </c>
      <c r="X1579" s="16">
        <f t="shared" si="181"/>
        <v>12</v>
      </c>
    </row>
    <row r="1580" spans="1:24" ht="30" customHeight="1" x14ac:dyDescent="0.25">
      <c r="A1580" s="25"/>
      <c r="B1580" s="67">
        <v>29501058</v>
      </c>
      <c r="C1580" s="25">
        <v>100</v>
      </c>
      <c r="D1580" s="25">
        <v>12</v>
      </c>
      <c r="E1580" s="37">
        <v>44508</v>
      </c>
      <c r="G1580" s="25"/>
      <c r="H1580" s="66" t="str">
        <f>IFERROR(VLOOKUP(Tabelle111[[#This Row],[Artikelnr. (wenn vorhanden)]],Artikel!A:C,3,FALSE),Tabelle111[[#This Row],[Artikelnr. (wenn vorhanden)]])</f>
        <v>VOS GRW SCHI-NATRIUMARM</v>
      </c>
      <c r="I1580" s="11" t="str">
        <f>VLOOKUP(V1580,'Linien - BU'!A:B,2,FALSE)</f>
        <v>BU3</v>
      </c>
      <c r="J1580" s="12">
        <f t="shared" si="175"/>
        <v>100</v>
      </c>
      <c r="K1580" s="13">
        <f>Tabelle111[[#This Row],[Datum '[Tag']]]</f>
        <v>44508</v>
      </c>
      <c r="L1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0" s="14" t="str">
        <f>IFERROR(VLOOKUP(Tabelle3[[#This Row],[Artikelnr.]],Artikel!A:C,3,FALSE),Tabelle3[[#This Row],[Artikelnr.]])</f>
        <v>VOS GRW SCHI-NATRIUMARM</v>
      </c>
      <c r="N1580" s="14" t="str">
        <f>VLOOKUP(D1580,'Liste Gründe'!A:D,2,FALSE)</f>
        <v>Schimmel</v>
      </c>
      <c r="O1580" s="13" t="str">
        <f>IF(ISBLANK(F1580),VLOOKUP(Tabelle3[[#This Row],[Grund Ziffer]],'Liste Gründe'!A:D,3,FALSE),F1580)</f>
        <v>Schimmel</v>
      </c>
      <c r="P1580" s="14" t="str">
        <f>IF(ISBLANK(Tabelle111[[#This Row],[noch genauer]]),"-",Tabelle111[[#This Row],[noch genauer]])</f>
        <v>-</v>
      </c>
      <c r="Q1580" s="14">
        <f t="shared" si="176"/>
        <v>45</v>
      </c>
      <c r="R1580" s="11" t="str">
        <f t="shared" si="177"/>
        <v>Produkte</v>
      </c>
      <c r="S1580" s="11" t="str">
        <f t="shared" si="178"/>
        <v>BUs</v>
      </c>
      <c r="T1580" s="11" t="str">
        <f t="shared" si="179"/>
        <v>Symptome</v>
      </c>
      <c r="U1580" s="14">
        <f>IFERROR(VLOOKUP(Tabelle3[[#This Row],[Artikelnr.]],Kennzahlen!S:U,3,FALSE)*Tabelle3[[#This Row],[Menge]],"0")</f>
        <v>50</v>
      </c>
      <c r="V1580" s="14" t="str">
        <f>IF(ISBLANK(A1580),VLOOKUP(Tabelle3[[#This Row],[Artikelnr.]],'Linien - BU'!R:S,2,FALSE),A1580)</f>
        <v>BU3</v>
      </c>
      <c r="W1580" s="16">
        <f t="shared" si="180"/>
        <v>29501058</v>
      </c>
      <c r="X1580" s="16">
        <f t="shared" si="181"/>
        <v>12</v>
      </c>
    </row>
    <row r="1581" spans="1:24" ht="30" customHeight="1" x14ac:dyDescent="0.25">
      <c r="A1581" s="25"/>
      <c r="B1581" s="67">
        <v>29501058</v>
      </c>
      <c r="C1581" s="25">
        <v>90</v>
      </c>
      <c r="D1581" s="25">
        <v>12</v>
      </c>
      <c r="E1581" s="37">
        <v>44508</v>
      </c>
      <c r="G1581" s="25"/>
      <c r="H1581" s="66" t="str">
        <f>IFERROR(VLOOKUP(Tabelle111[[#This Row],[Artikelnr. (wenn vorhanden)]],Artikel!A:C,3,FALSE),Tabelle111[[#This Row],[Artikelnr. (wenn vorhanden)]])</f>
        <v>VOS GRW SCHI-NATRIUMARM</v>
      </c>
      <c r="I1581" s="11" t="str">
        <f>VLOOKUP(V1581,'Linien - BU'!A:B,2,FALSE)</f>
        <v>BU3</v>
      </c>
      <c r="J1581" s="12">
        <f t="shared" si="175"/>
        <v>90</v>
      </c>
      <c r="K1581" s="13">
        <f>Tabelle111[[#This Row],[Datum '[Tag']]]</f>
        <v>44508</v>
      </c>
      <c r="L1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1" s="14" t="str">
        <f>IFERROR(VLOOKUP(Tabelle3[[#This Row],[Artikelnr.]],Artikel!A:C,3,FALSE),Tabelle3[[#This Row],[Artikelnr.]])</f>
        <v>VOS GRW SCHI-NATRIUMARM</v>
      </c>
      <c r="N1581" s="14" t="str">
        <f>VLOOKUP(D1581,'Liste Gründe'!A:D,2,FALSE)</f>
        <v>Schimmel</v>
      </c>
      <c r="O1581" s="13" t="str">
        <f>IF(ISBLANK(F1581),VLOOKUP(Tabelle3[[#This Row],[Grund Ziffer]],'Liste Gründe'!A:D,3,FALSE),F1581)</f>
        <v>Schimmel</v>
      </c>
      <c r="P1581" s="14" t="str">
        <f>IF(ISBLANK(Tabelle111[[#This Row],[noch genauer]]),"-",Tabelle111[[#This Row],[noch genauer]])</f>
        <v>-</v>
      </c>
      <c r="Q1581" s="14">
        <f t="shared" si="176"/>
        <v>45</v>
      </c>
      <c r="R1581" s="11" t="str">
        <f t="shared" si="177"/>
        <v>Produkte</v>
      </c>
      <c r="S1581" s="11" t="str">
        <f t="shared" si="178"/>
        <v>BUs</v>
      </c>
      <c r="T1581" s="11" t="str">
        <f t="shared" si="179"/>
        <v>Symptome</v>
      </c>
      <c r="U1581" s="14">
        <f>IFERROR(VLOOKUP(Tabelle3[[#This Row],[Artikelnr.]],Kennzahlen!S:U,3,FALSE)*Tabelle3[[#This Row],[Menge]],"0")</f>
        <v>45</v>
      </c>
      <c r="V1581" s="14" t="str">
        <f>IF(ISBLANK(A1581),VLOOKUP(Tabelle3[[#This Row],[Artikelnr.]],'Linien - BU'!R:S,2,FALSE),A1581)</f>
        <v>BU3</v>
      </c>
      <c r="W1581" s="16">
        <f t="shared" si="180"/>
        <v>29501058</v>
      </c>
      <c r="X1581" s="16">
        <f t="shared" si="181"/>
        <v>12</v>
      </c>
    </row>
    <row r="1582" spans="1:24" ht="30" customHeight="1" x14ac:dyDescent="0.25">
      <c r="A1582" s="25"/>
      <c r="B1582" s="67">
        <v>29501058</v>
      </c>
      <c r="C1582" s="25">
        <v>9</v>
      </c>
      <c r="D1582" s="25">
        <v>12</v>
      </c>
      <c r="E1582" s="37">
        <v>44508</v>
      </c>
      <c r="G1582" s="25"/>
      <c r="H1582" s="66" t="str">
        <f>IFERROR(VLOOKUP(Tabelle111[[#This Row],[Artikelnr. (wenn vorhanden)]],Artikel!A:C,3,FALSE),Tabelle111[[#This Row],[Artikelnr. (wenn vorhanden)]])</f>
        <v>VOS GRW SCHI-NATRIUMARM</v>
      </c>
      <c r="I1582" s="11" t="str">
        <f>VLOOKUP(V1582,'Linien - BU'!A:B,2,FALSE)</f>
        <v>BU3</v>
      </c>
      <c r="J1582" s="12">
        <f t="shared" ref="J1582:J1613" si="182">C1582</f>
        <v>9</v>
      </c>
      <c r="K1582" s="13">
        <f>Tabelle111[[#This Row],[Datum '[Tag']]]</f>
        <v>44508</v>
      </c>
      <c r="L1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2" s="14" t="str">
        <f>IFERROR(VLOOKUP(Tabelle3[[#This Row],[Artikelnr.]],Artikel!A:C,3,FALSE),Tabelle3[[#This Row],[Artikelnr.]])</f>
        <v>VOS GRW SCHI-NATRIUMARM</v>
      </c>
      <c r="N1582" s="14" t="str">
        <f>VLOOKUP(D1582,'Liste Gründe'!A:D,2,FALSE)</f>
        <v>Schimmel</v>
      </c>
      <c r="O1582" s="13" t="str">
        <f>IF(ISBLANK(F1582),VLOOKUP(Tabelle3[[#This Row],[Grund Ziffer]],'Liste Gründe'!A:D,3,FALSE),F1582)</f>
        <v>Schimmel</v>
      </c>
      <c r="P1582" s="14" t="str">
        <f>IF(ISBLANK(Tabelle111[[#This Row],[noch genauer]]),"-",Tabelle111[[#This Row],[noch genauer]])</f>
        <v>-</v>
      </c>
      <c r="Q1582" s="14">
        <f t="shared" ref="Q1582:Q1613" si="183">_xlfn.ISOWEEKNUM(K1582)</f>
        <v>45</v>
      </c>
      <c r="R1582" s="11" t="str">
        <f t="shared" ref="R1582:R1613" si="184">"Produkte"</f>
        <v>Produkte</v>
      </c>
      <c r="S1582" s="11" t="str">
        <f t="shared" ref="S1582:S1613" si="185">"BUs"</f>
        <v>BUs</v>
      </c>
      <c r="T1582" s="11" t="str">
        <f t="shared" ref="T1582:T1613" si="186">"Symptome"</f>
        <v>Symptome</v>
      </c>
      <c r="U1582" s="14">
        <f>IFERROR(VLOOKUP(Tabelle3[[#This Row],[Artikelnr.]],Kennzahlen!S:U,3,FALSE)*Tabelle3[[#This Row],[Menge]],"0")</f>
        <v>4.5</v>
      </c>
      <c r="V1582" s="14" t="str">
        <f>IF(ISBLANK(A1582),VLOOKUP(Tabelle3[[#This Row],[Artikelnr.]],'Linien - BU'!R:S,2,FALSE),A1582)</f>
        <v>BU3</v>
      </c>
      <c r="W1582" s="16">
        <f t="shared" ref="W1582:W1613" si="187">B1582</f>
        <v>29501058</v>
      </c>
      <c r="X1582" s="16">
        <f t="shared" ref="X1582:X1613" si="188">D1582</f>
        <v>12</v>
      </c>
    </row>
    <row r="1583" spans="1:24" ht="30" customHeight="1" x14ac:dyDescent="0.25">
      <c r="A1583" s="25"/>
      <c r="B1583" s="67">
        <v>29501070</v>
      </c>
      <c r="C1583" s="25">
        <v>13</v>
      </c>
      <c r="D1583" s="25">
        <v>12</v>
      </c>
      <c r="E1583" s="37">
        <v>44508</v>
      </c>
      <c r="G1583" s="25"/>
      <c r="H1583" s="66" t="str">
        <f>IFERROR(VLOOKUP(Tabelle111[[#This Row],[Artikelnr. (wenn vorhanden)]],Artikel!A:C,3,FALSE),Tabelle111[[#This Row],[Artikelnr. (wenn vorhanden)]])</f>
        <v>VOS GRW-SCHI-NAT ENDSTÜ</v>
      </c>
      <c r="I1583" s="11" t="str">
        <f>VLOOKUP(V1583,'Linien - BU'!A:B,2,FALSE)</f>
        <v>Verkauf</v>
      </c>
      <c r="J1583" s="12">
        <f t="shared" si="182"/>
        <v>13</v>
      </c>
      <c r="K1583" s="13">
        <f>Tabelle111[[#This Row],[Datum '[Tag']]]</f>
        <v>44508</v>
      </c>
      <c r="L1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3" s="14" t="str">
        <f>IFERROR(VLOOKUP(Tabelle3[[#This Row],[Artikelnr.]],Artikel!A:C,3,FALSE),Tabelle3[[#This Row],[Artikelnr.]])</f>
        <v>VOS GRW-SCHI-NAT ENDSTÜ</v>
      </c>
      <c r="N1583" s="14" t="str">
        <f>VLOOKUP(D1583,'Liste Gründe'!A:D,2,FALSE)</f>
        <v>Schimmel</v>
      </c>
      <c r="O1583" s="13" t="str">
        <f>IF(ISBLANK(F1583),VLOOKUP(Tabelle3[[#This Row],[Grund Ziffer]],'Liste Gründe'!A:D,3,FALSE),F1583)</f>
        <v>Schimmel</v>
      </c>
      <c r="P1583" s="14" t="str">
        <f>IF(ISBLANK(Tabelle111[[#This Row],[noch genauer]]),"-",Tabelle111[[#This Row],[noch genauer]])</f>
        <v>-</v>
      </c>
      <c r="Q1583" s="14">
        <f t="shared" si="183"/>
        <v>45</v>
      </c>
      <c r="R1583" s="11" t="str">
        <f t="shared" si="184"/>
        <v>Produkte</v>
      </c>
      <c r="S1583" s="11" t="str">
        <f t="shared" si="185"/>
        <v>BUs</v>
      </c>
      <c r="T1583" s="11" t="str">
        <f t="shared" si="186"/>
        <v>Symptome</v>
      </c>
      <c r="U1583" s="14">
        <f>IFERROR(VLOOKUP(Tabelle3[[#This Row],[Artikelnr.]],Kennzahlen!S:U,3,FALSE)*Tabelle3[[#This Row],[Menge]],"0")</f>
        <v>6.5</v>
      </c>
      <c r="V1583" s="14" t="str">
        <f>IF(ISBLANK(A1583),VLOOKUP(Tabelle3[[#This Row],[Artikelnr.]],'Linien - BU'!R:S,2,FALSE),A1583)</f>
        <v>Verkauf</v>
      </c>
      <c r="W1583" s="16">
        <f t="shared" si="187"/>
        <v>29501070</v>
      </c>
      <c r="X1583" s="16">
        <f t="shared" si="188"/>
        <v>12</v>
      </c>
    </row>
    <row r="1584" spans="1:24" ht="30" customHeight="1" x14ac:dyDescent="0.25">
      <c r="A1584" s="25"/>
      <c r="B1584" s="67">
        <v>29501070</v>
      </c>
      <c r="C1584" s="25">
        <v>72</v>
      </c>
      <c r="D1584" s="25">
        <v>12</v>
      </c>
      <c r="E1584" s="37">
        <v>44508</v>
      </c>
      <c r="G1584" s="25"/>
      <c r="H1584" s="66" t="str">
        <f>IFERROR(VLOOKUP(Tabelle111[[#This Row],[Artikelnr. (wenn vorhanden)]],Artikel!A:C,3,FALSE),Tabelle111[[#This Row],[Artikelnr. (wenn vorhanden)]])</f>
        <v>VOS GRW-SCHI-NAT ENDSTÜ</v>
      </c>
      <c r="I1584" s="11" t="str">
        <f>VLOOKUP(V1584,'Linien - BU'!A:B,2,FALSE)</f>
        <v>Verkauf</v>
      </c>
      <c r="J1584" s="12">
        <f t="shared" si="182"/>
        <v>72</v>
      </c>
      <c r="K1584" s="13">
        <f>Tabelle111[[#This Row],[Datum '[Tag']]]</f>
        <v>44508</v>
      </c>
      <c r="L1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4" s="14" t="str">
        <f>IFERROR(VLOOKUP(Tabelle3[[#This Row],[Artikelnr.]],Artikel!A:C,3,FALSE),Tabelle3[[#This Row],[Artikelnr.]])</f>
        <v>VOS GRW-SCHI-NAT ENDSTÜ</v>
      </c>
      <c r="N1584" s="14" t="str">
        <f>VLOOKUP(D1584,'Liste Gründe'!A:D,2,FALSE)</f>
        <v>Schimmel</v>
      </c>
      <c r="O1584" s="13" t="str">
        <f>IF(ISBLANK(F1584),VLOOKUP(Tabelle3[[#This Row],[Grund Ziffer]],'Liste Gründe'!A:D,3,FALSE),F1584)</f>
        <v>Schimmel</v>
      </c>
      <c r="P1584" s="14" t="str">
        <f>IF(ISBLANK(Tabelle111[[#This Row],[noch genauer]]),"-",Tabelle111[[#This Row],[noch genauer]])</f>
        <v>-</v>
      </c>
      <c r="Q1584" s="14">
        <f t="shared" si="183"/>
        <v>45</v>
      </c>
      <c r="R1584" s="11" t="str">
        <f t="shared" si="184"/>
        <v>Produkte</v>
      </c>
      <c r="S1584" s="11" t="str">
        <f t="shared" si="185"/>
        <v>BUs</v>
      </c>
      <c r="T1584" s="11" t="str">
        <f t="shared" si="186"/>
        <v>Symptome</v>
      </c>
      <c r="U1584" s="14">
        <f>IFERROR(VLOOKUP(Tabelle3[[#This Row],[Artikelnr.]],Kennzahlen!S:U,3,FALSE)*Tabelle3[[#This Row],[Menge]],"0")</f>
        <v>36</v>
      </c>
      <c r="V1584" s="14" t="str">
        <f>IF(ISBLANK(A1584),VLOOKUP(Tabelle3[[#This Row],[Artikelnr.]],'Linien - BU'!R:S,2,FALSE),A1584)</f>
        <v>Verkauf</v>
      </c>
      <c r="W1584" s="16">
        <f t="shared" si="187"/>
        <v>29501070</v>
      </c>
      <c r="X1584" s="16">
        <f t="shared" si="188"/>
        <v>12</v>
      </c>
    </row>
    <row r="1585" spans="1:24" ht="30" customHeight="1" x14ac:dyDescent="0.25">
      <c r="A1585" s="25"/>
      <c r="B1585" s="67">
        <v>29500613</v>
      </c>
      <c r="C1585" s="25">
        <v>12</v>
      </c>
      <c r="D1585" s="25">
        <v>12</v>
      </c>
      <c r="E1585" s="37">
        <v>44508</v>
      </c>
      <c r="G1585" s="25"/>
      <c r="H1585" s="66" t="str">
        <f>IFERROR(VLOOKUP(Tabelle111[[#This Row],[Artikelnr. (wenn vorhanden)]],Artikel!A:C,3,FALSE),Tabelle111[[#This Row],[Artikelnr. (wenn vorhanden)]])</f>
        <v>VOS Räucher extra natri</v>
      </c>
      <c r="I1585" s="11" t="str">
        <f>VLOOKUP(V1585,'Linien - BU'!A:B,2,FALSE)</f>
        <v>BU3</v>
      </c>
      <c r="J1585" s="12">
        <f t="shared" si="182"/>
        <v>12</v>
      </c>
      <c r="K1585" s="13">
        <f>Tabelle111[[#This Row],[Datum '[Tag']]]</f>
        <v>44508</v>
      </c>
      <c r="L1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5" s="14" t="str">
        <f>IFERROR(VLOOKUP(Tabelle3[[#This Row],[Artikelnr.]],Artikel!A:C,3,FALSE),Tabelle3[[#This Row],[Artikelnr.]])</f>
        <v>VOS Räucher extra natri</v>
      </c>
      <c r="N1585" s="14" t="str">
        <f>VLOOKUP(D1585,'Liste Gründe'!A:D,2,FALSE)</f>
        <v>Schimmel</v>
      </c>
      <c r="O1585" s="13" t="str">
        <f>IF(ISBLANK(F1585),VLOOKUP(Tabelle3[[#This Row],[Grund Ziffer]],'Liste Gründe'!A:D,3,FALSE),F1585)</f>
        <v>Schimmel</v>
      </c>
      <c r="P1585" s="14" t="str">
        <f>IF(ISBLANK(Tabelle111[[#This Row],[noch genauer]]),"-",Tabelle111[[#This Row],[noch genauer]])</f>
        <v>-</v>
      </c>
      <c r="Q1585" s="14">
        <f t="shared" si="183"/>
        <v>45</v>
      </c>
      <c r="R1585" s="11" t="str">
        <f t="shared" si="184"/>
        <v>Produkte</v>
      </c>
      <c r="S1585" s="11" t="str">
        <f t="shared" si="185"/>
        <v>BUs</v>
      </c>
      <c r="T1585" s="11" t="str">
        <f t="shared" si="186"/>
        <v>Symptome</v>
      </c>
      <c r="U1585" s="14">
        <f>IFERROR(VLOOKUP(Tabelle3[[#This Row],[Artikelnr.]],Kennzahlen!S:U,3,FALSE)*Tabelle3[[#This Row],[Menge]],"0")</f>
        <v>6</v>
      </c>
      <c r="V1585" s="14" t="str">
        <f>IF(ISBLANK(A1585),VLOOKUP(Tabelle3[[#This Row],[Artikelnr.]],'Linien - BU'!R:S,2,FALSE),A1585)</f>
        <v>BU3</v>
      </c>
      <c r="W1585" s="16">
        <f t="shared" si="187"/>
        <v>29500613</v>
      </c>
      <c r="X1585" s="16">
        <f t="shared" si="188"/>
        <v>12</v>
      </c>
    </row>
    <row r="1586" spans="1:24" ht="30" customHeight="1" x14ac:dyDescent="0.25">
      <c r="A1586" s="25"/>
      <c r="B1586" s="67">
        <v>29500613</v>
      </c>
      <c r="C1586" s="25">
        <v>102</v>
      </c>
      <c r="D1586" s="25">
        <v>12</v>
      </c>
      <c r="E1586" s="37">
        <v>44508</v>
      </c>
      <c r="G1586" s="25"/>
      <c r="H1586" s="66" t="str">
        <f>IFERROR(VLOOKUP(Tabelle111[[#This Row],[Artikelnr. (wenn vorhanden)]],Artikel!A:C,3,FALSE),Tabelle111[[#This Row],[Artikelnr. (wenn vorhanden)]])</f>
        <v>VOS Räucher extra natri</v>
      </c>
      <c r="I1586" s="11" t="str">
        <f>VLOOKUP(V1586,'Linien - BU'!A:B,2,FALSE)</f>
        <v>BU3</v>
      </c>
      <c r="J1586" s="12">
        <f t="shared" si="182"/>
        <v>102</v>
      </c>
      <c r="K1586" s="13">
        <f>Tabelle111[[#This Row],[Datum '[Tag']]]</f>
        <v>44508</v>
      </c>
      <c r="L1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6" s="14" t="str">
        <f>IFERROR(VLOOKUP(Tabelle3[[#This Row],[Artikelnr.]],Artikel!A:C,3,FALSE),Tabelle3[[#This Row],[Artikelnr.]])</f>
        <v>VOS Räucher extra natri</v>
      </c>
      <c r="N1586" s="14" t="str">
        <f>VLOOKUP(D1586,'Liste Gründe'!A:D,2,FALSE)</f>
        <v>Schimmel</v>
      </c>
      <c r="O1586" s="13" t="str">
        <f>IF(ISBLANK(F1586),VLOOKUP(Tabelle3[[#This Row],[Grund Ziffer]],'Liste Gründe'!A:D,3,FALSE),F1586)</f>
        <v>Schimmel</v>
      </c>
      <c r="P1586" s="14" t="str">
        <f>IF(ISBLANK(Tabelle111[[#This Row],[noch genauer]]),"-",Tabelle111[[#This Row],[noch genauer]])</f>
        <v>-</v>
      </c>
      <c r="Q1586" s="14">
        <f t="shared" si="183"/>
        <v>45</v>
      </c>
      <c r="R1586" s="11" t="str">
        <f t="shared" si="184"/>
        <v>Produkte</v>
      </c>
      <c r="S1586" s="11" t="str">
        <f t="shared" si="185"/>
        <v>BUs</v>
      </c>
      <c r="T1586" s="11" t="str">
        <f t="shared" si="186"/>
        <v>Symptome</v>
      </c>
      <c r="U1586" s="14">
        <f>IFERROR(VLOOKUP(Tabelle3[[#This Row],[Artikelnr.]],Kennzahlen!S:U,3,FALSE)*Tabelle3[[#This Row],[Menge]],"0")</f>
        <v>51</v>
      </c>
      <c r="V1586" s="14" t="str">
        <f>IF(ISBLANK(A1586),VLOOKUP(Tabelle3[[#This Row],[Artikelnr.]],'Linien - BU'!R:S,2,FALSE),A1586)</f>
        <v>BU3</v>
      </c>
      <c r="W1586" s="16">
        <f t="shared" si="187"/>
        <v>29500613</v>
      </c>
      <c r="X1586" s="16">
        <f t="shared" si="188"/>
        <v>12</v>
      </c>
    </row>
    <row r="1587" spans="1:24" ht="30" customHeight="1" x14ac:dyDescent="0.25">
      <c r="A1587" s="25"/>
      <c r="B1587" s="67">
        <v>29500613</v>
      </c>
      <c r="C1587" s="25">
        <v>36</v>
      </c>
      <c r="D1587" s="25">
        <v>12</v>
      </c>
      <c r="E1587" s="37">
        <v>44508</v>
      </c>
      <c r="G1587" s="25"/>
      <c r="H1587" s="66" t="str">
        <f>IFERROR(VLOOKUP(Tabelle111[[#This Row],[Artikelnr. (wenn vorhanden)]],Artikel!A:C,3,FALSE),Tabelle111[[#This Row],[Artikelnr. (wenn vorhanden)]])</f>
        <v>VOS Räucher extra natri</v>
      </c>
      <c r="I1587" s="11" t="str">
        <f>VLOOKUP(V1587,'Linien - BU'!A:B,2,FALSE)</f>
        <v>BU3</v>
      </c>
      <c r="J1587" s="12">
        <f t="shared" si="182"/>
        <v>36</v>
      </c>
      <c r="K1587" s="13">
        <f>Tabelle111[[#This Row],[Datum '[Tag']]]</f>
        <v>44508</v>
      </c>
      <c r="L1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7" s="14" t="str">
        <f>IFERROR(VLOOKUP(Tabelle3[[#This Row],[Artikelnr.]],Artikel!A:C,3,FALSE),Tabelle3[[#This Row],[Artikelnr.]])</f>
        <v>VOS Räucher extra natri</v>
      </c>
      <c r="N1587" s="14" t="str">
        <f>VLOOKUP(D1587,'Liste Gründe'!A:D,2,FALSE)</f>
        <v>Schimmel</v>
      </c>
      <c r="O1587" s="13" t="str">
        <f>IF(ISBLANK(F1587),VLOOKUP(Tabelle3[[#This Row],[Grund Ziffer]],'Liste Gründe'!A:D,3,FALSE),F1587)</f>
        <v>Schimmel</v>
      </c>
      <c r="P1587" s="14" t="str">
        <f>IF(ISBLANK(Tabelle111[[#This Row],[noch genauer]]),"-",Tabelle111[[#This Row],[noch genauer]])</f>
        <v>-</v>
      </c>
      <c r="Q1587" s="14">
        <f t="shared" si="183"/>
        <v>45</v>
      </c>
      <c r="R1587" s="11" t="str">
        <f t="shared" si="184"/>
        <v>Produkte</v>
      </c>
      <c r="S1587" s="11" t="str">
        <f t="shared" si="185"/>
        <v>BUs</v>
      </c>
      <c r="T1587" s="11" t="str">
        <f t="shared" si="186"/>
        <v>Symptome</v>
      </c>
      <c r="U1587" s="14">
        <f>IFERROR(VLOOKUP(Tabelle3[[#This Row],[Artikelnr.]],Kennzahlen!S:U,3,FALSE)*Tabelle3[[#This Row],[Menge]],"0")</f>
        <v>18</v>
      </c>
      <c r="V1587" s="14" t="str">
        <f>IF(ISBLANK(A1587),VLOOKUP(Tabelle3[[#This Row],[Artikelnr.]],'Linien - BU'!R:S,2,FALSE),A1587)</f>
        <v>BU3</v>
      </c>
      <c r="W1587" s="16">
        <f t="shared" si="187"/>
        <v>29500613</v>
      </c>
      <c r="X1587" s="16">
        <f t="shared" si="188"/>
        <v>12</v>
      </c>
    </row>
    <row r="1588" spans="1:24" ht="30" customHeight="1" x14ac:dyDescent="0.25">
      <c r="A1588" s="25"/>
      <c r="B1588" s="67">
        <v>29500613</v>
      </c>
      <c r="C1588" s="25">
        <v>8</v>
      </c>
      <c r="D1588" s="25">
        <v>12</v>
      </c>
      <c r="E1588" s="37">
        <v>44508</v>
      </c>
      <c r="G1588" s="25"/>
      <c r="H1588" s="66" t="str">
        <f>IFERROR(VLOOKUP(Tabelle111[[#This Row],[Artikelnr. (wenn vorhanden)]],Artikel!A:C,3,FALSE),Tabelle111[[#This Row],[Artikelnr. (wenn vorhanden)]])</f>
        <v>VOS Räucher extra natri</v>
      </c>
      <c r="I1588" s="11" t="str">
        <f>VLOOKUP(V1588,'Linien - BU'!A:B,2,FALSE)</f>
        <v>BU3</v>
      </c>
      <c r="J1588" s="12">
        <f t="shared" si="182"/>
        <v>8</v>
      </c>
      <c r="K1588" s="13">
        <f>Tabelle111[[#This Row],[Datum '[Tag']]]</f>
        <v>44508</v>
      </c>
      <c r="L1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8" s="14" t="str">
        <f>IFERROR(VLOOKUP(Tabelle3[[#This Row],[Artikelnr.]],Artikel!A:C,3,FALSE),Tabelle3[[#This Row],[Artikelnr.]])</f>
        <v>VOS Räucher extra natri</v>
      </c>
      <c r="N1588" s="14" t="str">
        <f>VLOOKUP(D1588,'Liste Gründe'!A:D,2,FALSE)</f>
        <v>Schimmel</v>
      </c>
      <c r="O1588" s="13" t="str">
        <f>IF(ISBLANK(F1588),VLOOKUP(Tabelle3[[#This Row],[Grund Ziffer]],'Liste Gründe'!A:D,3,FALSE),F1588)</f>
        <v>Schimmel</v>
      </c>
      <c r="P1588" s="14" t="str">
        <f>IF(ISBLANK(Tabelle111[[#This Row],[noch genauer]]),"-",Tabelle111[[#This Row],[noch genauer]])</f>
        <v>-</v>
      </c>
      <c r="Q1588" s="14">
        <f t="shared" si="183"/>
        <v>45</v>
      </c>
      <c r="R1588" s="11" t="str">
        <f t="shared" si="184"/>
        <v>Produkte</v>
      </c>
      <c r="S1588" s="11" t="str">
        <f t="shared" si="185"/>
        <v>BUs</v>
      </c>
      <c r="T1588" s="11" t="str">
        <f t="shared" si="186"/>
        <v>Symptome</v>
      </c>
      <c r="U1588" s="14">
        <f>IFERROR(VLOOKUP(Tabelle3[[#This Row],[Artikelnr.]],Kennzahlen!S:U,3,FALSE)*Tabelle3[[#This Row],[Menge]],"0")</f>
        <v>4</v>
      </c>
      <c r="V1588" s="14" t="str">
        <f>IF(ISBLANK(A1588),VLOOKUP(Tabelle3[[#This Row],[Artikelnr.]],'Linien - BU'!R:S,2,FALSE),A1588)</f>
        <v>BU3</v>
      </c>
      <c r="W1588" s="16">
        <f t="shared" si="187"/>
        <v>29500613</v>
      </c>
      <c r="X1588" s="16">
        <f t="shared" si="188"/>
        <v>12</v>
      </c>
    </row>
    <row r="1589" spans="1:24" ht="30" customHeight="1" x14ac:dyDescent="0.25">
      <c r="A1589" s="25"/>
      <c r="B1589" s="67">
        <v>29500613</v>
      </c>
      <c r="C1589" s="25">
        <v>72</v>
      </c>
      <c r="D1589" s="25">
        <v>12</v>
      </c>
      <c r="E1589" s="37">
        <v>44508</v>
      </c>
      <c r="G1589" s="25"/>
      <c r="H1589" s="66" t="str">
        <f>IFERROR(VLOOKUP(Tabelle111[[#This Row],[Artikelnr. (wenn vorhanden)]],Artikel!A:C,3,FALSE),Tabelle111[[#This Row],[Artikelnr. (wenn vorhanden)]])</f>
        <v>VOS Räucher extra natri</v>
      </c>
      <c r="I1589" s="11" t="str">
        <f>VLOOKUP(V1589,'Linien - BU'!A:B,2,FALSE)</f>
        <v>BU3</v>
      </c>
      <c r="J1589" s="12">
        <f t="shared" si="182"/>
        <v>72</v>
      </c>
      <c r="K1589" s="13">
        <f>Tabelle111[[#This Row],[Datum '[Tag']]]</f>
        <v>44508</v>
      </c>
      <c r="L1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9" s="14" t="str">
        <f>IFERROR(VLOOKUP(Tabelle3[[#This Row],[Artikelnr.]],Artikel!A:C,3,FALSE),Tabelle3[[#This Row],[Artikelnr.]])</f>
        <v>VOS Räucher extra natri</v>
      </c>
      <c r="N1589" s="14" t="str">
        <f>VLOOKUP(D1589,'Liste Gründe'!A:D,2,FALSE)</f>
        <v>Schimmel</v>
      </c>
      <c r="O1589" s="13" t="str">
        <f>IF(ISBLANK(F1589),VLOOKUP(Tabelle3[[#This Row],[Grund Ziffer]],'Liste Gründe'!A:D,3,FALSE),F1589)</f>
        <v>Schimmel</v>
      </c>
      <c r="P1589" s="14" t="str">
        <f>IF(ISBLANK(Tabelle111[[#This Row],[noch genauer]]),"-",Tabelle111[[#This Row],[noch genauer]])</f>
        <v>-</v>
      </c>
      <c r="Q1589" s="14">
        <f t="shared" si="183"/>
        <v>45</v>
      </c>
      <c r="R1589" s="11" t="str">
        <f t="shared" si="184"/>
        <v>Produkte</v>
      </c>
      <c r="S1589" s="11" t="str">
        <f t="shared" si="185"/>
        <v>BUs</v>
      </c>
      <c r="T1589" s="11" t="str">
        <f t="shared" si="186"/>
        <v>Symptome</v>
      </c>
      <c r="U1589" s="14">
        <f>IFERROR(VLOOKUP(Tabelle3[[#This Row],[Artikelnr.]],Kennzahlen!S:U,3,FALSE)*Tabelle3[[#This Row],[Menge]],"0")</f>
        <v>36</v>
      </c>
      <c r="V1589" s="14" t="str">
        <f>IF(ISBLANK(A1589),VLOOKUP(Tabelle3[[#This Row],[Artikelnr.]],'Linien - BU'!R:S,2,FALSE),A1589)</f>
        <v>BU3</v>
      </c>
      <c r="W1589" s="16">
        <f t="shared" si="187"/>
        <v>29500613</v>
      </c>
      <c r="X1589" s="16">
        <f t="shared" si="188"/>
        <v>12</v>
      </c>
    </row>
    <row r="1590" spans="1:24" ht="30" customHeight="1" x14ac:dyDescent="0.25">
      <c r="A1590" s="25"/>
      <c r="B1590" s="67">
        <v>29500613</v>
      </c>
      <c r="C1590" s="25">
        <v>45</v>
      </c>
      <c r="D1590" s="25">
        <v>12</v>
      </c>
      <c r="E1590" s="37">
        <v>44508</v>
      </c>
      <c r="G1590" s="25"/>
      <c r="H1590" s="66" t="str">
        <f>IFERROR(VLOOKUP(Tabelle111[[#This Row],[Artikelnr. (wenn vorhanden)]],Artikel!A:C,3,FALSE),Tabelle111[[#This Row],[Artikelnr. (wenn vorhanden)]])</f>
        <v>VOS Räucher extra natri</v>
      </c>
      <c r="I1590" s="11" t="str">
        <f>VLOOKUP(V1590,'Linien - BU'!A:B,2,FALSE)</f>
        <v>BU3</v>
      </c>
      <c r="J1590" s="12">
        <f t="shared" si="182"/>
        <v>45</v>
      </c>
      <c r="K1590" s="13">
        <f>Tabelle111[[#This Row],[Datum '[Tag']]]</f>
        <v>44508</v>
      </c>
      <c r="L1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0" s="14" t="str">
        <f>IFERROR(VLOOKUP(Tabelle3[[#This Row],[Artikelnr.]],Artikel!A:C,3,FALSE),Tabelle3[[#This Row],[Artikelnr.]])</f>
        <v>VOS Räucher extra natri</v>
      </c>
      <c r="N1590" s="14" t="str">
        <f>VLOOKUP(D1590,'Liste Gründe'!A:D,2,FALSE)</f>
        <v>Schimmel</v>
      </c>
      <c r="O1590" s="13" t="str">
        <f>IF(ISBLANK(F1590),VLOOKUP(Tabelle3[[#This Row],[Grund Ziffer]],'Liste Gründe'!A:D,3,FALSE),F1590)</f>
        <v>Schimmel</v>
      </c>
      <c r="P1590" s="14" t="str">
        <f>IF(ISBLANK(Tabelle111[[#This Row],[noch genauer]]),"-",Tabelle111[[#This Row],[noch genauer]])</f>
        <v>-</v>
      </c>
      <c r="Q1590" s="14">
        <f t="shared" si="183"/>
        <v>45</v>
      </c>
      <c r="R1590" s="11" t="str">
        <f t="shared" si="184"/>
        <v>Produkte</v>
      </c>
      <c r="S1590" s="11" t="str">
        <f t="shared" si="185"/>
        <v>BUs</v>
      </c>
      <c r="T1590" s="11" t="str">
        <f t="shared" si="186"/>
        <v>Symptome</v>
      </c>
      <c r="U1590" s="14">
        <f>IFERROR(VLOOKUP(Tabelle3[[#This Row],[Artikelnr.]],Kennzahlen!S:U,3,FALSE)*Tabelle3[[#This Row],[Menge]],"0")</f>
        <v>22.5</v>
      </c>
      <c r="V1590" s="14" t="str">
        <f>IF(ISBLANK(A1590),VLOOKUP(Tabelle3[[#This Row],[Artikelnr.]],'Linien - BU'!R:S,2,FALSE),A1590)</f>
        <v>BU3</v>
      </c>
      <c r="W1590" s="16">
        <f t="shared" si="187"/>
        <v>29500613</v>
      </c>
      <c r="X1590" s="16">
        <f t="shared" si="188"/>
        <v>12</v>
      </c>
    </row>
    <row r="1591" spans="1:24" ht="30" customHeight="1" x14ac:dyDescent="0.25">
      <c r="A1591" s="25"/>
      <c r="B1591" s="67">
        <v>29500613</v>
      </c>
      <c r="C1591" s="25">
        <v>170</v>
      </c>
      <c r="D1591" s="25">
        <v>12</v>
      </c>
      <c r="E1591" s="37">
        <v>44508</v>
      </c>
      <c r="G1591" s="25"/>
      <c r="H1591" s="66" t="str">
        <f>IFERROR(VLOOKUP(Tabelle111[[#This Row],[Artikelnr. (wenn vorhanden)]],Artikel!A:C,3,FALSE),Tabelle111[[#This Row],[Artikelnr. (wenn vorhanden)]])</f>
        <v>VOS Räucher extra natri</v>
      </c>
      <c r="I1591" s="11" t="str">
        <f>VLOOKUP(V1591,'Linien - BU'!A:B,2,FALSE)</f>
        <v>BU3</v>
      </c>
      <c r="J1591" s="12">
        <f t="shared" si="182"/>
        <v>170</v>
      </c>
      <c r="K1591" s="13">
        <f>Tabelle111[[#This Row],[Datum '[Tag']]]</f>
        <v>44508</v>
      </c>
      <c r="L1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1" s="14" t="str">
        <f>IFERROR(VLOOKUP(Tabelle3[[#This Row],[Artikelnr.]],Artikel!A:C,3,FALSE),Tabelle3[[#This Row],[Artikelnr.]])</f>
        <v>VOS Räucher extra natri</v>
      </c>
      <c r="N1591" s="14" t="str">
        <f>VLOOKUP(D1591,'Liste Gründe'!A:D,2,FALSE)</f>
        <v>Schimmel</v>
      </c>
      <c r="O1591" s="13" t="str">
        <f>IF(ISBLANK(F1591),VLOOKUP(Tabelle3[[#This Row],[Grund Ziffer]],'Liste Gründe'!A:D,3,FALSE),F1591)</f>
        <v>Schimmel</v>
      </c>
      <c r="P1591" s="14" t="str">
        <f>IF(ISBLANK(Tabelle111[[#This Row],[noch genauer]]),"-",Tabelle111[[#This Row],[noch genauer]])</f>
        <v>-</v>
      </c>
      <c r="Q1591" s="14">
        <f t="shared" si="183"/>
        <v>45</v>
      </c>
      <c r="R1591" s="11" t="str">
        <f t="shared" si="184"/>
        <v>Produkte</v>
      </c>
      <c r="S1591" s="11" t="str">
        <f t="shared" si="185"/>
        <v>BUs</v>
      </c>
      <c r="T1591" s="11" t="str">
        <f t="shared" si="186"/>
        <v>Symptome</v>
      </c>
      <c r="U1591" s="14">
        <f>IFERROR(VLOOKUP(Tabelle3[[#This Row],[Artikelnr.]],Kennzahlen!S:U,3,FALSE)*Tabelle3[[#This Row],[Menge]],"0")</f>
        <v>85</v>
      </c>
      <c r="V1591" s="14" t="str">
        <f>IF(ISBLANK(A1591),VLOOKUP(Tabelle3[[#This Row],[Artikelnr.]],'Linien - BU'!R:S,2,FALSE),A1591)</f>
        <v>BU3</v>
      </c>
      <c r="W1591" s="16">
        <f t="shared" si="187"/>
        <v>29500613</v>
      </c>
      <c r="X1591" s="16">
        <f t="shared" si="188"/>
        <v>12</v>
      </c>
    </row>
    <row r="1592" spans="1:24" ht="30" customHeight="1" x14ac:dyDescent="0.25">
      <c r="A1592" s="25"/>
      <c r="B1592" s="67">
        <v>29500613</v>
      </c>
      <c r="C1592" s="25">
        <v>20</v>
      </c>
      <c r="D1592" s="25">
        <v>12</v>
      </c>
      <c r="E1592" s="37">
        <v>44508</v>
      </c>
      <c r="G1592" s="25"/>
      <c r="H1592" s="66" t="str">
        <f>IFERROR(VLOOKUP(Tabelle111[[#This Row],[Artikelnr. (wenn vorhanden)]],Artikel!A:C,3,FALSE),Tabelle111[[#This Row],[Artikelnr. (wenn vorhanden)]])</f>
        <v>VOS Räucher extra natri</v>
      </c>
      <c r="I1592" s="11" t="str">
        <f>VLOOKUP(V1592,'Linien - BU'!A:B,2,FALSE)</f>
        <v>BU3</v>
      </c>
      <c r="J1592" s="12">
        <f t="shared" si="182"/>
        <v>20</v>
      </c>
      <c r="K1592" s="13">
        <f>Tabelle111[[#This Row],[Datum '[Tag']]]</f>
        <v>44508</v>
      </c>
      <c r="L1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2" s="14" t="str">
        <f>IFERROR(VLOOKUP(Tabelle3[[#This Row],[Artikelnr.]],Artikel!A:C,3,FALSE),Tabelle3[[#This Row],[Artikelnr.]])</f>
        <v>VOS Räucher extra natri</v>
      </c>
      <c r="N1592" s="14" t="str">
        <f>VLOOKUP(D1592,'Liste Gründe'!A:D,2,FALSE)</f>
        <v>Schimmel</v>
      </c>
      <c r="O1592" s="13" t="str">
        <f>IF(ISBLANK(F1592),VLOOKUP(Tabelle3[[#This Row],[Grund Ziffer]],'Liste Gründe'!A:D,3,FALSE),F1592)</f>
        <v>Schimmel</v>
      </c>
      <c r="P1592" s="14" t="str">
        <f>IF(ISBLANK(Tabelle111[[#This Row],[noch genauer]]),"-",Tabelle111[[#This Row],[noch genauer]])</f>
        <v>-</v>
      </c>
      <c r="Q1592" s="14">
        <f t="shared" si="183"/>
        <v>45</v>
      </c>
      <c r="R1592" s="11" t="str">
        <f t="shared" si="184"/>
        <v>Produkte</v>
      </c>
      <c r="S1592" s="11" t="str">
        <f t="shared" si="185"/>
        <v>BUs</v>
      </c>
      <c r="T1592" s="11" t="str">
        <f t="shared" si="186"/>
        <v>Symptome</v>
      </c>
      <c r="U1592" s="14">
        <f>IFERROR(VLOOKUP(Tabelle3[[#This Row],[Artikelnr.]],Kennzahlen!S:U,3,FALSE)*Tabelle3[[#This Row],[Menge]],"0")</f>
        <v>10</v>
      </c>
      <c r="V1592" s="14" t="str">
        <f>IF(ISBLANK(A1592),VLOOKUP(Tabelle3[[#This Row],[Artikelnr.]],'Linien - BU'!R:S,2,FALSE),A1592)</f>
        <v>BU3</v>
      </c>
      <c r="W1592" s="16">
        <f t="shared" si="187"/>
        <v>29500613</v>
      </c>
      <c r="X1592" s="16">
        <f t="shared" si="188"/>
        <v>12</v>
      </c>
    </row>
    <row r="1593" spans="1:24" ht="30" customHeight="1" x14ac:dyDescent="0.25">
      <c r="A1593" s="25"/>
      <c r="B1593" s="67">
        <v>29500613</v>
      </c>
      <c r="C1593" s="25">
        <v>44</v>
      </c>
      <c r="D1593" s="25">
        <v>12</v>
      </c>
      <c r="E1593" s="37">
        <v>44508</v>
      </c>
      <c r="G1593" s="25"/>
      <c r="H1593" s="66" t="str">
        <f>IFERROR(VLOOKUP(Tabelle111[[#This Row],[Artikelnr. (wenn vorhanden)]],Artikel!A:C,3,FALSE),Tabelle111[[#This Row],[Artikelnr. (wenn vorhanden)]])</f>
        <v>VOS Räucher extra natri</v>
      </c>
      <c r="I1593" s="11" t="str">
        <f>VLOOKUP(V1593,'Linien - BU'!A:B,2,FALSE)</f>
        <v>BU3</v>
      </c>
      <c r="J1593" s="12">
        <f t="shared" si="182"/>
        <v>44</v>
      </c>
      <c r="K1593" s="13">
        <f>Tabelle111[[#This Row],[Datum '[Tag']]]</f>
        <v>44508</v>
      </c>
      <c r="L1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3" s="14" t="str">
        <f>IFERROR(VLOOKUP(Tabelle3[[#This Row],[Artikelnr.]],Artikel!A:C,3,FALSE),Tabelle3[[#This Row],[Artikelnr.]])</f>
        <v>VOS Räucher extra natri</v>
      </c>
      <c r="N1593" s="14" t="str">
        <f>VLOOKUP(D1593,'Liste Gründe'!A:D,2,FALSE)</f>
        <v>Schimmel</v>
      </c>
      <c r="O1593" s="13" t="str">
        <f>IF(ISBLANK(F1593),VLOOKUP(Tabelle3[[#This Row],[Grund Ziffer]],'Liste Gründe'!A:D,3,FALSE),F1593)</f>
        <v>Schimmel</v>
      </c>
      <c r="P1593" s="14" t="str">
        <f>IF(ISBLANK(Tabelle111[[#This Row],[noch genauer]]),"-",Tabelle111[[#This Row],[noch genauer]])</f>
        <v>-</v>
      </c>
      <c r="Q1593" s="14">
        <f t="shared" si="183"/>
        <v>45</v>
      </c>
      <c r="R1593" s="11" t="str">
        <f t="shared" si="184"/>
        <v>Produkte</v>
      </c>
      <c r="S1593" s="11" t="str">
        <f t="shared" si="185"/>
        <v>BUs</v>
      </c>
      <c r="T1593" s="11" t="str">
        <f t="shared" si="186"/>
        <v>Symptome</v>
      </c>
      <c r="U1593" s="14">
        <f>IFERROR(VLOOKUP(Tabelle3[[#This Row],[Artikelnr.]],Kennzahlen!S:U,3,FALSE)*Tabelle3[[#This Row],[Menge]],"0")</f>
        <v>22</v>
      </c>
      <c r="V1593" s="14" t="str">
        <f>IF(ISBLANK(A1593),VLOOKUP(Tabelle3[[#This Row],[Artikelnr.]],'Linien - BU'!R:S,2,FALSE),A1593)</f>
        <v>BU3</v>
      </c>
      <c r="W1593" s="16">
        <f t="shared" si="187"/>
        <v>29500613</v>
      </c>
      <c r="X1593" s="16">
        <f t="shared" si="188"/>
        <v>12</v>
      </c>
    </row>
    <row r="1594" spans="1:24" ht="30" customHeight="1" x14ac:dyDescent="0.25">
      <c r="A1594" s="25"/>
      <c r="B1594" s="67">
        <v>29500498</v>
      </c>
      <c r="C1594" s="25">
        <v>45</v>
      </c>
      <c r="D1594" s="25">
        <v>12</v>
      </c>
      <c r="E1594" s="37">
        <v>44508</v>
      </c>
      <c r="G1594" s="25"/>
      <c r="H1594" s="66" t="str">
        <f>IFERROR(VLOOKUP(Tabelle111[[#This Row],[Artikelnr. (wenn vorhanden)]],Artikel!A:C,3,FALSE),Tabelle111[[#This Row],[Artikelnr. (wenn vorhanden)]])</f>
        <v>VOS Räucher Natur Natri</v>
      </c>
      <c r="I1594" s="11" t="str">
        <f>VLOOKUP(V1594,'Linien - BU'!A:B,2,FALSE)</f>
        <v>BU3</v>
      </c>
      <c r="J1594" s="12">
        <f t="shared" si="182"/>
        <v>45</v>
      </c>
      <c r="K1594" s="13">
        <f>Tabelle111[[#This Row],[Datum '[Tag']]]</f>
        <v>44508</v>
      </c>
      <c r="L1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4" s="14" t="str">
        <f>IFERROR(VLOOKUP(Tabelle3[[#This Row],[Artikelnr.]],Artikel!A:C,3,FALSE),Tabelle3[[#This Row],[Artikelnr.]])</f>
        <v>VOS Räucher Natur Natri</v>
      </c>
      <c r="N1594" s="14" t="str">
        <f>VLOOKUP(D1594,'Liste Gründe'!A:D,2,FALSE)</f>
        <v>Schimmel</v>
      </c>
      <c r="O1594" s="13" t="str">
        <f>IF(ISBLANK(F1594),VLOOKUP(Tabelle3[[#This Row],[Grund Ziffer]],'Liste Gründe'!A:D,3,FALSE),F1594)</f>
        <v>Schimmel</v>
      </c>
      <c r="P1594" s="14" t="str">
        <f>IF(ISBLANK(Tabelle111[[#This Row],[noch genauer]]),"-",Tabelle111[[#This Row],[noch genauer]])</f>
        <v>-</v>
      </c>
      <c r="Q1594" s="14">
        <f t="shared" si="183"/>
        <v>45</v>
      </c>
      <c r="R1594" s="11" t="str">
        <f t="shared" si="184"/>
        <v>Produkte</v>
      </c>
      <c r="S1594" s="11" t="str">
        <f t="shared" si="185"/>
        <v>BUs</v>
      </c>
      <c r="T1594" s="11" t="str">
        <f t="shared" si="186"/>
        <v>Symptome</v>
      </c>
      <c r="U1594" s="14">
        <f>IFERROR(VLOOKUP(Tabelle3[[#This Row],[Artikelnr.]],Kennzahlen!S:U,3,FALSE)*Tabelle3[[#This Row],[Menge]],"0")</f>
        <v>22.5</v>
      </c>
      <c r="V1594" s="14" t="str">
        <f>IF(ISBLANK(A1594),VLOOKUP(Tabelle3[[#This Row],[Artikelnr.]],'Linien - BU'!R:S,2,FALSE),A1594)</f>
        <v>BU3</v>
      </c>
      <c r="W1594" s="16">
        <f t="shared" si="187"/>
        <v>29500498</v>
      </c>
      <c r="X1594" s="16">
        <f t="shared" si="188"/>
        <v>12</v>
      </c>
    </row>
    <row r="1595" spans="1:24" ht="30" customHeight="1" x14ac:dyDescent="0.25">
      <c r="A1595" s="25"/>
      <c r="B1595" s="67">
        <v>29500498</v>
      </c>
      <c r="C1595" s="25">
        <v>20</v>
      </c>
      <c r="D1595" s="25">
        <v>12</v>
      </c>
      <c r="E1595" s="37">
        <v>44508</v>
      </c>
      <c r="G1595" s="25"/>
      <c r="H1595" s="66" t="str">
        <f>IFERROR(VLOOKUP(Tabelle111[[#This Row],[Artikelnr. (wenn vorhanden)]],Artikel!A:C,3,FALSE),Tabelle111[[#This Row],[Artikelnr. (wenn vorhanden)]])</f>
        <v>VOS Räucher Natur Natri</v>
      </c>
      <c r="I1595" s="11" t="str">
        <f>VLOOKUP(V1595,'Linien - BU'!A:B,2,FALSE)</f>
        <v>BU3</v>
      </c>
      <c r="J1595" s="12">
        <f t="shared" si="182"/>
        <v>20</v>
      </c>
      <c r="K1595" s="13">
        <f>Tabelle111[[#This Row],[Datum '[Tag']]]</f>
        <v>44508</v>
      </c>
      <c r="L1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5" s="14" t="str">
        <f>IFERROR(VLOOKUP(Tabelle3[[#This Row],[Artikelnr.]],Artikel!A:C,3,FALSE),Tabelle3[[#This Row],[Artikelnr.]])</f>
        <v>VOS Räucher Natur Natri</v>
      </c>
      <c r="N1595" s="14" t="str">
        <f>VLOOKUP(D1595,'Liste Gründe'!A:D,2,FALSE)</f>
        <v>Schimmel</v>
      </c>
      <c r="O1595" s="13" t="str">
        <f>IF(ISBLANK(F1595),VLOOKUP(Tabelle3[[#This Row],[Grund Ziffer]],'Liste Gründe'!A:D,3,FALSE),F1595)</f>
        <v>Schimmel</v>
      </c>
      <c r="P1595" s="14" t="str">
        <f>IF(ISBLANK(Tabelle111[[#This Row],[noch genauer]]),"-",Tabelle111[[#This Row],[noch genauer]])</f>
        <v>-</v>
      </c>
      <c r="Q1595" s="14">
        <f t="shared" si="183"/>
        <v>45</v>
      </c>
      <c r="R1595" s="11" t="str">
        <f t="shared" si="184"/>
        <v>Produkte</v>
      </c>
      <c r="S1595" s="11" t="str">
        <f t="shared" si="185"/>
        <v>BUs</v>
      </c>
      <c r="T1595" s="11" t="str">
        <f t="shared" si="186"/>
        <v>Symptome</v>
      </c>
      <c r="U1595" s="14">
        <f>IFERROR(VLOOKUP(Tabelle3[[#This Row],[Artikelnr.]],Kennzahlen!S:U,3,FALSE)*Tabelle3[[#This Row],[Menge]],"0")</f>
        <v>10</v>
      </c>
      <c r="V1595" s="14" t="str">
        <f>IF(ISBLANK(A1595),VLOOKUP(Tabelle3[[#This Row],[Artikelnr.]],'Linien - BU'!R:S,2,FALSE),A1595)</f>
        <v>BU3</v>
      </c>
      <c r="W1595" s="16">
        <f t="shared" si="187"/>
        <v>29500498</v>
      </c>
      <c r="X1595" s="16">
        <f t="shared" si="188"/>
        <v>12</v>
      </c>
    </row>
    <row r="1596" spans="1:24" ht="30" customHeight="1" x14ac:dyDescent="0.25">
      <c r="A1596" s="25"/>
      <c r="B1596" s="67">
        <v>29500498</v>
      </c>
      <c r="C1596" s="25">
        <v>35</v>
      </c>
      <c r="D1596" s="25">
        <v>12</v>
      </c>
      <c r="E1596" s="37">
        <v>44508</v>
      </c>
      <c r="G1596" s="25"/>
      <c r="H1596" s="66" t="str">
        <f>IFERROR(VLOOKUP(Tabelle111[[#This Row],[Artikelnr. (wenn vorhanden)]],Artikel!A:C,3,FALSE),Tabelle111[[#This Row],[Artikelnr. (wenn vorhanden)]])</f>
        <v>VOS Räucher Natur Natri</v>
      </c>
      <c r="I1596" s="11" t="str">
        <f>VLOOKUP(V1596,'Linien - BU'!A:B,2,FALSE)</f>
        <v>BU3</v>
      </c>
      <c r="J1596" s="12">
        <f t="shared" si="182"/>
        <v>35</v>
      </c>
      <c r="K1596" s="13">
        <f>Tabelle111[[#This Row],[Datum '[Tag']]]</f>
        <v>44508</v>
      </c>
      <c r="L1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6" s="14" t="str">
        <f>IFERROR(VLOOKUP(Tabelle3[[#This Row],[Artikelnr.]],Artikel!A:C,3,FALSE),Tabelle3[[#This Row],[Artikelnr.]])</f>
        <v>VOS Räucher Natur Natri</v>
      </c>
      <c r="N1596" s="14" t="str">
        <f>VLOOKUP(D1596,'Liste Gründe'!A:D,2,FALSE)</f>
        <v>Schimmel</v>
      </c>
      <c r="O1596" s="13" t="str">
        <f>IF(ISBLANK(F1596),VLOOKUP(Tabelle3[[#This Row],[Grund Ziffer]],'Liste Gründe'!A:D,3,FALSE),F1596)</f>
        <v>Schimmel</v>
      </c>
      <c r="P1596" s="14" t="str">
        <f>IF(ISBLANK(Tabelle111[[#This Row],[noch genauer]]),"-",Tabelle111[[#This Row],[noch genauer]])</f>
        <v>-</v>
      </c>
      <c r="Q1596" s="14">
        <f t="shared" si="183"/>
        <v>45</v>
      </c>
      <c r="R1596" s="11" t="str">
        <f t="shared" si="184"/>
        <v>Produkte</v>
      </c>
      <c r="S1596" s="11" t="str">
        <f t="shared" si="185"/>
        <v>BUs</v>
      </c>
      <c r="T1596" s="11" t="str">
        <f t="shared" si="186"/>
        <v>Symptome</v>
      </c>
      <c r="U1596" s="14">
        <f>IFERROR(VLOOKUP(Tabelle3[[#This Row],[Artikelnr.]],Kennzahlen!S:U,3,FALSE)*Tabelle3[[#This Row],[Menge]],"0")</f>
        <v>17.5</v>
      </c>
      <c r="V1596" s="14" t="str">
        <f>IF(ISBLANK(A1596),VLOOKUP(Tabelle3[[#This Row],[Artikelnr.]],'Linien - BU'!R:S,2,FALSE),A1596)</f>
        <v>BU3</v>
      </c>
      <c r="W1596" s="16">
        <f t="shared" si="187"/>
        <v>29500498</v>
      </c>
      <c r="X1596" s="16">
        <f t="shared" si="188"/>
        <v>12</v>
      </c>
    </row>
    <row r="1597" spans="1:24" ht="30" customHeight="1" x14ac:dyDescent="0.25">
      <c r="A1597" s="25"/>
      <c r="B1597" s="67">
        <v>29500498</v>
      </c>
      <c r="C1597" s="25">
        <v>55</v>
      </c>
      <c r="D1597" s="25">
        <v>12</v>
      </c>
      <c r="E1597" s="37">
        <v>44508</v>
      </c>
      <c r="G1597" s="25"/>
      <c r="H1597" s="66" t="str">
        <f>IFERROR(VLOOKUP(Tabelle111[[#This Row],[Artikelnr. (wenn vorhanden)]],Artikel!A:C,3,FALSE),Tabelle111[[#This Row],[Artikelnr. (wenn vorhanden)]])</f>
        <v>VOS Räucher Natur Natri</v>
      </c>
      <c r="I1597" s="11" t="str">
        <f>VLOOKUP(V1597,'Linien - BU'!A:B,2,FALSE)</f>
        <v>BU3</v>
      </c>
      <c r="J1597" s="12">
        <f t="shared" si="182"/>
        <v>55</v>
      </c>
      <c r="K1597" s="13">
        <f>Tabelle111[[#This Row],[Datum '[Tag']]]</f>
        <v>44508</v>
      </c>
      <c r="L1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7" s="14" t="str">
        <f>IFERROR(VLOOKUP(Tabelle3[[#This Row],[Artikelnr.]],Artikel!A:C,3,FALSE),Tabelle3[[#This Row],[Artikelnr.]])</f>
        <v>VOS Räucher Natur Natri</v>
      </c>
      <c r="N1597" s="14" t="str">
        <f>VLOOKUP(D1597,'Liste Gründe'!A:D,2,FALSE)</f>
        <v>Schimmel</v>
      </c>
      <c r="O1597" s="13" t="str">
        <f>IF(ISBLANK(F1597),VLOOKUP(Tabelle3[[#This Row],[Grund Ziffer]],'Liste Gründe'!A:D,3,FALSE),F1597)</f>
        <v>Schimmel</v>
      </c>
      <c r="P1597" s="14" t="str">
        <f>IF(ISBLANK(Tabelle111[[#This Row],[noch genauer]]),"-",Tabelle111[[#This Row],[noch genauer]])</f>
        <v>-</v>
      </c>
      <c r="Q1597" s="14">
        <f t="shared" si="183"/>
        <v>45</v>
      </c>
      <c r="R1597" s="11" t="str">
        <f t="shared" si="184"/>
        <v>Produkte</v>
      </c>
      <c r="S1597" s="11" t="str">
        <f t="shared" si="185"/>
        <v>BUs</v>
      </c>
      <c r="T1597" s="11" t="str">
        <f t="shared" si="186"/>
        <v>Symptome</v>
      </c>
      <c r="U1597" s="14">
        <f>IFERROR(VLOOKUP(Tabelle3[[#This Row],[Artikelnr.]],Kennzahlen!S:U,3,FALSE)*Tabelle3[[#This Row],[Menge]],"0")</f>
        <v>27.5</v>
      </c>
      <c r="V1597" s="14" t="str">
        <f>IF(ISBLANK(A1597),VLOOKUP(Tabelle3[[#This Row],[Artikelnr.]],'Linien - BU'!R:S,2,FALSE),A1597)</f>
        <v>BU3</v>
      </c>
      <c r="W1597" s="16">
        <f t="shared" si="187"/>
        <v>29500498</v>
      </c>
      <c r="X1597" s="16">
        <f t="shared" si="188"/>
        <v>12</v>
      </c>
    </row>
    <row r="1598" spans="1:24" ht="30" customHeight="1" x14ac:dyDescent="0.25">
      <c r="A1598" s="25"/>
      <c r="B1598" s="67">
        <v>29500498</v>
      </c>
      <c r="C1598" s="25">
        <v>44</v>
      </c>
      <c r="D1598" s="25">
        <v>12</v>
      </c>
      <c r="E1598" s="37">
        <v>44508</v>
      </c>
      <c r="G1598" s="25"/>
      <c r="H1598" s="66" t="str">
        <f>IFERROR(VLOOKUP(Tabelle111[[#This Row],[Artikelnr. (wenn vorhanden)]],Artikel!A:C,3,FALSE),Tabelle111[[#This Row],[Artikelnr. (wenn vorhanden)]])</f>
        <v>VOS Räucher Natur Natri</v>
      </c>
      <c r="I1598" s="11" t="str">
        <f>VLOOKUP(V1598,'Linien - BU'!A:B,2,FALSE)</f>
        <v>BU3</v>
      </c>
      <c r="J1598" s="12">
        <f t="shared" si="182"/>
        <v>44</v>
      </c>
      <c r="K1598" s="13">
        <f>Tabelle111[[#This Row],[Datum '[Tag']]]</f>
        <v>44508</v>
      </c>
      <c r="L1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8" s="14" t="str">
        <f>IFERROR(VLOOKUP(Tabelle3[[#This Row],[Artikelnr.]],Artikel!A:C,3,FALSE),Tabelle3[[#This Row],[Artikelnr.]])</f>
        <v>VOS Räucher Natur Natri</v>
      </c>
      <c r="N1598" s="14" t="str">
        <f>VLOOKUP(D1598,'Liste Gründe'!A:D,2,FALSE)</f>
        <v>Schimmel</v>
      </c>
      <c r="O1598" s="13" t="str">
        <f>IF(ISBLANK(F1598),VLOOKUP(Tabelle3[[#This Row],[Grund Ziffer]],'Liste Gründe'!A:D,3,FALSE),F1598)</f>
        <v>Schimmel</v>
      </c>
      <c r="P1598" s="14" t="str">
        <f>IF(ISBLANK(Tabelle111[[#This Row],[noch genauer]]),"-",Tabelle111[[#This Row],[noch genauer]])</f>
        <v>-</v>
      </c>
      <c r="Q1598" s="14">
        <f t="shared" si="183"/>
        <v>45</v>
      </c>
      <c r="R1598" s="11" t="str">
        <f t="shared" si="184"/>
        <v>Produkte</v>
      </c>
      <c r="S1598" s="11" t="str">
        <f t="shared" si="185"/>
        <v>BUs</v>
      </c>
      <c r="T1598" s="11" t="str">
        <f t="shared" si="186"/>
        <v>Symptome</v>
      </c>
      <c r="U1598" s="14">
        <f>IFERROR(VLOOKUP(Tabelle3[[#This Row],[Artikelnr.]],Kennzahlen!S:U,3,FALSE)*Tabelle3[[#This Row],[Menge]],"0")</f>
        <v>22</v>
      </c>
      <c r="V1598" s="14" t="str">
        <f>IF(ISBLANK(A1598),VLOOKUP(Tabelle3[[#This Row],[Artikelnr.]],'Linien - BU'!R:S,2,FALSE),A1598)</f>
        <v>BU3</v>
      </c>
      <c r="W1598" s="16">
        <f t="shared" si="187"/>
        <v>29500498</v>
      </c>
      <c r="X1598" s="16">
        <f t="shared" si="188"/>
        <v>12</v>
      </c>
    </row>
    <row r="1599" spans="1:24" ht="30" customHeight="1" x14ac:dyDescent="0.25">
      <c r="A1599" s="25"/>
      <c r="B1599" s="67">
        <v>29500498</v>
      </c>
      <c r="C1599" s="25">
        <v>18</v>
      </c>
      <c r="D1599" s="25">
        <v>12</v>
      </c>
      <c r="E1599" s="37">
        <v>44508</v>
      </c>
      <c r="G1599" s="25"/>
      <c r="H1599" s="66" t="str">
        <f>IFERROR(VLOOKUP(Tabelle111[[#This Row],[Artikelnr. (wenn vorhanden)]],Artikel!A:C,3,FALSE),Tabelle111[[#This Row],[Artikelnr. (wenn vorhanden)]])</f>
        <v>VOS Räucher Natur Natri</v>
      </c>
      <c r="I1599" s="11" t="str">
        <f>VLOOKUP(V1599,'Linien - BU'!A:B,2,FALSE)</f>
        <v>BU3</v>
      </c>
      <c r="J1599" s="12">
        <f t="shared" si="182"/>
        <v>18</v>
      </c>
      <c r="K1599" s="13">
        <f>Tabelle111[[#This Row],[Datum '[Tag']]]</f>
        <v>44508</v>
      </c>
      <c r="L1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9" s="14" t="str">
        <f>IFERROR(VLOOKUP(Tabelle3[[#This Row],[Artikelnr.]],Artikel!A:C,3,FALSE),Tabelle3[[#This Row],[Artikelnr.]])</f>
        <v>VOS Räucher Natur Natri</v>
      </c>
      <c r="N1599" s="14" t="str">
        <f>VLOOKUP(D1599,'Liste Gründe'!A:D,2,FALSE)</f>
        <v>Schimmel</v>
      </c>
      <c r="O1599" s="13" t="str">
        <f>IF(ISBLANK(F1599),VLOOKUP(Tabelle3[[#This Row],[Grund Ziffer]],'Liste Gründe'!A:D,3,FALSE),F1599)</f>
        <v>Schimmel</v>
      </c>
      <c r="P1599" s="14" t="str">
        <f>IF(ISBLANK(Tabelle111[[#This Row],[noch genauer]]),"-",Tabelle111[[#This Row],[noch genauer]])</f>
        <v>-</v>
      </c>
      <c r="Q1599" s="14">
        <f t="shared" si="183"/>
        <v>45</v>
      </c>
      <c r="R1599" s="11" t="str">
        <f t="shared" si="184"/>
        <v>Produkte</v>
      </c>
      <c r="S1599" s="11" t="str">
        <f t="shared" si="185"/>
        <v>BUs</v>
      </c>
      <c r="T1599" s="11" t="str">
        <f t="shared" si="186"/>
        <v>Symptome</v>
      </c>
      <c r="U1599" s="14">
        <f>IFERROR(VLOOKUP(Tabelle3[[#This Row],[Artikelnr.]],Kennzahlen!S:U,3,FALSE)*Tabelle3[[#This Row],[Menge]],"0")</f>
        <v>9</v>
      </c>
      <c r="V1599" s="14" t="str">
        <f>IF(ISBLANK(A1599),VLOOKUP(Tabelle3[[#This Row],[Artikelnr.]],'Linien - BU'!R:S,2,FALSE),A1599)</f>
        <v>BU3</v>
      </c>
      <c r="W1599" s="16">
        <f t="shared" si="187"/>
        <v>29500498</v>
      </c>
      <c r="X1599" s="16">
        <f t="shared" si="188"/>
        <v>12</v>
      </c>
    </row>
    <row r="1600" spans="1:24" ht="30" customHeight="1" x14ac:dyDescent="0.25">
      <c r="A1600" s="25"/>
      <c r="B1600" s="67">
        <v>29500498</v>
      </c>
      <c r="C1600" s="25">
        <v>15</v>
      </c>
      <c r="D1600" s="25">
        <v>12</v>
      </c>
      <c r="E1600" s="37">
        <v>44508</v>
      </c>
      <c r="G1600" s="25"/>
      <c r="H1600" s="66" t="str">
        <f>IFERROR(VLOOKUP(Tabelle111[[#This Row],[Artikelnr. (wenn vorhanden)]],Artikel!A:C,3,FALSE),Tabelle111[[#This Row],[Artikelnr. (wenn vorhanden)]])</f>
        <v>VOS Räucher Natur Natri</v>
      </c>
      <c r="I1600" s="11" t="str">
        <f>VLOOKUP(V1600,'Linien - BU'!A:B,2,FALSE)</f>
        <v>BU3</v>
      </c>
      <c r="J1600" s="12">
        <f t="shared" si="182"/>
        <v>15</v>
      </c>
      <c r="K1600" s="13">
        <f>Tabelle111[[#This Row],[Datum '[Tag']]]</f>
        <v>44508</v>
      </c>
      <c r="L1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0" s="14" t="str">
        <f>IFERROR(VLOOKUP(Tabelle3[[#This Row],[Artikelnr.]],Artikel!A:C,3,FALSE),Tabelle3[[#This Row],[Artikelnr.]])</f>
        <v>VOS Räucher Natur Natri</v>
      </c>
      <c r="N1600" s="14" t="str">
        <f>VLOOKUP(D1600,'Liste Gründe'!A:D,2,FALSE)</f>
        <v>Schimmel</v>
      </c>
      <c r="O1600" s="13" t="str">
        <f>IF(ISBLANK(F1600),VLOOKUP(Tabelle3[[#This Row],[Grund Ziffer]],'Liste Gründe'!A:D,3,FALSE),F1600)</f>
        <v>Schimmel</v>
      </c>
      <c r="P1600" s="14" t="str">
        <f>IF(ISBLANK(Tabelle111[[#This Row],[noch genauer]]),"-",Tabelle111[[#This Row],[noch genauer]])</f>
        <v>-</v>
      </c>
      <c r="Q1600" s="14">
        <f t="shared" si="183"/>
        <v>45</v>
      </c>
      <c r="R1600" s="11" t="str">
        <f t="shared" si="184"/>
        <v>Produkte</v>
      </c>
      <c r="S1600" s="11" t="str">
        <f t="shared" si="185"/>
        <v>BUs</v>
      </c>
      <c r="T1600" s="11" t="str">
        <f t="shared" si="186"/>
        <v>Symptome</v>
      </c>
      <c r="U1600" s="14">
        <f>IFERROR(VLOOKUP(Tabelle3[[#This Row],[Artikelnr.]],Kennzahlen!S:U,3,FALSE)*Tabelle3[[#This Row],[Menge]],"0")</f>
        <v>7.5</v>
      </c>
      <c r="V1600" s="14" t="str">
        <f>IF(ISBLANK(A1600),VLOOKUP(Tabelle3[[#This Row],[Artikelnr.]],'Linien - BU'!R:S,2,FALSE),A1600)</f>
        <v>BU3</v>
      </c>
      <c r="W1600" s="16">
        <f t="shared" si="187"/>
        <v>29500498</v>
      </c>
      <c r="X1600" s="16">
        <f t="shared" si="188"/>
        <v>12</v>
      </c>
    </row>
    <row r="1601" spans="1:24" ht="30" customHeight="1" x14ac:dyDescent="0.25">
      <c r="A1601" s="25"/>
      <c r="B1601" s="67">
        <v>29500498</v>
      </c>
      <c r="C1601" s="25">
        <v>33</v>
      </c>
      <c r="D1601" s="25">
        <v>12</v>
      </c>
      <c r="E1601" s="37">
        <v>44508</v>
      </c>
      <c r="G1601" s="25"/>
      <c r="H1601" s="66" t="str">
        <f>IFERROR(VLOOKUP(Tabelle111[[#This Row],[Artikelnr. (wenn vorhanden)]],Artikel!A:C,3,FALSE),Tabelle111[[#This Row],[Artikelnr. (wenn vorhanden)]])</f>
        <v>VOS Räucher Natur Natri</v>
      </c>
      <c r="I1601" s="11" t="str">
        <f>VLOOKUP(V1601,'Linien - BU'!A:B,2,FALSE)</f>
        <v>BU3</v>
      </c>
      <c r="J1601" s="12">
        <f t="shared" si="182"/>
        <v>33</v>
      </c>
      <c r="K1601" s="13">
        <f>Tabelle111[[#This Row],[Datum '[Tag']]]</f>
        <v>44508</v>
      </c>
      <c r="L1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1" s="14" t="str">
        <f>IFERROR(VLOOKUP(Tabelle3[[#This Row],[Artikelnr.]],Artikel!A:C,3,FALSE),Tabelle3[[#This Row],[Artikelnr.]])</f>
        <v>VOS Räucher Natur Natri</v>
      </c>
      <c r="N1601" s="14" t="str">
        <f>VLOOKUP(D1601,'Liste Gründe'!A:D,2,FALSE)</f>
        <v>Schimmel</v>
      </c>
      <c r="O1601" s="13" t="str">
        <f>IF(ISBLANK(F1601),VLOOKUP(Tabelle3[[#This Row],[Grund Ziffer]],'Liste Gründe'!A:D,3,FALSE),F1601)</f>
        <v>Schimmel</v>
      </c>
      <c r="P1601" s="14" t="str">
        <f>IF(ISBLANK(Tabelle111[[#This Row],[noch genauer]]),"-",Tabelle111[[#This Row],[noch genauer]])</f>
        <v>-</v>
      </c>
      <c r="Q1601" s="14">
        <f t="shared" si="183"/>
        <v>45</v>
      </c>
      <c r="R1601" s="11" t="str">
        <f t="shared" si="184"/>
        <v>Produkte</v>
      </c>
      <c r="S1601" s="11" t="str">
        <f t="shared" si="185"/>
        <v>BUs</v>
      </c>
      <c r="T1601" s="11" t="str">
        <f t="shared" si="186"/>
        <v>Symptome</v>
      </c>
      <c r="U1601" s="14">
        <f>IFERROR(VLOOKUP(Tabelle3[[#This Row],[Artikelnr.]],Kennzahlen!S:U,3,FALSE)*Tabelle3[[#This Row],[Menge]],"0")</f>
        <v>16.5</v>
      </c>
      <c r="V1601" s="14" t="str">
        <f>IF(ISBLANK(A1601),VLOOKUP(Tabelle3[[#This Row],[Artikelnr.]],'Linien - BU'!R:S,2,FALSE),A1601)</f>
        <v>BU3</v>
      </c>
      <c r="W1601" s="16">
        <f t="shared" si="187"/>
        <v>29500498</v>
      </c>
      <c r="X1601" s="16">
        <f t="shared" si="188"/>
        <v>12</v>
      </c>
    </row>
    <row r="1602" spans="1:24" ht="30" customHeight="1" x14ac:dyDescent="0.25">
      <c r="A1602" s="25"/>
      <c r="B1602" s="67">
        <v>29500498</v>
      </c>
      <c r="C1602" s="25">
        <v>101</v>
      </c>
      <c r="D1602" s="25">
        <v>12</v>
      </c>
      <c r="E1602" s="37">
        <v>44508</v>
      </c>
      <c r="G1602" s="25"/>
      <c r="H1602" s="66" t="str">
        <f>IFERROR(VLOOKUP(Tabelle111[[#This Row],[Artikelnr. (wenn vorhanden)]],Artikel!A:C,3,FALSE),Tabelle111[[#This Row],[Artikelnr. (wenn vorhanden)]])</f>
        <v>VOS Räucher Natur Natri</v>
      </c>
      <c r="I1602" s="11" t="str">
        <f>VLOOKUP(V1602,'Linien - BU'!A:B,2,FALSE)</f>
        <v>BU3</v>
      </c>
      <c r="J1602" s="12">
        <f t="shared" si="182"/>
        <v>101</v>
      </c>
      <c r="K1602" s="13">
        <f>Tabelle111[[#This Row],[Datum '[Tag']]]</f>
        <v>44508</v>
      </c>
      <c r="L1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2" s="14" t="str">
        <f>IFERROR(VLOOKUP(Tabelle3[[#This Row],[Artikelnr.]],Artikel!A:C,3,FALSE),Tabelle3[[#This Row],[Artikelnr.]])</f>
        <v>VOS Räucher Natur Natri</v>
      </c>
      <c r="N1602" s="14" t="str">
        <f>VLOOKUP(D1602,'Liste Gründe'!A:D,2,FALSE)</f>
        <v>Schimmel</v>
      </c>
      <c r="O1602" s="13" t="str">
        <f>IF(ISBLANK(F1602),VLOOKUP(Tabelle3[[#This Row],[Grund Ziffer]],'Liste Gründe'!A:D,3,FALSE),F1602)</f>
        <v>Schimmel</v>
      </c>
      <c r="P1602" s="14" t="str">
        <f>IF(ISBLANK(Tabelle111[[#This Row],[noch genauer]]),"-",Tabelle111[[#This Row],[noch genauer]])</f>
        <v>-</v>
      </c>
      <c r="Q1602" s="14">
        <f t="shared" si="183"/>
        <v>45</v>
      </c>
      <c r="R1602" s="11" t="str">
        <f t="shared" si="184"/>
        <v>Produkte</v>
      </c>
      <c r="S1602" s="11" t="str">
        <f t="shared" si="185"/>
        <v>BUs</v>
      </c>
      <c r="T1602" s="11" t="str">
        <f t="shared" si="186"/>
        <v>Symptome</v>
      </c>
      <c r="U1602" s="14">
        <f>IFERROR(VLOOKUP(Tabelle3[[#This Row],[Artikelnr.]],Kennzahlen!S:U,3,FALSE)*Tabelle3[[#This Row],[Menge]],"0")</f>
        <v>50.5</v>
      </c>
      <c r="V1602" s="14" t="str">
        <f>IF(ISBLANK(A1602),VLOOKUP(Tabelle3[[#This Row],[Artikelnr.]],'Linien - BU'!R:S,2,FALSE),A1602)</f>
        <v>BU3</v>
      </c>
      <c r="W1602" s="16">
        <f t="shared" si="187"/>
        <v>29500498</v>
      </c>
      <c r="X1602" s="16">
        <f t="shared" si="188"/>
        <v>12</v>
      </c>
    </row>
    <row r="1603" spans="1:24" ht="30" customHeight="1" x14ac:dyDescent="0.25">
      <c r="A1603" s="25"/>
      <c r="B1603" s="67">
        <v>29500498</v>
      </c>
      <c r="C1603" s="25">
        <v>106</v>
      </c>
      <c r="D1603" s="25">
        <v>12</v>
      </c>
      <c r="E1603" s="37">
        <v>44508</v>
      </c>
      <c r="G1603" s="25"/>
      <c r="H1603" s="66" t="str">
        <f>IFERROR(VLOOKUP(Tabelle111[[#This Row],[Artikelnr. (wenn vorhanden)]],Artikel!A:C,3,FALSE),Tabelle111[[#This Row],[Artikelnr. (wenn vorhanden)]])</f>
        <v>VOS Räucher Natur Natri</v>
      </c>
      <c r="I1603" s="11" t="str">
        <f>VLOOKUP(V1603,'Linien - BU'!A:B,2,FALSE)</f>
        <v>BU3</v>
      </c>
      <c r="J1603" s="12">
        <f t="shared" si="182"/>
        <v>106</v>
      </c>
      <c r="K1603" s="13">
        <f>Tabelle111[[#This Row],[Datum '[Tag']]]</f>
        <v>44508</v>
      </c>
      <c r="L1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3" s="14" t="str">
        <f>IFERROR(VLOOKUP(Tabelle3[[#This Row],[Artikelnr.]],Artikel!A:C,3,FALSE),Tabelle3[[#This Row],[Artikelnr.]])</f>
        <v>VOS Räucher Natur Natri</v>
      </c>
      <c r="N1603" s="14" t="str">
        <f>VLOOKUP(D1603,'Liste Gründe'!A:D,2,FALSE)</f>
        <v>Schimmel</v>
      </c>
      <c r="O1603" s="13" t="str">
        <f>IF(ISBLANK(F1603),VLOOKUP(Tabelle3[[#This Row],[Grund Ziffer]],'Liste Gründe'!A:D,3,FALSE),F1603)</f>
        <v>Schimmel</v>
      </c>
      <c r="P1603" s="14" t="str">
        <f>IF(ISBLANK(Tabelle111[[#This Row],[noch genauer]]),"-",Tabelle111[[#This Row],[noch genauer]])</f>
        <v>-</v>
      </c>
      <c r="Q1603" s="14">
        <f t="shared" si="183"/>
        <v>45</v>
      </c>
      <c r="R1603" s="11" t="str">
        <f t="shared" si="184"/>
        <v>Produkte</v>
      </c>
      <c r="S1603" s="11" t="str">
        <f t="shared" si="185"/>
        <v>BUs</v>
      </c>
      <c r="T1603" s="11" t="str">
        <f t="shared" si="186"/>
        <v>Symptome</v>
      </c>
      <c r="U1603" s="14">
        <f>IFERROR(VLOOKUP(Tabelle3[[#This Row],[Artikelnr.]],Kennzahlen!S:U,3,FALSE)*Tabelle3[[#This Row],[Menge]],"0")</f>
        <v>53</v>
      </c>
      <c r="V1603" s="14" t="str">
        <f>IF(ISBLANK(A1603),VLOOKUP(Tabelle3[[#This Row],[Artikelnr.]],'Linien - BU'!R:S,2,FALSE),A1603)</f>
        <v>BU3</v>
      </c>
      <c r="W1603" s="16">
        <f t="shared" si="187"/>
        <v>29500498</v>
      </c>
      <c r="X1603" s="16">
        <f t="shared" si="188"/>
        <v>12</v>
      </c>
    </row>
    <row r="1604" spans="1:24" ht="30" customHeight="1" x14ac:dyDescent="0.25">
      <c r="A1604" s="25"/>
      <c r="B1604" s="67">
        <v>29501080</v>
      </c>
      <c r="C1604" s="25">
        <v>30</v>
      </c>
      <c r="D1604" s="25">
        <v>12</v>
      </c>
      <c r="E1604" s="37">
        <v>44508</v>
      </c>
      <c r="G1604" s="25"/>
      <c r="H1604" s="66" t="str">
        <f>IFERROR(VLOOKUP(Tabelle111[[#This Row],[Artikelnr. (wenn vorhanden)]],Artikel!A:C,3,FALSE),Tabelle111[[#This Row],[Artikelnr. (wenn vorhanden)]])</f>
        <v>VOS RW-JALA-NAT ZIPFEL</v>
      </c>
      <c r="I1604" s="11" t="str">
        <f>VLOOKUP(V1604,'Linien - BU'!A:B,2,FALSE)</f>
        <v>Verkauf</v>
      </c>
      <c r="J1604" s="12">
        <f t="shared" si="182"/>
        <v>30</v>
      </c>
      <c r="K1604" s="13">
        <f>Tabelle111[[#This Row],[Datum '[Tag']]]</f>
        <v>44508</v>
      </c>
      <c r="L1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4" s="14" t="str">
        <f>IFERROR(VLOOKUP(Tabelle3[[#This Row],[Artikelnr.]],Artikel!A:C,3,FALSE),Tabelle3[[#This Row],[Artikelnr.]])</f>
        <v>VOS RW-JALA-NAT ZIPFEL</v>
      </c>
      <c r="N1604" s="14" t="str">
        <f>VLOOKUP(D1604,'Liste Gründe'!A:D,2,FALSE)</f>
        <v>Schimmel</v>
      </c>
      <c r="O1604" s="13" t="str">
        <f>IF(ISBLANK(F1604),VLOOKUP(Tabelle3[[#This Row],[Grund Ziffer]],'Liste Gründe'!A:D,3,FALSE),F1604)</f>
        <v>Schimmel</v>
      </c>
      <c r="P1604" s="14" t="str">
        <f>IF(ISBLANK(Tabelle111[[#This Row],[noch genauer]]),"-",Tabelle111[[#This Row],[noch genauer]])</f>
        <v>-</v>
      </c>
      <c r="Q1604" s="14">
        <f t="shared" si="183"/>
        <v>45</v>
      </c>
      <c r="R1604" s="11" t="str">
        <f t="shared" si="184"/>
        <v>Produkte</v>
      </c>
      <c r="S1604" s="11" t="str">
        <f t="shared" si="185"/>
        <v>BUs</v>
      </c>
      <c r="T1604" s="11" t="str">
        <f t="shared" si="186"/>
        <v>Symptome</v>
      </c>
      <c r="U1604" s="14">
        <f>IFERROR(VLOOKUP(Tabelle3[[#This Row],[Artikelnr.]],Kennzahlen!S:U,3,FALSE)*Tabelle3[[#This Row],[Menge]],"0")</f>
        <v>15</v>
      </c>
      <c r="V1604" s="14" t="str">
        <f>IF(ISBLANK(A1604),VLOOKUP(Tabelle3[[#This Row],[Artikelnr.]],'Linien - BU'!R:S,2,FALSE),A1604)</f>
        <v>Verkauf</v>
      </c>
      <c r="W1604" s="16">
        <f t="shared" si="187"/>
        <v>29501080</v>
      </c>
      <c r="X1604" s="16">
        <f t="shared" si="188"/>
        <v>12</v>
      </c>
    </row>
    <row r="1605" spans="1:24" ht="30" customHeight="1" x14ac:dyDescent="0.25">
      <c r="A1605" s="25"/>
      <c r="B1605" s="67">
        <v>29501080</v>
      </c>
      <c r="C1605" s="25">
        <v>85</v>
      </c>
      <c r="D1605" s="25">
        <v>12</v>
      </c>
      <c r="E1605" s="37">
        <v>44508</v>
      </c>
      <c r="G1605" s="25"/>
      <c r="H1605" s="66" t="str">
        <f>IFERROR(VLOOKUP(Tabelle111[[#This Row],[Artikelnr. (wenn vorhanden)]],Artikel!A:C,3,FALSE),Tabelle111[[#This Row],[Artikelnr. (wenn vorhanden)]])</f>
        <v>VOS RW-JALA-NAT ZIPFEL</v>
      </c>
      <c r="I1605" s="11" t="str">
        <f>VLOOKUP(V1605,'Linien - BU'!A:B,2,FALSE)</f>
        <v>Verkauf</v>
      </c>
      <c r="J1605" s="12">
        <f t="shared" si="182"/>
        <v>85</v>
      </c>
      <c r="K1605" s="13">
        <f>Tabelle111[[#This Row],[Datum '[Tag']]]</f>
        <v>44508</v>
      </c>
      <c r="L1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5" s="14" t="str">
        <f>IFERROR(VLOOKUP(Tabelle3[[#This Row],[Artikelnr.]],Artikel!A:C,3,FALSE),Tabelle3[[#This Row],[Artikelnr.]])</f>
        <v>VOS RW-JALA-NAT ZIPFEL</v>
      </c>
      <c r="N1605" s="14" t="str">
        <f>VLOOKUP(D1605,'Liste Gründe'!A:D,2,FALSE)</f>
        <v>Schimmel</v>
      </c>
      <c r="O1605" s="13" t="str">
        <f>IF(ISBLANK(F1605),VLOOKUP(Tabelle3[[#This Row],[Grund Ziffer]],'Liste Gründe'!A:D,3,FALSE),F1605)</f>
        <v>Schimmel</v>
      </c>
      <c r="P1605" s="14" t="str">
        <f>IF(ISBLANK(Tabelle111[[#This Row],[noch genauer]]),"-",Tabelle111[[#This Row],[noch genauer]])</f>
        <v>-</v>
      </c>
      <c r="Q1605" s="14">
        <f t="shared" si="183"/>
        <v>45</v>
      </c>
      <c r="R1605" s="11" t="str">
        <f t="shared" si="184"/>
        <v>Produkte</v>
      </c>
      <c r="S1605" s="11" t="str">
        <f t="shared" si="185"/>
        <v>BUs</v>
      </c>
      <c r="T1605" s="11" t="str">
        <f t="shared" si="186"/>
        <v>Symptome</v>
      </c>
      <c r="U1605" s="14">
        <f>IFERROR(VLOOKUP(Tabelle3[[#This Row],[Artikelnr.]],Kennzahlen!S:U,3,FALSE)*Tabelle3[[#This Row],[Menge]],"0")</f>
        <v>42.5</v>
      </c>
      <c r="V1605" s="14" t="str">
        <f>IF(ISBLANK(A1605),VLOOKUP(Tabelle3[[#This Row],[Artikelnr.]],'Linien - BU'!R:S,2,FALSE),A1605)</f>
        <v>Verkauf</v>
      </c>
      <c r="W1605" s="16">
        <f t="shared" si="187"/>
        <v>29501080</v>
      </c>
      <c r="X1605" s="16">
        <f t="shared" si="188"/>
        <v>12</v>
      </c>
    </row>
    <row r="1606" spans="1:24" ht="30" customHeight="1" x14ac:dyDescent="0.25">
      <c r="A1606" s="25"/>
      <c r="B1606" s="67">
        <v>29501081</v>
      </c>
      <c r="C1606" s="25">
        <v>12</v>
      </c>
      <c r="D1606" s="25">
        <v>12</v>
      </c>
      <c r="E1606" s="37">
        <v>44508</v>
      </c>
      <c r="G1606" s="25"/>
      <c r="H1606" s="66" t="str">
        <f>IFERROR(VLOOKUP(Tabelle111[[#This Row],[Artikelnr. (wenn vorhanden)]],Artikel!A:C,3,FALSE),Tabelle111[[#This Row],[Artikelnr. (wenn vorhanden)]])</f>
        <v>VOS RW-JALA-NAT ENDSTÜC</v>
      </c>
      <c r="I1606" s="11" t="str">
        <f>VLOOKUP(V1606,'Linien - BU'!A:B,2,FALSE)</f>
        <v>Verkauf</v>
      </c>
      <c r="J1606" s="12">
        <f t="shared" si="182"/>
        <v>12</v>
      </c>
      <c r="K1606" s="13">
        <f>Tabelle111[[#This Row],[Datum '[Tag']]]</f>
        <v>44508</v>
      </c>
      <c r="L1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6" s="14" t="str">
        <f>IFERROR(VLOOKUP(Tabelle3[[#This Row],[Artikelnr.]],Artikel!A:C,3,FALSE),Tabelle3[[#This Row],[Artikelnr.]])</f>
        <v>VOS RW-JALA-NAT ENDSTÜC</v>
      </c>
      <c r="N1606" s="14" t="str">
        <f>VLOOKUP(D1606,'Liste Gründe'!A:D,2,FALSE)</f>
        <v>Schimmel</v>
      </c>
      <c r="O1606" s="13" t="str">
        <f>IF(ISBLANK(F1606),VLOOKUP(Tabelle3[[#This Row],[Grund Ziffer]],'Liste Gründe'!A:D,3,FALSE),F1606)</f>
        <v>Schimmel</v>
      </c>
      <c r="P1606" s="14" t="str">
        <f>IF(ISBLANK(Tabelle111[[#This Row],[noch genauer]]),"-",Tabelle111[[#This Row],[noch genauer]])</f>
        <v>-</v>
      </c>
      <c r="Q1606" s="14">
        <f t="shared" si="183"/>
        <v>45</v>
      </c>
      <c r="R1606" s="11" t="str">
        <f t="shared" si="184"/>
        <v>Produkte</v>
      </c>
      <c r="S1606" s="11" t="str">
        <f t="shared" si="185"/>
        <v>BUs</v>
      </c>
      <c r="T1606" s="11" t="str">
        <f t="shared" si="186"/>
        <v>Symptome</v>
      </c>
      <c r="U1606" s="14">
        <f>IFERROR(VLOOKUP(Tabelle3[[#This Row],[Artikelnr.]],Kennzahlen!S:U,3,FALSE)*Tabelle3[[#This Row],[Menge]],"0")</f>
        <v>6</v>
      </c>
      <c r="V1606" s="14" t="str">
        <f>IF(ISBLANK(A1606),VLOOKUP(Tabelle3[[#This Row],[Artikelnr.]],'Linien - BU'!R:S,2,FALSE),A1606)</f>
        <v>Verkauf</v>
      </c>
      <c r="W1606" s="16">
        <f t="shared" si="187"/>
        <v>29501081</v>
      </c>
      <c r="X1606" s="16">
        <f t="shared" si="188"/>
        <v>12</v>
      </c>
    </row>
    <row r="1607" spans="1:24" ht="30" customHeight="1" x14ac:dyDescent="0.25">
      <c r="A1607" s="25"/>
      <c r="B1607" s="67">
        <v>29501081</v>
      </c>
      <c r="C1607" s="25">
        <v>20</v>
      </c>
      <c r="D1607" s="25">
        <v>12</v>
      </c>
      <c r="E1607" s="37">
        <v>44508</v>
      </c>
      <c r="G1607" s="25"/>
      <c r="H1607" s="66" t="str">
        <f>IFERROR(VLOOKUP(Tabelle111[[#This Row],[Artikelnr. (wenn vorhanden)]],Artikel!A:C,3,FALSE),Tabelle111[[#This Row],[Artikelnr. (wenn vorhanden)]])</f>
        <v>VOS RW-JALA-NAT ENDSTÜC</v>
      </c>
      <c r="I1607" s="11" t="str">
        <f>VLOOKUP(V1607,'Linien - BU'!A:B,2,FALSE)</f>
        <v>Verkauf</v>
      </c>
      <c r="J1607" s="12">
        <f t="shared" si="182"/>
        <v>20</v>
      </c>
      <c r="K1607" s="13">
        <f>Tabelle111[[#This Row],[Datum '[Tag']]]</f>
        <v>44508</v>
      </c>
      <c r="L1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7" s="14" t="str">
        <f>IFERROR(VLOOKUP(Tabelle3[[#This Row],[Artikelnr.]],Artikel!A:C,3,FALSE),Tabelle3[[#This Row],[Artikelnr.]])</f>
        <v>VOS RW-JALA-NAT ENDSTÜC</v>
      </c>
      <c r="N1607" s="14" t="str">
        <f>VLOOKUP(D1607,'Liste Gründe'!A:D,2,FALSE)</f>
        <v>Schimmel</v>
      </c>
      <c r="O1607" s="13" t="str">
        <f>IF(ISBLANK(F1607),VLOOKUP(Tabelle3[[#This Row],[Grund Ziffer]],'Liste Gründe'!A:D,3,FALSE),F1607)</f>
        <v>Schimmel</v>
      </c>
      <c r="P1607" s="14" t="str">
        <f>IF(ISBLANK(Tabelle111[[#This Row],[noch genauer]]),"-",Tabelle111[[#This Row],[noch genauer]])</f>
        <v>-</v>
      </c>
      <c r="Q1607" s="14">
        <f t="shared" si="183"/>
        <v>45</v>
      </c>
      <c r="R1607" s="11" t="str">
        <f t="shared" si="184"/>
        <v>Produkte</v>
      </c>
      <c r="S1607" s="11" t="str">
        <f t="shared" si="185"/>
        <v>BUs</v>
      </c>
      <c r="T1607" s="11" t="str">
        <f t="shared" si="186"/>
        <v>Symptome</v>
      </c>
      <c r="U1607" s="14">
        <f>IFERROR(VLOOKUP(Tabelle3[[#This Row],[Artikelnr.]],Kennzahlen!S:U,3,FALSE)*Tabelle3[[#This Row],[Menge]],"0")</f>
        <v>10</v>
      </c>
      <c r="V1607" s="14" t="str">
        <f>IF(ISBLANK(A1607),VLOOKUP(Tabelle3[[#This Row],[Artikelnr.]],'Linien - BU'!R:S,2,FALSE),A1607)</f>
        <v>Verkauf</v>
      </c>
      <c r="W1607" s="16">
        <f t="shared" si="187"/>
        <v>29501081</v>
      </c>
      <c r="X1607" s="16">
        <f t="shared" si="188"/>
        <v>12</v>
      </c>
    </row>
    <row r="1608" spans="1:24" ht="30" customHeight="1" x14ac:dyDescent="0.25">
      <c r="A1608" s="25"/>
      <c r="B1608" s="67">
        <v>29501081</v>
      </c>
      <c r="C1608" s="25">
        <v>45</v>
      </c>
      <c r="D1608" s="25">
        <v>12</v>
      </c>
      <c r="E1608" s="37">
        <v>44508</v>
      </c>
      <c r="G1608" s="25"/>
      <c r="H1608" s="66" t="str">
        <f>IFERROR(VLOOKUP(Tabelle111[[#This Row],[Artikelnr. (wenn vorhanden)]],Artikel!A:C,3,FALSE),Tabelle111[[#This Row],[Artikelnr. (wenn vorhanden)]])</f>
        <v>VOS RW-JALA-NAT ENDSTÜC</v>
      </c>
      <c r="I1608" s="11" t="str">
        <f>VLOOKUP(V1608,'Linien - BU'!A:B,2,FALSE)</f>
        <v>Verkauf</v>
      </c>
      <c r="J1608" s="12">
        <f t="shared" si="182"/>
        <v>45</v>
      </c>
      <c r="K1608" s="13">
        <f>Tabelle111[[#This Row],[Datum '[Tag']]]</f>
        <v>44508</v>
      </c>
      <c r="L1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8" s="14" t="str">
        <f>IFERROR(VLOOKUP(Tabelle3[[#This Row],[Artikelnr.]],Artikel!A:C,3,FALSE),Tabelle3[[#This Row],[Artikelnr.]])</f>
        <v>VOS RW-JALA-NAT ENDSTÜC</v>
      </c>
      <c r="N1608" s="14" t="str">
        <f>VLOOKUP(D1608,'Liste Gründe'!A:D,2,FALSE)</f>
        <v>Schimmel</v>
      </c>
      <c r="O1608" s="13" t="str">
        <f>IF(ISBLANK(F1608),VLOOKUP(Tabelle3[[#This Row],[Grund Ziffer]],'Liste Gründe'!A:D,3,FALSE),F1608)</f>
        <v>Schimmel</v>
      </c>
      <c r="P1608" s="14" t="str">
        <f>IF(ISBLANK(Tabelle111[[#This Row],[noch genauer]]),"-",Tabelle111[[#This Row],[noch genauer]])</f>
        <v>-</v>
      </c>
      <c r="Q1608" s="14">
        <f t="shared" si="183"/>
        <v>45</v>
      </c>
      <c r="R1608" s="11" t="str">
        <f t="shared" si="184"/>
        <v>Produkte</v>
      </c>
      <c r="S1608" s="11" t="str">
        <f t="shared" si="185"/>
        <v>BUs</v>
      </c>
      <c r="T1608" s="11" t="str">
        <f t="shared" si="186"/>
        <v>Symptome</v>
      </c>
      <c r="U1608" s="14">
        <f>IFERROR(VLOOKUP(Tabelle3[[#This Row],[Artikelnr.]],Kennzahlen!S:U,3,FALSE)*Tabelle3[[#This Row],[Menge]],"0")</f>
        <v>22.5</v>
      </c>
      <c r="V1608" s="14" t="str">
        <f>IF(ISBLANK(A1608),VLOOKUP(Tabelle3[[#This Row],[Artikelnr.]],'Linien - BU'!R:S,2,FALSE),A1608)</f>
        <v>Verkauf</v>
      </c>
      <c r="W1608" s="16">
        <f t="shared" si="187"/>
        <v>29501081</v>
      </c>
      <c r="X1608" s="16">
        <f t="shared" si="188"/>
        <v>12</v>
      </c>
    </row>
    <row r="1609" spans="1:24" ht="30" customHeight="1" x14ac:dyDescent="0.25">
      <c r="A1609" s="25"/>
      <c r="B1609" s="67">
        <v>29501081</v>
      </c>
      <c r="C1609" s="25">
        <v>40</v>
      </c>
      <c r="D1609" s="25">
        <v>12</v>
      </c>
      <c r="E1609" s="37">
        <v>44508</v>
      </c>
      <c r="G1609" s="25"/>
      <c r="H1609" s="66" t="str">
        <f>IFERROR(VLOOKUP(Tabelle111[[#This Row],[Artikelnr. (wenn vorhanden)]],Artikel!A:C,3,FALSE),Tabelle111[[#This Row],[Artikelnr. (wenn vorhanden)]])</f>
        <v>VOS RW-JALA-NAT ENDSTÜC</v>
      </c>
      <c r="I1609" s="11" t="str">
        <f>VLOOKUP(V1609,'Linien - BU'!A:B,2,FALSE)</f>
        <v>Verkauf</v>
      </c>
      <c r="J1609" s="12">
        <f t="shared" si="182"/>
        <v>40</v>
      </c>
      <c r="K1609" s="13">
        <f>Tabelle111[[#This Row],[Datum '[Tag']]]</f>
        <v>44508</v>
      </c>
      <c r="L1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9" s="14" t="str">
        <f>IFERROR(VLOOKUP(Tabelle3[[#This Row],[Artikelnr.]],Artikel!A:C,3,FALSE),Tabelle3[[#This Row],[Artikelnr.]])</f>
        <v>VOS RW-JALA-NAT ENDSTÜC</v>
      </c>
      <c r="N1609" s="14" t="str">
        <f>VLOOKUP(D1609,'Liste Gründe'!A:D,2,FALSE)</f>
        <v>Schimmel</v>
      </c>
      <c r="O1609" s="13" t="str">
        <f>IF(ISBLANK(F1609),VLOOKUP(Tabelle3[[#This Row],[Grund Ziffer]],'Liste Gründe'!A:D,3,FALSE),F1609)</f>
        <v>Schimmel</v>
      </c>
      <c r="P1609" s="14" t="str">
        <f>IF(ISBLANK(Tabelle111[[#This Row],[noch genauer]]),"-",Tabelle111[[#This Row],[noch genauer]])</f>
        <v>-</v>
      </c>
      <c r="Q1609" s="14">
        <f t="shared" si="183"/>
        <v>45</v>
      </c>
      <c r="R1609" s="11" t="str">
        <f t="shared" si="184"/>
        <v>Produkte</v>
      </c>
      <c r="S1609" s="11" t="str">
        <f t="shared" si="185"/>
        <v>BUs</v>
      </c>
      <c r="T1609" s="11" t="str">
        <f t="shared" si="186"/>
        <v>Symptome</v>
      </c>
      <c r="U1609" s="14">
        <f>IFERROR(VLOOKUP(Tabelle3[[#This Row],[Artikelnr.]],Kennzahlen!S:U,3,FALSE)*Tabelle3[[#This Row],[Menge]],"0")</f>
        <v>20</v>
      </c>
      <c r="V1609" s="14" t="str">
        <f>IF(ISBLANK(A1609),VLOOKUP(Tabelle3[[#This Row],[Artikelnr.]],'Linien - BU'!R:S,2,FALSE),A1609)</f>
        <v>Verkauf</v>
      </c>
      <c r="W1609" s="16">
        <f t="shared" si="187"/>
        <v>29501081</v>
      </c>
      <c r="X1609" s="16">
        <f t="shared" si="188"/>
        <v>12</v>
      </c>
    </row>
    <row r="1610" spans="1:24" ht="30" customHeight="1" x14ac:dyDescent="0.25">
      <c r="A1610" s="25"/>
      <c r="B1610" s="67">
        <v>29500858</v>
      </c>
      <c r="C1610" s="25">
        <v>25</v>
      </c>
      <c r="D1610" s="25">
        <v>12</v>
      </c>
      <c r="E1610" s="37">
        <v>44508</v>
      </c>
      <c r="G1610" s="25"/>
      <c r="H1610" s="66" t="str">
        <f>IFERROR(VLOOKUP(Tabelle111[[#This Row],[Artikelnr. (wenn vorhanden)]],Artikel!A:C,3,FALSE),Tabelle111[[#This Row],[Artikelnr. (wenn vorhanden)]])</f>
        <v>VOS RW-NATUR OGT</v>
      </c>
      <c r="I1610" s="11" t="str">
        <f>VLOOKUP(V1610,'Linien - BU'!A:B,2,FALSE)</f>
        <v>BU3</v>
      </c>
      <c r="J1610" s="12">
        <f t="shared" si="182"/>
        <v>25</v>
      </c>
      <c r="K1610" s="13">
        <f>Tabelle111[[#This Row],[Datum '[Tag']]]</f>
        <v>44508</v>
      </c>
      <c r="L1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0" s="14" t="str">
        <f>IFERROR(VLOOKUP(Tabelle3[[#This Row],[Artikelnr.]],Artikel!A:C,3,FALSE),Tabelle3[[#This Row],[Artikelnr.]])</f>
        <v>VOS RW-NATUR OGT</v>
      </c>
      <c r="N1610" s="14" t="str">
        <f>VLOOKUP(D1610,'Liste Gründe'!A:D,2,FALSE)</f>
        <v>Schimmel</v>
      </c>
      <c r="O1610" s="13" t="str">
        <f>IF(ISBLANK(F1610),VLOOKUP(Tabelle3[[#This Row],[Grund Ziffer]],'Liste Gründe'!A:D,3,FALSE),F1610)</f>
        <v>Schimmel</v>
      </c>
      <c r="P1610" s="14" t="str">
        <f>IF(ISBLANK(Tabelle111[[#This Row],[noch genauer]]),"-",Tabelle111[[#This Row],[noch genauer]])</f>
        <v>-</v>
      </c>
      <c r="Q1610" s="14">
        <f t="shared" si="183"/>
        <v>45</v>
      </c>
      <c r="R1610" s="11" t="str">
        <f t="shared" si="184"/>
        <v>Produkte</v>
      </c>
      <c r="S1610" s="11" t="str">
        <f t="shared" si="185"/>
        <v>BUs</v>
      </c>
      <c r="T1610" s="11" t="str">
        <f t="shared" si="186"/>
        <v>Symptome</v>
      </c>
      <c r="U1610" s="14" t="str">
        <f>IFERROR(VLOOKUP(Tabelle3[[#This Row],[Artikelnr.]],Kennzahlen!S:U,3,FALSE)*Tabelle3[[#This Row],[Menge]],"0")</f>
        <v>0</v>
      </c>
      <c r="V1610" s="14" t="str">
        <f>IF(ISBLANK(A1610),VLOOKUP(Tabelle3[[#This Row],[Artikelnr.]],'Linien - BU'!R:S,2,FALSE),A1610)</f>
        <v>BU3</v>
      </c>
      <c r="W1610" s="16">
        <f t="shared" si="187"/>
        <v>29500858</v>
      </c>
      <c r="X1610" s="16">
        <f t="shared" si="188"/>
        <v>12</v>
      </c>
    </row>
    <row r="1611" spans="1:24" ht="30" customHeight="1" x14ac:dyDescent="0.25">
      <c r="A1611" s="25"/>
      <c r="B1611" s="67">
        <v>29500858</v>
      </c>
      <c r="C1611" s="25">
        <v>5</v>
      </c>
      <c r="D1611" s="25">
        <v>12</v>
      </c>
      <c r="E1611" s="37">
        <v>44508</v>
      </c>
      <c r="G1611" s="25"/>
      <c r="H1611" s="66" t="str">
        <f>IFERROR(VLOOKUP(Tabelle111[[#This Row],[Artikelnr. (wenn vorhanden)]],Artikel!A:C,3,FALSE),Tabelle111[[#This Row],[Artikelnr. (wenn vorhanden)]])</f>
        <v>VOS RW-NATUR OGT</v>
      </c>
      <c r="I1611" s="11" t="str">
        <f>VLOOKUP(V1611,'Linien - BU'!A:B,2,FALSE)</f>
        <v>BU3</v>
      </c>
      <c r="J1611" s="12">
        <f t="shared" si="182"/>
        <v>5</v>
      </c>
      <c r="K1611" s="13">
        <f>Tabelle111[[#This Row],[Datum '[Tag']]]</f>
        <v>44508</v>
      </c>
      <c r="L1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1" s="14" t="str">
        <f>IFERROR(VLOOKUP(Tabelle3[[#This Row],[Artikelnr.]],Artikel!A:C,3,FALSE),Tabelle3[[#This Row],[Artikelnr.]])</f>
        <v>VOS RW-NATUR OGT</v>
      </c>
      <c r="N1611" s="14" t="str">
        <f>VLOOKUP(D1611,'Liste Gründe'!A:D,2,FALSE)</f>
        <v>Schimmel</v>
      </c>
      <c r="O1611" s="13" t="str">
        <f>IF(ISBLANK(F1611),VLOOKUP(Tabelle3[[#This Row],[Grund Ziffer]],'Liste Gründe'!A:D,3,FALSE),F1611)</f>
        <v>Schimmel</v>
      </c>
      <c r="P1611" s="14" t="str">
        <f>IF(ISBLANK(Tabelle111[[#This Row],[noch genauer]]),"-",Tabelle111[[#This Row],[noch genauer]])</f>
        <v>-</v>
      </c>
      <c r="Q1611" s="14">
        <f t="shared" si="183"/>
        <v>45</v>
      </c>
      <c r="R1611" s="11" t="str">
        <f t="shared" si="184"/>
        <v>Produkte</v>
      </c>
      <c r="S1611" s="11" t="str">
        <f t="shared" si="185"/>
        <v>BUs</v>
      </c>
      <c r="T1611" s="11" t="str">
        <f t="shared" si="186"/>
        <v>Symptome</v>
      </c>
      <c r="U1611" s="14" t="str">
        <f>IFERROR(VLOOKUP(Tabelle3[[#This Row],[Artikelnr.]],Kennzahlen!S:U,3,FALSE)*Tabelle3[[#This Row],[Menge]],"0")</f>
        <v>0</v>
      </c>
      <c r="V1611" s="14" t="str">
        <f>IF(ISBLANK(A1611),VLOOKUP(Tabelle3[[#This Row],[Artikelnr.]],'Linien - BU'!R:S,2,FALSE),A1611)</f>
        <v>BU3</v>
      </c>
      <c r="W1611" s="16">
        <f t="shared" si="187"/>
        <v>29500858</v>
      </c>
      <c r="X1611" s="16">
        <f t="shared" si="188"/>
        <v>12</v>
      </c>
    </row>
    <row r="1612" spans="1:24" ht="30" customHeight="1" x14ac:dyDescent="0.25">
      <c r="A1612" s="25"/>
      <c r="B1612" s="67">
        <v>29500858</v>
      </c>
      <c r="C1612" s="25">
        <v>4</v>
      </c>
      <c r="D1612" s="25">
        <v>12</v>
      </c>
      <c r="E1612" s="37">
        <v>44508</v>
      </c>
      <c r="G1612" s="25"/>
      <c r="H1612" s="66" t="str">
        <f>IFERROR(VLOOKUP(Tabelle111[[#This Row],[Artikelnr. (wenn vorhanden)]],Artikel!A:C,3,FALSE),Tabelle111[[#This Row],[Artikelnr. (wenn vorhanden)]])</f>
        <v>VOS RW-NATUR OGT</v>
      </c>
      <c r="I1612" s="11" t="str">
        <f>VLOOKUP(V1612,'Linien - BU'!A:B,2,FALSE)</f>
        <v>BU3</v>
      </c>
      <c r="J1612" s="12">
        <f t="shared" si="182"/>
        <v>4</v>
      </c>
      <c r="K1612" s="13">
        <f>Tabelle111[[#This Row],[Datum '[Tag']]]</f>
        <v>44508</v>
      </c>
      <c r="L1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2" s="14" t="str">
        <f>IFERROR(VLOOKUP(Tabelle3[[#This Row],[Artikelnr.]],Artikel!A:C,3,FALSE),Tabelle3[[#This Row],[Artikelnr.]])</f>
        <v>VOS RW-NATUR OGT</v>
      </c>
      <c r="N1612" s="14" t="str">
        <f>VLOOKUP(D1612,'Liste Gründe'!A:D,2,FALSE)</f>
        <v>Schimmel</v>
      </c>
      <c r="O1612" s="13" t="str">
        <f>IF(ISBLANK(F1612),VLOOKUP(Tabelle3[[#This Row],[Grund Ziffer]],'Liste Gründe'!A:D,3,FALSE),F1612)</f>
        <v>Schimmel</v>
      </c>
      <c r="P1612" s="14" t="str">
        <f>IF(ISBLANK(Tabelle111[[#This Row],[noch genauer]]),"-",Tabelle111[[#This Row],[noch genauer]])</f>
        <v>-</v>
      </c>
      <c r="Q1612" s="14">
        <f t="shared" si="183"/>
        <v>45</v>
      </c>
      <c r="R1612" s="11" t="str">
        <f t="shared" si="184"/>
        <v>Produkte</v>
      </c>
      <c r="S1612" s="11" t="str">
        <f t="shared" si="185"/>
        <v>BUs</v>
      </c>
      <c r="T1612" s="11" t="str">
        <f t="shared" si="186"/>
        <v>Symptome</v>
      </c>
      <c r="U1612" s="14" t="str">
        <f>IFERROR(VLOOKUP(Tabelle3[[#This Row],[Artikelnr.]],Kennzahlen!S:U,3,FALSE)*Tabelle3[[#This Row],[Menge]],"0")</f>
        <v>0</v>
      </c>
      <c r="V1612" s="14" t="str">
        <f>IF(ISBLANK(A1612),VLOOKUP(Tabelle3[[#This Row],[Artikelnr.]],'Linien - BU'!R:S,2,FALSE),A1612)</f>
        <v>BU3</v>
      </c>
      <c r="W1612" s="16">
        <f t="shared" si="187"/>
        <v>29500858</v>
      </c>
      <c r="X1612" s="16">
        <f t="shared" si="188"/>
        <v>12</v>
      </c>
    </row>
    <row r="1613" spans="1:24" ht="30" customHeight="1" x14ac:dyDescent="0.25">
      <c r="A1613" s="25"/>
      <c r="B1613" s="67">
        <v>29500858</v>
      </c>
      <c r="C1613" s="25">
        <v>15</v>
      </c>
      <c r="D1613" s="25">
        <v>12</v>
      </c>
      <c r="E1613" s="37">
        <v>44508</v>
      </c>
      <c r="G1613" s="25"/>
      <c r="H1613" s="66" t="str">
        <f>IFERROR(VLOOKUP(Tabelle111[[#This Row],[Artikelnr. (wenn vorhanden)]],Artikel!A:C,3,FALSE),Tabelle111[[#This Row],[Artikelnr. (wenn vorhanden)]])</f>
        <v>VOS RW-NATUR OGT</v>
      </c>
      <c r="I1613" s="11" t="str">
        <f>VLOOKUP(V1613,'Linien - BU'!A:B,2,FALSE)</f>
        <v>BU3</v>
      </c>
      <c r="J1613" s="12">
        <f t="shared" si="182"/>
        <v>15</v>
      </c>
      <c r="K1613" s="13">
        <f>Tabelle111[[#This Row],[Datum '[Tag']]]</f>
        <v>44508</v>
      </c>
      <c r="L1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3" s="14" t="str">
        <f>IFERROR(VLOOKUP(Tabelle3[[#This Row],[Artikelnr.]],Artikel!A:C,3,FALSE),Tabelle3[[#This Row],[Artikelnr.]])</f>
        <v>VOS RW-NATUR OGT</v>
      </c>
      <c r="N1613" s="14" t="str">
        <f>VLOOKUP(D1613,'Liste Gründe'!A:D,2,FALSE)</f>
        <v>Schimmel</v>
      </c>
      <c r="O1613" s="13" t="str">
        <f>IF(ISBLANK(F1613),VLOOKUP(Tabelle3[[#This Row],[Grund Ziffer]],'Liste Gründe'!A:D,3,FALSE),F1613)</f>
        <v>Schimmel</v>
      </c>
      <c r="P1613" s="14" t="str">
        <f>IF(ISBLANK(Tabelle111[[#This Row],[noch genauer]]),"-",Tabelle111[[#This Row],[noch genauer]])</f>
        <v>-</v>
      </c>
      <c r="Q1613" s="14">
        <f t="shared" si="183"/>
        <v>45</v>
      </c>
      <c r="R1613" s="11" t="str">
        <f t="shared" si="184"/>
        <v>Produkte</v>
      </c>
      <c r="S1613" s="11" t="str">
        <f t="shared" si="185"/>
        <v>BUs</v>
      </c>
      <c r="T1613" s="11" t="str">
        <f t="shared" si="186"/>
        <v>Symptome</v>
      </c>
      <c r="U1613" s="14" t="str">
        <f>IFERROR(VLOOKUP(Tabelle3[[#This Row],[Artikelnr.]],Kennzahlen!S:U,3,FALSE)*Tabelle3[[#This Row],[Menge]],"0")</f>
        <v>0</v>
      </c>
      <c r="V1613" s="14" t="str">
        <f>IF(ISBLANK(A1613),VLOOKUP(Tabelle3[[#This Row],[Artikelnr.]],'Linien - BU'!R:S,2,FALSE),A1613)</f>
        <v>BU3</v>
      </c>
      <c r="W1613" s="16">
        <f t="shared" si="187"/>
        <v>29500858</v>
      </c>
      <c r="X1613" s="16">
        <f t="shared" si="188"/>
        <v>12</v>
      </c>
    </row>
    <row r="1614" spans="1:24" ht="30" customHeight="1" x14ac:dyDescent="0.25">
      <c r="A1614" s="25"/>
      <c r="B1614" s="67">
        <v>29500858</v>
      </c>
      <c r="C1614" s="25">
        <v>15</v>
      </c>
      <c r="D1614" s="25">
        <v>12</v>
      </c>
      <c r="E1614" s="37">
        <v>44508</v>
      </c>
      <c r="G1614" s="25"/>
      <c r="H1614" s="66" t="str">
        <f>IFERROR(VLOOKUP(Tabelle111[[#This Row],[Artikelnr. (wenn vorhanden)]],Artikel!A:C,3,FALSE),Tabelle111[[#This Row],[Artikelnr. (wenn vorhanden)]])</f>
        <v>VOS RW-NATUR OGT</v>
      </c>
      <c r="I1614" s="11" t="str">
        <f>VLOOKUP(V1614,'Linien - BU'!A:B,2,FALSE)</f>
        <v>BU3</v>
      </c>
      <c r="J1614" s="12">
        <f t="shared" ref="J1614:J1637" si="189">C1614</f>
        <v>15</v>
      </c>
      <c r="K1614" s="13">
        <f>Tabelle111[[#This Row],[Datum '[Tag']]]</f>
        <v>44508</v>
      </c>
      <c r="L1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4" s="14" t="str">
        <f>IFERROR(VLOOKUP(Tabelle3[[#This Row],[Artikelnr.]],Artikel!A:C,3,FALSE),Tabelle3[[#This Row],[Artikelnr.]])</f>
        <v>VOS RW-NATUR OGT</v>
      </c>
      <c r="N1614" s="14" t="str">
        <f>VLOOKUP(D1614,'Liste Gründe'!A:D,2,FALSE)</f>
        <v>Schimmel</v>
      </c>
      <c r="O1614" s="13" t="str">
        <f>IF(ISBLANK(F1614),VLOOKUP(Tabelle3[[#This Row],[Grund Ziffer]],'Liste Gründe'!A:D,3,FALSE),F1614)</f>
        <v>Schimmel</v>
      </c>
      <c r="P1614" s="14" t="str">
        <f>IF(ISBLANK(Tabelle111[[#This Row],[noch genauer]]),"-",Tabelle111[[#This Row],[noch genauer]])</f>
        <v>-</v>
      </c>
      <c r="Q1614" s="14">
        <f t="shared" ref="Q1614:Q1637" si="190">_xlfn.ISOWEEKNUM(K1614)</f>
        <v>45</v>
      </c>
      <c r="R1614" s="11" t="str">
        <f t="shared" ref="R1614:R1637" si="191">"Produkte"</f>
        <v>Produkte</v>
      </c>
      <c r="S1614" s="11" t="str">
        <f t="shared" ref="S1614:S1637" si="192">"BUs"</f>
        <v>BUs</v>
      </c>
      <c r="T1614" s="11" t="str">
        <f t="shared" ref="T1614:T1637" si="193">"Symptome"</f>
        <v>Symptome</v>
      </c>
      <c r="U1614" s="14" t="str">
        <f>IFERROR(VLOOKUP(Tabelle3[[#This Row],[Artikelnr.]],Kennzahlen!S:U,3,FALSE)*Tabelle3[[#This Row],[Menge]],"0")</f>
        <v>0</v>
      </c>
      <c r="V1614" s="14" t="str">
        <f>IF(ISBLANK(A1614),VLOOKUP(Tabelle3[[#This Row],[Artikelnr.]],'Linien - BU'!R:S,2,FALSE),A1614)</f>
        <v>BU3</v>
      </c>
      <c r="W1614" s="16">
        <f t="shared" ref="W1614:W1637" si="194">B1614</f>
        <v>29500858</v>
      </c>
      <c r="X1614" s="16">
        <f t="shared" ref="X1614:X1637" si="195">D1614</f>
        <v>12</v>
      </c>
    </row>
    <row r="1615" spans="1:24" ht="30" customHeight="1" x14ac:dyDescent="0.25">
      <c r="A1615" s="25"/>
      <c r="B1615" s="67">
        <v>29500858</v>
      </c>
      <c r="C1615" s="25">
        <v>90</v>
      </c>
      <c r="D1615" s="25">
        <v>12</v>
      </c>
      <c r="E1615" s="37">
        <v>44508</v>
      </c>
      <c r="G1615" s="25"/>
      <c r="H1615" s="66" t="str">
        <f>IFERROR(VLOOKUP(Tabelle111[[#This Row],[Artikelnr. (wenn vorhanden)]],Artikel!A:C,3,FALSE),Tabelle111[[#This Row],[Artikelnr. (wenn vorhanden)]])</f>
        <v>VOS RW-NATUR OGT</v>
      </c>
      <c r="I1615" s="11" t="str">
        <f>VLOOKUP(V1615,'Linien - BU'!A:B,2,FALSE)</f>
        <v>BU3</v>
      </c>
      <c r="J1615" s="12">
        <f t="shared" si="189"/>
        <v>90</v>
      </c>
      <c r="K1615" s="13">
        <f>Tabelle111[[#This Row],[Datum '[Tag']]]</f>
        <v>44508</v>
      </c>
      <c r="L1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5" s="14" t="str">
        <f>IFERROR(VLOOKUP(Tabelle3[[#This Row],[Artikelnr.]],Artikel!A:C,3,FALSE),Tabelle3[[#This Row],[Artikelnr.]])</f>
        <v>VOS RW-NATUR OGT</v>
      </c>
      <c r="N1615" s="14" t="str">
        <f>VLOOKUP(D1615,'Liste Gründe'!A:D,2,FALSE)</f>
        <v>Schimmel</v>
      </c>
      <c r="O1615" s="13" t="str">
        <f>IF(ISBLANK(F1615),VLOOKUP(Tabelle3[[#This Row],[Grund Ziffer]],'Liste Gründe'!A:D,3,FALSE),F1615)</f>
        <v>Schimmel</v>
      </c>
      <c r="P1615" s="14" t="str">
        <f>IF(ISBLANK(Tabelle111[[#This Row],[noch genauer]]),"-",Tabelle111[[#This Row],[noch genauer]])</f>
        <v>-</v>
      </c>
      <c r="Q1615" s="14">
        <f t="shared" si="190"/>
        <v>45</v>
      </c>
      <c r="R1615" s="11" t="str">
        <f t="shared" si="191"/>
        <v>Produkte</v>
      </c>
      <c r="S1615" s="11" t="str">
        <f t="shared" si="192"/>
        <v>BUs</v>
      </c>
      <c r="T1615" s="11" t="str">
        <f t="shared" si="193"/>
        <v>Symptome</v>
      </c>
      <c r="U1615" s="14" t="str">
        <f>IFERROR(VLOOKUP(Tabelle3[[#This Row],[Artikelnr.]],Kennzahlen!S:U,3,FALSE)*Tabelle3[[#This Row],[Menge]],"0")</f>
        <v>0</v>
      </c>
      <c r="V1615" s="14" t="str">
        <f>IF(ISBLANK(A1615),VLOOKUP(Tabelle3[[#This Row],[Artikelnr.]],'Linien - BU'!R:S,2,FALSE),A1615)</f>
        <v>BU3</v>
      </c>
      <c r="W1615" s="16">
        <f t="shared" si="194"/>
        <v>29500858</v>
      </c>
      <c r="X1615" s="16">
        <f t="shared" si="195"/>
        <v>12</v>
      </c>
    </row>
    <row r="1616" spans="1:24" ht="30" customHeight="1" x14ac:dyDescent="0.25">
      <c r="A1616" s="25"/>
      <c r="B1616" s="67">
        <v>29500858</v>
      </c>
      <c r="C1616" s="25">
        <v>5</v>
      </c>
      <c r="D1616" s="25">
        <v>12</v>
      </c>
      <c r="E1616" s="37">
        <v>44508</v>
      </c>
      <c r="G1616" s="25"/>
      <c r="H1616" s="66" t="str">
        <f>IFERROR(VLOOKUP(Tabelle111[[#This Row],[Artikelnr. (wenn vorhanden)]],Artikel!A:C,3,FALSE),Tabelle111[[#This Row],[Artikelnr. (wenn vorhanden)]])</f>
        <v>VOS RW-NATUR OGT</v>
      </c>
      <c r="I1616" s="11" t="str">
        <f>VLOOKUP(V1616,'Linien - BU'!A:B,2,FALSE)</f>
        <v>BU3</v>
      </c>
      <c r="J1616" s="12">
        <f t="shared" si="189"/>
        <v>5</v>
      </c>
      <c r="K1616" s="13">
        <f>Tabelle111[[#This Row],[Datum '[Tag']]]</f>
        <v>44508</v>
      </c>
      <c r="L1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6" s="14" t="str">
        <f>IFERROR(VLOOKUP(Tabelle3[[#This Row],[Artikelnr.]],Artikel!A:C,3,FALSE),Tabelle3[[#This Row],[Artikelnr.]])</f>
        <v>VOS RW-NATUR OGT</v>
      </c>
      <c r="N1616" s="14" t="str">
        <f>VLOOKUP(D1616,'Liste Gründe'!A:D,2,FALSE)</f>
        <v>Schimmel</v>
      </c>
      <c r="O1616" s="13" t="str">
        <f>IF(ISBLANK(F1616),VLOOKUP(Tabelle3[[#This Row],[Grund Ziffer]],'Liste Gründe'!A:D,3,FALSE),F1616)</f>
        <v>Schimmel</v>
      </c>
      <c r="P1616" s="14" t="str">
        <f>IF(ISBLANK(Tabelle111[[#This Row],[noch genauer]]),"-",Tabelle111[[#This Row],[noch genauer]])</f>
        <v>-</v>
      </c>
      <c r="Q1616" s="14">
        <f t="shared" si="190"/>
        <v>45</v>
      </c>
      <c r="R1616" s="11" t="str">
        <f t="shared" si="191"/>
        <v>Produkte</v>
      </c>
      <c r="S1616" s="11" t="str">
        <f t="shared" si="192"/>
        <v>BUs</v>
      </c>
      <c r="T1616" s="11" t="str">
        <f t="shared" si="193"/>
        <v>Symptome</v>
      </c>
      <c r="U1616" s="14" t="str">
        <f>IFERROR(VLOOKUP(Tabelle3[[#This Row],[Artikelnr.]],Kennzahlen!S:U,3,FALSE)*Tabelle3[[#This Row],[Menge]],"0")</f>
        <v>0</v>
      </c>
      <c r="V1616" s="14" t="str">
        <f>IF(ISBLANK(A1616),VLOOKUP(Tabelle3[[#This Row],[Artikelnr.]],'Linien - BU'!R:S,2,FALSE),A1616)</f>
        <v>BU3</v>
      </c>
      <c r="W1616" s="16">
        <f t="shared" si="194"/>
        <v>29500858</v>
      </c>
      <c r="X1616" s="16">
        <f t="shared" si="195"/>
        <v>12</v>
      </c>
    </row>
    <row r="1617" spans="1:24" ht="30" customHeight="1" x14ac:dyDescent="0.25">
      <c r="A1617" s="25"/>
      <c r="B1617" s="67">
        <v>29500858</v>
      </c>
      <c r="C1617" s="25">
        <v>10</v>
      </c>
      <c r="D1617" s="25">
        <v>12</v>
      </c>
      <c r="E1617" s="37">
        <v>44508</v>
      </c>
      <c r="G1617" s="25"/>
      <c r="H1617" s="66" t="str">
        <f>IFERROR(VLOOKUP(Tabelle111[[#This Row],[Artikelnr. (wenn vorhanden)]],Artikel!A:C,3,FALSE),Tabelle111[[#This Row],[Artikelnr. (wenn vorhanden)]])</f>
        <v>VOS RW-NATUR OGT</v>
      </c>
      <c r="I1617" s="11" t="str">
        <f>VLOOKUP(V1617,'Linien - BU'!A:B,2,FALSE)</f>
        <v>BU3</v>
      </c>
      <c r="J1617" s="12">
        <f t="shared" si="189"/>
        <v>10</v>
      </c>
      <c r="K1617" s="13">
        <f>Tabelle111[[#This Row],[Datum '[Tag']]]</f>
        <v>44508</v>
      </c>
      <c r="L1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7" s="14" t="str">
        <f>IFERROR(VLOOKUP(Tabelle3[[#This Row],[Artikelnr.]],Artikel!A:C,3,FALSE),Tabelle3[[#This Row],[Artikelnr.]])</f>
        <v>VOS RW-NATUR OGT</v>
      </c>
      <c r="N1617" s="14" t="str">
        <f>VLOOKUP(D1617,'Liste Gründe'!A:D,2,FALSE)</f>
        <v>Schimmel</v>
      </c>
      <c r="O1617" s="13" t="str">
        <f>IF(ISBLANK(F1617),VLOOKUP(Tabelle3[[#This Row],[Grund Ziffer]],'Liste Gründe'!A:D,3,FALSE),F1617)</f>
        <v>Schimmel</v>
      </c>
      <c r="P1617" s="14" t="str">
        <f>IF(ISBLANK(Tabelle111[[#This Row],[noch genauer]]),"-",Tabelle111[[#This Row],[noch genauer]])</f>
        <v>-</v>
      </c>
      <c r="Q1617" s="14">
        <f t="shared" si="190"/>
        <v>45</v>
      </c>
      <c r="R1617" s="11" t="str">
        <f t="shared" si="191"/>
        <v>Produkte</v>
      </c>
      <c r="S1617" s="11" t="str">
        <f t="shared" si="192"/>
        <v>BUs</v>
      </c>
      <c r="T1617" s="11" t="str">
        <f t="shared" si="193"/>
        <v>Symptome</v>
      </c>
      <c r="U1617" s="14" t="str">
        <f>IFERROR(VLOOKUP(Tabelle3[[#This Row],[Artikelnr.]],Kennzahlen!S:U,3,FALSE)*Tabelle3[[#This Row],[Menge]],"0")</f>
        <v>0</v>
      </c>
      <c r="V1617" s="14" t="str">
        <f>IF(ISBLANK(A1617),VLOOKUP(Tabelle3[[#This Row],[Artikelnr.]],'Linien - BU'!R:S,2,FALSE),A1617)</f>
        <v>BU3</v>
      </c>
      <c r="W1617" s="16">
        <f t="shared" si="194"/>
        <v>29500858</v>
      </c>
      <c r="X1617" s="16">
        <f t="shared" si="195"/>
        <v>12</v>
      </c>
    </row>
    <row r="1618" spans="1:24" ht="30" customHeight="1" x14ac:dyDescent="0.25">
      <c r="A1618" s="25"/>
      <c r="B1618" s="67">
        <v>29500858</v>
      </c>
      <c r="C1618" s="25">
        <v>18</v>
      </c>
      <c r="D1618" s="25">
        <v>12</v>
      </c>
      <c r="E1618" s="37">
        <v>44508</v>
      </c>
      <c r="G1618" s="25"/>
      <c r="H1618" s="66" t="str">
        <f>IFERROR(VLOOKUP(Tabelle111[[#This Row],[Artikelnr. (wenn vorhanden)]],Artikel!A:C,3,FALSE),Tabelle111[[#This Row],[Artikelnr. (wenn vorhanden)]])</f>
        <v>VOS RW-NATUR OGT</v>
      </c>
      <c r="I1618" s="11" t="str">
        <f>VLOOKUP(V1618,'Linien - BU'!A:B,2,FALSE)</f>
        <v>BU3</v>
      </c>
      <c r="J1618" s="12">
        <f t="shared" si="189"/>
        <v>18</v>
      </c>
      <c r="K1618" s="13">
        <f>Tabelle111[[#This Row],[Datum '[Tag']]]</f>
        <v>44508</v>
      </c>
      <c r="L1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8" s="14" t="str">
        <f>IFERROR(VLOOKUP(Tabelle3[[#This Row],[Artikelnr.]],Artikel!A:C,3,FALSE),Tabelle3[[#This Row],[Artikelnr.]])</f>
        <v>VOS RW-NATUR OGT</v>
      </c>
      <c r="N1618" s="14" t="str">
        <f>VLOOKUP(D1618,'Liste Gründe'!A:D,2,FALSE)</f>
        <v>Schimmel</v>
      </c>
      <c r="O1618" s="13" t="str">
        <f>IF(ISBLANK(F1618),VLOOKUP(Tabelle3[[#This Row],[Grund Ziffer]],'Liste Gründe'!A:D,3,FALSE),F1618)</f>
        <v>Schimmel</v>
      </c>
      <c r="P1618" s="14" t="str">
        <f>IF(ISBLANK(Tabelle111[[#This Row],[noch genauer]]),"-",Tabelle111[[#This Row],[noch genauer]])</f>
        <v>-</v>
      </c>
      <c r="Q1618" s="14">
        <f t="shared" si="190"/>
        <v>45</v>
      </c>
      <c r="R1618" s="11" t="str">
        <f t="shared" si="191"/>
        <v>Produkte</v>
      </c>
      <c r="S1618" s="11" t="str">
        <f t="shared" si="192"/>
        <v>BUs</v>
      </c>
      <c r="T1618" s="11" t="str">
        <f t="shared" si="193"/>
        <v>Symptome</v>
      </c>
      <c r="U1618" s="14" t="str">
        <f>IFERROR(VLOOKUP(Tabelle3[[#This Row],[Artikelnr.]],Kennzahlen!S:U,3,FALSE)*Tabelle3[[#This Row],[Menge]],"0")</f>
        <v>0</v>
      </c>
      <c r="V1618" s="14" t="str">
        <f>IF(ISBLANK(A1618),VLOOKUP(Tabelle3[[#This Row],[Artikelnr.]],'Linien - BU'!R:S,2,FALSE),A1618)</f>
        <v>BU3</v>
      </c>
      <c r="W1618" s="16">
        <f t="shared" si="194"/>
        <v>29500858</v>
      </c>
      <c r="X1618" s="16">
        <f t="shared" si="195"/>
        <v>12</v>
      </c>
    </row>
    <row r="1619" spans="1:24" ht="30" customHeight="1" x14ac:dyDescent="0.25">
      <c r="A1619" s="25"/>
      <c r="B1619" s="67">
        <v>29500858</v>
      </c>
      <c r="C1619" s="25">
        <v>8</v>
      </c>
      <c r="D1619" s="25">
        <v>12</v>
      </c>
      <c r="E1619" s="37">
        <v>44508</v>
      </c>
      <c r="G1619" s="25"/>
      <c r="H1619" s="66" t="str">
        <f>IFERROR(VLOOKUP(Tabelle111[[#This Row],[Artikelnr. (wenn vorhanden)]],Artikel!A:C,3,FALSE),Tabelle111[[#This Row],[Artikelnr. (wenn vorhanden)]])</f>
        <v>VOS RW-NATUR OGT</v>
      </c>
      <c r="I1619" s="11" t="str">
        <f>VLOOKUP(V1619,'Linien - BU'!A:B,2,FALSE)</f>
        <v>BU3</v>
      </c>
      <c r="J1619" s="12">
        <f t="shared" si="189"/>
        <v>8</v>
      </c>
      <c r="K1619" s="13">
        <f>Tabelle111[[#This Row],[Datum '[Tag']]]</f>
        <v>44508</v>
      </c>
      <c r="L1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9" s="14" t="str">
        <f>IFERROR(VLOOKUP(Tabelle3[[#This Row],[Artikelnr.]],Artikel!A:C,3,FALSE),Tabelle3[[#This Row],[Artikelnr.]])</f>
        <v>VOS RW-NATUR OGT</v>
      </c>
      <c r="N1619" s="14" t="str">
        <f>VLOOKUP(D1619,'Liste Gründe'!A:D,2,FALSE)</f>
        <v>Schimmel</v>
      </c>
      <c r="O1619" s="13" t="str">
        <f>IF(ISBLANK(F1619),VLOOKUP(Tabelle3[[#This Row],[Grund Ziffer]],'Liste Gründe'!A:D,3,FALSE),F1619)</f>
        <v>Schimmel</v>
      </c>
      <c r="P1619" s="14" t="str">
        <f>IF(ISBLANK(Tabelle111[[#This Row],[noch genauer]]),"-",Tabelle111[[#This Row],[noch genauer]])</f>
        <v>-</v>
      </c>
      <c r="Q1619" s="14">
        <f t="shared" si="190"/>
        <v>45</v>
      </c>
      <c r="R1619" s="11" t="str">
        <f t="shared" si="191"/>
        <v>Produkte</v>
      </c>
      <c r="S1619" s="11" t="str">
        <f t="shared" si="192"/>
        <v>BUs</v>
      </c>
      <c r="T1619" s="11" t="str">
        <f t="shared" si="193"/>
        <v>Symptome</v>
      </c>
      <c r="U1619" s="14" t="str">
        <f>IFERROR(VLOOKUP(Tabelle3[[#This Row],[Artikelnr.]],Kennzahlen!S:U,3,FALSE)*Tabelle3[[#This Row],[Menge]],"0")</f>
        <v>0</v>
      </c>
      <c r="V1619" s="14" t="str">
        <f>IF(ISBLANK(A1619),VLOOKUP(Tabelle3[[#This Row],[Artikelnr.]],'Linien - BU'!R:S,2,FALSE),A1619)</f>
        <v>BU3</v>
      </c>
      <c r="W1619" s="16">
        <f t="shared" si="194"/>
        <v>29500858</v>
      </c>
      <c r="X1619" s="16">
        <f t="shared" si="195"/>
        <v>12</v>
      </c>
    </row>
    <row r="1620" spans="1:24" ht="30" customHeight="1" x14ac:dyDescent="0.25">
      <c r="A1620" s="25"/>
      <c r="B1620" s="67">
        <v>29500858</v>
      </c>
      <c r="C1620" s="25">
        <v>72</v>
      </c>
      <c r="D1620" s="25">
        <v>12</v>
      </c>
      <c r="E1620" s="37">
        <v>44508</v>
      </c>
      <c r="G1620" s="25"/>
      <c r="H1620" s="66" t="str">
        <f>IFERROR(VLOOKUP(Tabelle111[[#This Row],[Artikelnr. (wenn vorhanden)]],Artikel!A:C,3,FALSE),Tabelle111[[#This Row],[Artikelnr. (wenn vorhanden)]])</f>
        <v>VOS RW-NATUR OGT</v>
      </c>
      <c r="I1620" s="11" t="str">
        <f>VLOOKUP(V1620,'Linien - BU'!A:B,2,FALSE)</f>
        <v>BU3</v>
      </c>
      <c r="J1620" s="12">
        <f t="shared" si="189"/>
        <v>72</v>
      </c>
      <c r="K1620" s="13">
        <f>Tabelle111[[#This Row],[Datum '[Tag']]]</f>
        <v>44508</v>
      </c>
      <c r="L1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20" s="14" t="str">
        <f>IFERROR(VLOOKUP(Tabelle3[[#This Row],[Artikelnr.]],Artikel!A:C,3,FALSE),Tabelle3[[#This Row],[Artikelnr.]])</f>
        <v>VOS RW-NATUR OGT</v>
      </c>
      <c r="N1620" s="14" t="str">
        <f>VLOOKUP(D1620,'Liste Gründe'!A:D,2,FALSE)</f>
        <v>Schimmel</v>
      </c>
      <c r="O1620" s="13" t="str">
        <f>IF(ISBLANK(F1620),VLOOKUP(Tabelle3[[#This Row],[Grund Ziffer]],'Liste Gründe'!A:D,3,FALSE),F1620)</f>
        <v>Schimmel</v>
      </c>
      <c r="P1620" s="14" t="str">
        <f>IF(ISBLANK(Tabelle111[[#This Row],[noch genauer]]),"-",Tabelle111[[#This Row],[noch genauer]])</f>
        <v>-</v>
      </c>
      <c r="Q1620" s="14">
        <f t="shared" si="190"/>
        <v>45</v>
      </c>
      <c r="R1620" s="11" t="str">
        <f t="shared" si="191"/>
        <v>Produkte</v>
      </c>
      <c r="S1620" s="11" t="str">
        <f t="shared" si="192"/>
        <v>BUs</v>
      </c>
      <c r="T1620" s="11" t="str">
        <f t="shared" si="193"/>
        <v>Symptome</v>
      </c>
      <c r="U1620" s="14" t="str">
        <f>IFERROR(VLOOKUP(Tabelle3[[#This Row],[Artikelnr.]],Kennzahlen!S:U,3,FALSE)*Tabelle3[[#This Row],[Menge]],"0")</f>
        <v>0</v>
      </c>
      <c r="V1620" s="14" t="str">
        <f>IF(ISBLANK(A1620),VLOOKUP(Tabelle3[[#This Row],[Artikelnr.]],'Linien - BU'!R:S,2,FALSE),A1620)</f>
        <v>BU3</v>
      </c>
      <c r="W1620" s="16">
        <f t="shared" si="194"/>
        <v>29500858</v>
      </c>
      <c r="X1620" s="16">
        <f t="shared" si="195"/>
        <v>12</v>
      </c>
    </row>
    <row r="1621" spans="1:24" ht="30" customHeight="1" x14ac:dyDescent="0.25">
      <c r="A1621" s="25"/>
      <c r="B1621" s="67">
        <v>49500089</v>
      </c>
      <c r="C1621" s="25">
        <v>250</v>
      </c>
      <c r="D1621" s="25">
        <v>12</v>
      </c>
      <c r="E1621" s="37">
        <v>44508</v>
      </c>
      <c r="G1621" s="25"/>
      <c r="H1621" s="66" t="str">
        <f>IFERROR(VLOOKUP(Tabelle111[[#This Row],[Artikelnr. (wenn vorhanden)]],Artikel!A:C,3,FALSE),Tabelle111[[#This Row],[Artikelnr. (wenn vorhanden)]])</f>
        <v>VOS RW-NATUR-NAT-VAKU</v>
      </c>
      <c r="I1621" s="11" t="str">
        <f>VLOOKUP(V1621,'Linien - BU'!A:B,2,FALSE)</f>
        <v>BU3</v>
      </c>
      <c r="J1621" s="12">
        <f t="shared" si="189"/>
        <v>250</v>
      </c>
      <c r="K1621" s="13">
        <f>Tabelle111[[#This Row],[Datum '[Tag']]]</f>
        <v>44508</v>
      </c>
      <c r="L1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1" s="14" t="str">
        <f>IFERROR(VLOOKUP(Tabelle3[[#This Row],[Artikelnr.]],Artikel!A:C,3,FALSE),Tabelle3[[#This Row],[Artikelnr.]])</f>
        <v>VOS RW-NATUR-NAT-VAKU</v>
      </c>
      <c r="N1621" s="14" t="str">
        <f>VLOOKUP(D1621,'Liste Gründe'!A:D,2,FALSE)</f>
        <v>Schimmel</v>
      </c>
      <c r="O1621" s="13" t="str">
        <f>IF(ISBLANK(F1621),VLOOKUP(Tabelle3[[#This Row],[Grund Ziffer]],'Liste Gründe'!A:D,3,FALSE),F1621)</f>
        <v>Schimmel</v>
      </c>
      <c r="P1621" s="14" t="str">
        <f>IF(ISBLANK(Tabelle111[[#This Row],[noch genauer]]),"-",Tabelle111[[#This Row],[noch genauer]])</f>
        <v>-</v>
      </c>
      <c r="Q1621" s="14">
        <f t="shared" si="190"/>
        <v>45</v>
      </c>
      <c r="R1621" s="11" t="str">
        <f t="shared" si="191"/>
        <v>Produkte</v>
      </c>
      <c r="S1621" s="11" t="str">
        <f t="shared" si="192"/>
        <v>BUs</v>
      </c>
      <c r="T1621" s="11" t="str">
        <f t="shared" si="193"/>
        <v>Symptome</v>
      </c>
      <c r="U1621" s="14">
        <f>IFERROR(VLOOKUP(Tabelle3[[#This Row],[Artikelnr.]],Kennzahlen!S:U,3,FALSE)*Tabelle3[[#This Row],[Menge]],"0")</f>
        <v>128.5</v>
      </c>
      <c r="V1621" s="14" t="str">
        <f>IF(ISBLANK(A1621),VLOOKUP(Tabelle3[[#This Row],[Artikelnr.]],'Linien - BU'!R:S,2,FALSE),A1621)</f>
        <v>L16</v>
      </c>
      <c r="W1621" s="16">
        <f t="shared" si="194"/>
        <v>49500089</v>
      </c>
      <c r="X1621" s="16">
        <f t="shared" si="195"/>
        <v>12</v>
      </c>
    </row>
    <row r="1622" spans="1:24" ht="30" customHeight="1" x14ac:dyDescent="0.25">
      <c r="A1622" s="25"/>
      <c r="B1622" s="67">
        <v>29501085</v>
      </c>
      <c r="C1622" s="25">
        <v>34</v>
      </c>
      <c r="D1622" s="25">
        <v>12</v>
      </c>
      <c r="E1622" s="37">
        <v>44508</v>
      </c>
      <c r="G1622" s="25"/>
      <c r="H1622" s="66" t="str">
        <f>IFERROR(VLOOKUP(Tabelle111[[#This Row],[Artikelnr. (wenn vorhanden)]],Artikel!A:C,3,FALSE),Tabelle111[[#This Row],[Artikelnr. (wenn vorhanden)]])</f>
        <v>VOS RW-SCHI-NAT ENDSTÜC</v>
      </c>
      <c r="I1622" s="11" t="str">
        <f>VLOOKUP(V1622,'Linien - BU'!A:B,2,FALSE)</f>
        <v>Verkauf</v>
      </c>
      <c r="J1622" s="12">
        <f t="shared" si="189"/>
        <v>34</v>
      </c>
      <c r="K1622" s="13">
        <f>Tabelle111[[#This Row],[Datum '[Tag']]]</f>
        <v>44508</v>
      </c>
      <c r="L1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2" s="14" t="str">
        <f>IFERROR(VLOOKUP(Tabelle3[[#This Row],[Artikelnr.]],Artikel!A:C,3,FALSE),Tabelle3[[#This Row],[Artikelnr.]])</f>
        <v>VOS RW-SCHI-NAT ENDSTÜC</v>
      </c>
      <c r="N1622" s="14" t="str">
        <f>VLOOKUP(D1622,'Liste Gründe'!A:D,2,FALSE)</f>
        <v>Schimmel</v>
      </c>
      <c r="O1622" s="13" t="str">
        <f>IF(ISBLANK(F1622),VLOOKUP(Tabelle3[[#This Row],[Grund Ziffer]],'Liste Gründe'!A:D,3,FALSE),F1622)</f>
        <v>Schimmel</v>
      </c>
      <c r="P1622" s="14" t="str">
        <f>IF(ISBLANK(Tabelle111[[#This Row],[noch genauer]]),"-",Tabelle111[[#This Row],[noch genauer]])</f>
        <v>-</v>
      </c>
      <c r="Q1622" s="14">
        <f t="shared" si="190"/>
        <v>45</v>
      </c>
      <c r="R1622" s="11" t="str">
        <f t="shared" si="191"/>
        <v>Produkte</v>
      </c>
      <c r="S1622" s="11" t="str">
        <f t="shared" si="192"/>
        <v>BUs</v>
      </c>
      <c r="T1622" s="11" t="str">
        <f t="shared" si="193"/>
        <v>Symptome</v>
      </c>
      <c r="U1622" s="14">
        <f>IFERROR(VLOOKUP(Tabelle3[[#This Row],[Artikelnr.]],Kennzahlen!S:U,3,FALSE)*Tabelle3[[#This Row],[Menge]],"0")</f>
        <v>17</v>
      </c>
      <c r="V1622" s="14" t="str">
        <f>IF(ISBLANK(A1622),VLOOKUP(Tabelle3[[#This Row],[Artikelnr.]],'Linien - BU'!R:S,2,FALSE),A1622)</f>
        <v>Verkauf</v>
      </c>
      <c r="W1622" s="16">
        <f t="shared" si="194"/>
        <v>29501085</v>
      </c>
      <c r="X1622" s="16">
        <f t="shared" si="195"/>
        <v>12</v>
      </c>
    </row>
    <row r="1623" spans="1:24" ht="30" customHeight="1" x14ac:dyDescent="0.25">
      <c r="A1623" s="25"/>
      <c r="B1623" s="67">
        <v>29501085</v>
      </c>
      <c r="C1623" s="25">
        <v>18</v>
      </c>
      <c r="D1623" s="25">
        <v>12</v>
      </c>
      <c r="E1623" s="37">
        <v>44508</v>
      </c>
      <c r="G1623" s="25"/>
      <c r="H1623" s="66" t="str">
        <f>IFERROR(VLOOKUP(Tabelle111[[#This Row],[Artikelnr. (wenn vorhanden)]],Artikel!A:C,3,FALSE),Tabelle111[[#This Row],[Artikelnr. (wenn vorhanden)]])</f>
        <v>VOS RW-SCHI-NAT ENDSTÜC</v>
      </c>
      <c r="I1623" s="11" t="str">
        <f>VLOOKUP(V1623,'Linien - BU'!A:B,2,FALSE)</f>
        <v>Verkauf</v>
      </c>
      <c r="J1623" s="12">
        <f t="shared" si="189"/>
        <v>18</v>
      </c>
      <c r="K1623" s="13">
        <f>Tabelle111[[#This Row],[Datum '[Tag']]]</f>
        <v>44508</v>
      </c>
      <c r="L1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3" s="14" t="str">
        <f>IFERROR(VLOOKUP(Tabelle3[[#This Row],[Artikelnr.]],Artikel!A:C,3,FALSE),Tabelle3[[#This Row],[Artikelnr.]])</f>
        <v>VOS RW-SCHI-NAT ENDSTÜC</v>
      </c>
      <c r="N1623" s="14" t="str">
        <f>VLOOKUP(D1623,'Liste Gründe'!A:D,2,FALSE)</f>
        <v>Schimmel</v>
      </c>
      <c r="O1623" s="13" t="str">
        <f>IF(ISBLANK(F1623),VLOOKUP(Tabelle3[[#This Row],[Grund Ziffer]],'Liste Gründe'!A:D,3,FALSE),F1623)</f>
        <v>Schimmel</v>
      </c>
      <c r="P1623" s="14" t="str">
        <f>IF(ISBLANK(Tabelle111[[#This Row],[noch genauer]]),"-",Tabelle111[[#This Row],[noch genauer]])</f>
        <v>-</v>
      </c>
      <c r="Q1623" s="14">
        <f t="shared" si="190"/>
        <v>45</v>
      </c>
      <c r="R1623" s="11" t="str">
        <f t="shared" si="191"/>
        <v>Produkte</v>
      </c>
      <c r="S1623" s="11" t="str">
        <f t="shared" si="192"/>
        <v>BUs</v>
      </c>
      <c r="T1623" s="11" t="str">
        <f t="shared" si="193"/>
        <v>Symptome</v>
      </c>
      <c r="U1623" s="14">
        <f>IFERROR(VLOOKUP(Tabelle3[[#This Row],[Artikelnr.]],Kennzahlen!S:U,3,FALSE)*Tabelle3[[#This Row],[Menge]],"0")</f>
        <v>9</v>
      </c>
      <c r="V1623" s="14" t="str">
        <f>IF(ISBLANK(A1623),VLOOKUP(Tabelle3[[#This Row],[Artikelnr.]],'Linien - BU'!R:S,2,FALSE),A1623)</f>
        <v>Verkauf</v>
      </c>
      <c r="W1623" s="16">
        <f t="shared" si="194"/>
        <v>29501085</v>
      </c>
      <c r="X1623" s="16">
        <f t="shared" si="195"/>
        <v>12</v>
      </c>
    </row>
    <row r="1624" spans="1:24" ht="30" customHeight="1" x14ac:dyDescent="0.25">
      <c r="A1624" s="25"/>
      <c r="B1624" s="67">
        <v>29501085</v>
      </c>
      <c r="C1624" s="25">
        <v>54</v>
      </c>
      <c r="D1624" s="25">
        <v>12</v>
      </c>
      <c r="E1624" s="37">
        <v>44508</v>
      </c>
      <c r="G1624" s="25"/>
      <c r="H1624" s="66" t="str">
        <f>IFERROR(VLOOKUP(Tabelle111[[#This Row],[Artikelnr. (wenn vorhanden)]],Artikel!A:C,3,FALSE),Tabelle111[[#This Row],[Artikelnr. (wenn vorhanden)]])</f>
        <v>VOS RW-SCHI-NAT ENDSTÜC</v>
      </c>
      <c r="I1624" s="11" t="str">
        <f>VLOOKUP(V1624,'Linien - BU'!A:B,2,FALSE)</f>
        <v>Verkauf</v>
      </c>
      <c r="J1624" s="12">
        <f t="shared" si="189"/>
        <v>54</v>
      </c>
      <c r="K1624" s="13">
        <f>Tabelle111[[#This Row],[Datum '[Tag']]]</f>
        <v>44508</v>
      </c>
      <c r="L1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4" s="14" t="str">
        <f>IFERROR(VLOOKUP(Tabelle3[[#This Row],[Artikelnr.]],Artikel!A:C,3,FALSE),Tabelle3[[#This Row],[Artikelnr.]])</f>
        <v>VOS RW-SCHI-NAT ENDSTÜC</v>
      </c>
      <c r="N1624" s="14" t="str">
        <f>VLOOKUP(D1624,'Liste Gründe'!A:D,2,FALSE)</f>
        <v>Schimmel</v>
      </c>
      <c r="O1624" s="13" t="str">
        <f>IF(ISBLANK(F1624),VLOOKUP(Tabelle3[[#This Row],[Grund Ziffer]],'Liste Gründe'!A:D,3,FALSE),F1624)</f>
        <v>Schimmel</v>
      </c>
      <c r="P1624" s="14" t="str">
        <f>IF(ISBLANK(Tabelle111[[#This Row],[noch genauer]]),"-",Tabelle111[[#This Row],[noch genauer]])</f>
        <v>-</v>
      </c>
      <c r="Q1624" s="14">
        <f t="shared" si="190"/>
        <v>45</v>
      </c>
      <c r="R1624" s="11" t="str">
        <f t="shared" si="191"/>
        <v>Produkte</v>
      </c>
      <c r="S1624" s="11" t="str">
        <f t="shared" si="192"/>
        <v>BUs</v>
      </c>
      <c r="T1624" s="11" t="str">
        <f t="shared" si="193"/>
        <v>Symptome</v>
      </c>
      <c r="U1624" s="14">
        <f>IFERROR(VLOOKUP(Tabelle3[[#This Row],[Artikelnr.]],Kennzahlen!S:U,3,FALSE)*Tabelle3[[#This Row],[Menge]],"0")</f>
        <v>27</v>
      </c>
      <c r="V1624" s="14" t="str">
        <f>IF(ISBLANK(A1624),VLOOKUP(Tabelle3[[#This Row],[Artikelnr.]],'Linien - BU'!R:S,2,FALSE),A1624)</f>
        <v>Verkauf</v>
      </c>
      <c r="W1624" s="16">
        <f t="shared" si="194"/>
        <v>29501085</v>
      </c>
      <c r="X1624" s="16">
        <f t="shared" si="195"/>
        <v>12</v>
      </c>
    </row>
    <row r="1625" spans="1:24" ht="30" customHeight="1" x14ac:dyDescent="0.25">
      <c r="A1625" s="25"/>
      <c r="B1625" s="67">
        <v>29500529</v>
      </c>
      <c r="C1625" s="25">
        <v>33</v>
      </c>
      <c r="D1625" s="25">
        <v>12</v>
      </c>
      <c r="E1625" s="37">
        <v>44508</v>
      </c>
      <c r="G1625" s="25"/>
      <c r="H1625" s="66" t="str">
        <f>IFERROR(VLOOKUP(Tabelle111[[#This Row],[Artikelnr. (wenn vorhanden)]],Artikel!A:C,3,FALSE),Tabelle111[[#This Row],[Artikelnr. (wenn vorhanden)]])</f>
        <v>VOS Adler Schinkenräuch</v>
      </c>
      <c r="I1625" s="11" t="str">
        <f>VLOOKUP(V1625,'Linien - BU'!A:B,2,FALSE)</f>
        <v>BU3</v>
      </c>
      <c r="J1625" s="12">
        <f t="shared" si="189"/>
        <v>33</v>
      </c>
      <c r="K1625" s="13">
        <f>Tabelle111[[#This Row],[Datum '[Tag']]]</f>
        <v>44508</v>
      </c>
      <c r="L1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5" s="14" t="str">
        <f>IFERROR(VLOOKUP(Tabelle3[[#This Row],[Artikelnr.]],Artikel!A:C,3,FALSE),Tabelle3[[#This Row],[Artikelnr.]])</f>
        <v>VOS Adler Schinkenräuch</v>
      </c>
      <c r="N1625" s="14" t="str">
        <f>VLOOKUP(D1625,'Liste Gründe'!A:D,2,FALSE)</f>
        <v>Schimmel</v>
      </c>
      <c r="O1625" s="13" t="str">
        <f>IF(ISBLANK(F1625),VLOOKUP(Tabelle3[[#This Row],[Grund Ziffer]],'Liste Gründe'!A:D,3,FALSE),F1625)</f>
        <v>Schimmel</v>
      </c>
      <c r="P1625" s="14" t="str">
        <f>IF(ISBLANK(Tabelle111[[#This Row],[noch genauer]]),"-",Tabelle111[[#This Row],[noch genauer]])</f>
        <v>-</v>
      </c>
      <c r="Q1625" s="14">
        <f t="shared" si="190"/>
        <v>45</v>
      </c>
      <c r="R1625" s="11" t="str">
        <f t="shared" si="191"/>
        <v>Produkte</v>
      </c>
      <c r="S1625" s="11" t="str">
        <f t="shared" si="192"/>
        <v>BUs</v>
      </c>
      <c r="T1625" s="11" t="str">
        <f t="shared" si="193"/>
        <v>Symptome</v>
      </c>
      <c r="U1625" s="14">
        <f>IFERROR(VLOOKUP(Tabelle3[[#This Row],[Artikelnr.]],Kennzahlen!S:U,3,FALSE)*Tabelle3[[#This Row],[Menge]],"0")</f>
        <v>16.5</v>
      </c>
      <c r="V1625" s="14" t="str">
        <f>IF(ISBLANK(A1625),VLOOKUP(Tabelle3[[#This Row],[Artikelnr.]],'Linien - BU'!R:S,2,FALSE),A1625)</f>
        <v>Bu3</v>
      </c>
      <c r="W1625" s="16">
        <f t="shared" si="194"/>
        <v>29500529</v>
      </c>
      <c r="X1625" s="16">
        <f t="shared" si="195"/>
        <v>12</v>
      </c>
    </row>
    <row r="1626" spans="1:24" ht="30" customHeight="1" x14ac:dyDescent="0.25">
      <c r="A1626" s="25"/>
      <c r="B1626" s="67">
        <v>29500529</v>
      </c>
      <c r="C1626" s="25">
        <v>30</v>
      </c>
      <c r="D1626" s="25">
        <v>12</v>
      </c>
      <c r="E1626" s="37">
        <v>44508</v>
      </c>
      <c r="G1626" s="25"/>
      <c r="H1626" s="66" t="str">
        <f>IFERROR(VLOOKUP(Tabelle111[[#This Row],[Artikelnr. (wenn vorhanden)]],Artikel!A:C,3,FALSE),Tabelle111[[#This Row],[Artikelnr. (wenn vorhanden)]])</f>
        <v>VOS Adler Schinkenräuch</v>
      </c>
      <c r="I1626" s="11" t="str">
        <f>VLOOKUP(V1626,'Linien - BU'!A:B,2,FALSE)</f>
        <v>BU3</v>
      </c>
      <c r="J1626" s="12">
        <f t="shared" si="189"/>
        <v>30</v>
      </c>
      <c r="K1626" s="13">
        <f>Tabelle111[[#This Row],[Datum '[Tag']]]</f>
        <v>44508</v>
      </c>
      <c r="L1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6" s="14" t="str">
        <f>IFERROR(VLOOKUP(Tabelle3[[#This Row],[Artikelnr.]],Artikel!A:C,3,FALSE),Tabelle3[[#This Row],[Artikelnr.]])</f>
        <v>VOS Adler Schinkenräuch</v>
      </c>
      <c r="N1626" s="14" t="str">
        <f>VLOOKUP(D1626,'Liste Gründe'!A:D,2,FALSE)</f>
        <v>Schimmel</v>
      </c>
      <c r="O1626" s="13" t="str">
        <f>IF(ISBLANK(F1626),VLOOKUP(Tabelle3[[#This Row],[Grund Ziffer]],'Liste Gründe'!A:D,3,FALSE),F1626)</f>
        <v>Schimmel</v>
      </c>
      <c r="P1626" s="14" t="str">
        <f>IF(ISBLANK(Tabelle111[[#This Row],[noch genauer]]),"-",Tabelle111[[#This Row],[noch genauer]])</f>
        <v>-</v>
      </c>
      <c r="Q1626" s="14">
        <f t="shared" si="190"/>
        <v>45</v>
      </c>
      <c r="R1626" s="11" t="str">
        <f t="shared" si="191"/>
        <v>Produkte</v>
      </c>
      <c r="S1626" s="11" t="str">
        <f t="shared" si="192"/>
        <v>BUs</v>
      </c>
      <c r="T1626" s="11" t="str">
        <f t="shared" si="193"/>
        <v>Symptome</v>
      </c>
      <c r="U1626" s="14">
        <f>IFERROR(VLOOKUP(Tabelle3[[#This Row],[Artikelnr.]],Kennzahlen!S:U,3,FALSE)*Tabelle3[[#This Row],[Menge]],"0")</f>
        <v>15</v>
      </c>
      <c r="V1626" s="14" t="str">
        <f>IF(ISBLANK(A1626),VLOOKUP(Tabelle3[[#This Row],[Artikelnr.]],'Linien - BU'!R:S,2,FALSE),A1626)</f>
        <v>Bu3</v>
      </c>
      <c r="W1626" s="16">
        <f t="shared" si="194"/>
        <v>29500529</v>
      </c>
      <c r="X1626" s="16">
        <f t="shared" si="195"/>
        <v>12</v>
      </c>
    </row>
    <row r="1627" spans="1:24" ht="30" customHeight="1" x14ac:dyDescent="0.25">
      <c r="A1627" s="25"/>
      <c r="B1627" s="67">
        <v>29500529</v>
      </c>
      <c r="C1627" s="25">
        <v>40</v>
      </c>
      <c r="D1627" s="25">
        <v>12</v>
      </c>
      <c r="E1627" s="37">
        <v>44508</v>
      </c>
      <c r="G1627" s="25"/>
      <c r="H1627" s="66" t="str">
        <f>IFERROR(VLOOKUP(Tabelle111[[#This Row],[Artikelnr. (wenn vorhanden)]],Artikel!A:C,3,FALSE),Tabelle111[[#This Row],[Artikelnr. (wenn vorhanden)]])</f>
        <v>VOS Adler Schinkenräuch</v>
      </c>
      <c r="I1627" s="11" t="str">
        <f>VLOOKUP(V1627,'Linien - BU'!A:B,2,FALSE)</f>
        <v>BU3</v>
      </c>
      <c r="J1627" s="12">
        <f t="shared" si="189"/>
        <v>40</v>
      </c>
      <c r="K1627" s="13">
        <f>Tabelle111[[#This Row],[Datum '[Tag']]]</f>
        <v>44508</v>
      </c>
      <c r="L1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7" s="14" t="str">
        <f>IFERROR(VLOOKUP(Tabelle3[[#This Row],[Artikelnr.]],Artikel!A:C,3,FALSE),Tabelle3[[#This Row],[Artikelnr.]])</f>
        <v>VOS Adler Schinkenräuch</v>
      </c>
      <c r="N1627" s="14" t="str">
        <f>VLOOKUP(D1627,'Liste Gründe'!A:D,2,FALSE)</f>
        <v>Schimmel</v>
      </c>
      <c r="O1627" s="13" t="str">
        <f>IF(ISBLANK(F1627),VLOOKUP(Tabelle3[[#This Row],[Grund Ziffer]],'Liste Gründe'!A:D,3,FALSE),F1627)</f>
        <v>Schimmel</v>
      </c>
      <c r="P1627" s="14" t="str">
        <f>IF(ISBLANK(Tabelle111[[#This Row],[noch genauer]]),"-",Tabelle111[[#This Row],[noch genauer]])</f>
        <v>-</v>
      </c>
      <c r="Q1627" s="14">
        <f t="shared" si="190"/>
        <v>45</v>
      </c>
      <c r="R1627" s="11" t="str">
        <f t="shared" si="191"/>
        <v>Produkte</v>
      </c>
      <c r="S1627" s="11" t="str">
        <f t="shared" si="192"/>
        <v>BUs</v>
      </c>
      <c r="T1627" s="11" t="str">
        <f t="shared" si="193"/>
        <v>Symptome</v>
      </c>
      <c r="U1627" s="14">
        <f>IFERROR(VLOOKUP(Tabelle3[[#This Row],[Artikelnr.]],Kennzahlen!S:U,3,FALSE)*Tabelle3[[#This Row],[Menge]],"0")</f>
        <v>20</v>
      </c>
      <c r="V1627" s="14" t="str">
        <f>IF(ISBLANK(A1627),VLOOKUP(Tabelle3[[#This Row],[Artikelnr.]],'Linien - BU'!R:S,2,FALSE),A1627)</f>
        <v>Bu3</v>
      </c>
      <c r="W1627" s="16">
        <f t="shared" si="194"/>
        <v>29500529</v>
      </c>
      <c r="X1627" s="16">
        <f t="shared" si="195"/>
        <v>12</v>
      </c>
    </row>
    <row r="1628" spans="1:24" ht="30" customHeight="1" x14ac:dyDescent="0.25">
      <c r="A1628" s="25"/>
      <c r="B1628" s="67">
        <v>29500529</v>
      </c>
      <c r="C1628" s="25">
        <v>63</v>
      </c>
      <c r="D1628" s="25">
        <v>12</v>
      </c>
      <c r="E1628" s="37">
        <v>44508</v>
      </c>
      <c r="G1628" s="25"/>
      <c r="H1628" s="66" t="str">
        <f>IFERROR(VLOOKUP(Tabelle111[[#This Row],[Artikelnr. (wenn vorhanden)]],Artikel!A:C,3,FALSE),Tabelle111[[#This Row],[Artikelnr. (wenn vorhanden)]])</f>
        <v>VOS Adler Schinkenräuch</v>
      </c>
      <c r="I1628" s="11" t="str">
        <f>VLOOKUP(V1628,'Linien - BU'!A:B,2,FALSE)</f>
        <v>BU3</v>
      </c>
      <c r="J1628" s="12">
        <f t="shared" si="189"/>
        <v>63</v>
      </c>
      <c r="K1628" s="13">
        <f>Tabelle111[[#This Row],[Datum '[Tag']]]</f>
        <v>44508</v>
      </c>
      <c r="L1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8" s="14" t="str">
        <f>IFERROR(VLOOKUP(Tabelle3[[#This Row],[Artikelnr.]],Artikel!A:C,3,FALSE),Tabelle3[[#This Row],[Artikelnr.]])</f>
        <v>VOS Adler Schinkenräuch</v>
      </c>
      <c r="N1628" s="14" t="str">
        <f>VLOOKUP(D1628,'Liste Gründe'!A:D,2,FALSE)</f>
        <v>Schimmel</v>
      </c>
      <c r="O1628" s="13" t="str">
        <f>IF(ISBLANK(F1628),VLOOKUP(Tabelle3[[#This Row],[Grund Ziffer]],'Liste Gründe'!A:D,3,FALSE),F1628)</f>
        <v>Schimmel</v>
      </c>
      <c r="P1628" s="14" t="str">
        <f>IF(ISBLANK(Tabelle111[[#This Row],[noch genauer]]),"-",Tabelle111[[#This Row],[noch genauer]])</f>
        <v>-</v>
      </c>
      <c r="Q1628" s="14">
        <f t="shared" si="190"/>
        <v>45</v>
      </c>
      <c r="R1628" s="11" t="str">
        <f t="shared" si="191"/>
        <v>Produkte</v>
      </c>
      <c r="S1628" s="11" t="str">
        <f t="shared" si="192"/>
        <v>BUs</v>
      </c>
      <c r="T1628" s="11" t="str">
        <f t="shared" si="193"/>
        <v>Symptome</v>
      </c>
      <c r="U1628" s="14">
        <f>IFERROR(VLOOKUP(Tabelle3[[#This Row],[Artikelnr.]],Kennzahlen!S:U,3,FALSE)*Tabelle3[[#This Row],[Menge]],"0")</f>
        <v>31.5</v>
      </c>
      <c r="V1628" s="14" t="str">
        <f>IF(ISBLANK(A1628),VLOOKUP(Tabelle3[[#This Row],[Artikelnr.]],'Linien - BU'!R:S,2,FALSE),A1628)</f>
        <v>Bu3</v>
      </c>
      <c r="W1628" s="16">
        <f t="shared" si="194"/>
        <v>29500529</v>
      </c>
      <c r="X1628" s="16">
        <f t="shared" si="195"/>
        <v>12</v>
      </c>
    </row>
    <row r="1629" spans="1:24" ht="30" customHeight="1" x14ac:dyDescent="0.25">
      <c r="A1629" s="25"/>
      <c r="B1629" s="67">
        <v>29500482</v>
      </c>
      <c r="C1629" s="25">
        <v>2</v>
      </c>
      <c r="D1629" s="25">
        <v>61</v>
      </c>
      <c r="E1629" s="37">
        <v>44508</v>
      </c>
      <c r="G1629" s="25"/>
      <c r="H1629" s="66" t="str">
        <f>IFERROR(VLOOKUP(Tabelle111[[#This Row],[Artikelnr. (wenn vorhanden)]],Artikel!A:C,3,FALSE),Tabelle111[[#This Row],[Artikelnr. (wenn vorhanden)]])</f>
        <v>VOS Schwarzer Pfeffer R</v>
      </c>
      <c r="I1629" s="11" t="str">
        <f>VLOOKUP(V1629,'Linien - BU'!A:B,2,FALSE)</f>
        <v>BU4</v>
      </c>
      <c r="J1629" s="12">
        <f t="shared" si="189"/>
        <v>2</v>
      </c>
      <c r="K1629" s="13">
        <f>Tabelle111[[#This Row],[Datum '[Tag']]]</f>
        <v>44508</v>
      </c>
      <c r="L1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9" s="14" t="str">
        <f>IFERROR(VLOOKUP(Tabelle3[[#This Row],[Artikelnr.]],Artikel!A:C,3,FALSE),Tabelle3[[#This Row],[Artikelnr.]])</f>
        <v>VOS Schwarzer Pfeffer R</v>
      </c>
      <c r="N1629" s="14" t="str">
        <f>VLOOKUP(D1629,'Liste Gründe'!A:D,2,FALSE)</f>
        <v>keinen Verwendungszweck</v>
      </c>
      <c r="O1629" s="13" t="str">
        <f>IF(ISBLANK(F1629),VLOOKUP(Tabelle3[[#This Row],[Grund Ziffer]],'Liste Gründe'!A:D,3,FALSE),F1629)</f>
        <v>keinen Verwendungszweck</v>
      </c>
      <c r="P1629" s="14" t="str">
        <f>IF(ISBLANK(Tabelle111[[#This Row],[noch genauer]]),"-",Tabelle111[[#This Row],[noch genauer]])</f>
        <v>-</v>
      </c>
      <c r="Q1629" s="14">
        <f t="shared" si="190"/>
        <v>45</v>
      </c>
      <c r="R1629" s="11" t="str">
        <f t="shared" si="191"/>
        <v>Produkte</v>
      </c>
      <c r="S1629" s="11" t="str">
        <f t="shared" si="192"/>
        <v>BUs</v>
      </c>
      <c r="T1629" s="11" t="str">
        <f t="shared" si="193"/>
        <v>Symptome</v>
      </c>
      <c r="U1629" s="14">
        <f>IFERROR(VLOOKUP(Tabelle3[[#This Row],[Artikelnr.]],Kennzahlen!S:U,3,FALSE)*Tabelle3[[#This Row],[Menge]],"0")</f>
        <v>1</v>
      </c>
      <c r="V1629" s="14" t="str">
        <f>IF(ISBLANK(A1629),VLOOKUP(Tabelle3[[#This Row],[Artikelnr.]],'Linien - BU'!R:S,2,FALSE),A1629)</f>
        <v>BU4</v>
      </c>
      <c r="W1629" s="16">
        <f t="shared" si="194"/>
        <v>29500482</v>
      </c>
      <c r="X1629" s="16">
        <f t="shared" si="195"/>
        <v>61</v>
      </c>
    </row>
    <row r="1630" spans="1:24" ht="30" customHeight="1" x14ac:dyDescent="0.25">
      <c r="A1630" s="25"/>
      <c r="B1630" s="67">
        <v>29500942</v>
      </c>
      <c r="C1630" s="25">
        <v>20</v>
      </c>
      <c r="D1630" s="25">
        <v>12</v>
      </c>
      <c r="E1630" s="37">
        <v>44508</v>
      </c>
      <c r="G1630" s="25"/>
      <c r="H1630" s="66" t="str">
        <f>IFERROR(VLOOKUP(Tabelle111[[#This Row],[Artikelnr. (wenn vorhanden)]],Artikel!A:C,3,FALSE),Tabelle111[[#This Row],[Artikelnr. (wenn vorhanden)]])</f>
        <v>VOS URW-CHILI-OGT</v>
      </c>
      <c r="I1630" s="11" t="str">
        <f>VLOOKUP(V1630,'Linien - BU'!A:B,2,FALSE)</f>
        <v>BU3</v>
      </c>
      <c r="J1630" s="12">
        <f t="shared" si="189"/>
        <v>20</v>
      </c>
      <c r="K1630" s="13">
        <f>Tabelle111[[#This Row],[Datum '[Tag']]]</f>
        <v>44508</v>
      </c>
      <c r="L1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0" s="14" t="str">
        <f>IFERROR(VLOOKUP(Tabelle3[[#This Row],[Artikelnr.]],Artikel!A:C,3,FALSE),Tabelle3[[#This Row],[Artikelnr.]])</f>
        <v>VOS URW-CHILI-OGT</v>
      </c>
      <c r="N1630" s="14" t="str">
        <f>VLOOKUP(D1630,'Liste Gründe'!A:D,2,FALSE)</f>
        <v>Schimmel</v>
      </c>
      <c r="O1630" s="13" t="str">
        <f>IF(ISBLANK(F1630),VLOOKUP(Tabelle3[[#This Row],[Grund Ziffer]],'Liste Gründe'!A:D,3,FALSE),F1630)</f>
        <v>Schimmel</v>
      </c>
      <c r="P1630" s="14" t="str">
        <f>IF(ISBLANK(Tabelle111[[#This Row],[noch genauer]]),"-",Tabelle111[[#This Row],[noch genauer]])</f>
        <v>-</v>
      </c>
      <c r="Q1630" s="14">
        <f t="shared" si="190"/>
        <v>45</v>
      </c>
      <c r="R1630" s="11" t="str">
        <f t="shared" si="191"/>
        <v>Produkte</v>
      </c>
      <c r="S1630" s="11" t="str">
        <f t="shared" si="192"/>
        <v>BUs</v>
      </c>
      <c r="T1630" s="11" t="str">
        <f t="shared" si="193"/>
        <v>Symptome</v>
      </c>
      <c r="U1630" s="14">
        <f>IFERROR(VLOOKUP(Tabelle3[[#This Row],[Artikelnr.]],Kennzahlen!S:U,3,FALSE)*Tabelle3[[#This Row],[Menge]],"0")</f>
        <v>10</v>
      </c>
      <c r="V1630" s="14" t="str">
        <f>IF(ISBLANK(A1630),VLOOKUP(Tabelle3[[#This Row],[Artikelnr.]],'Linien - BU'!R:S,2,FALSE),A1630)</f>
        <v>BU3</v>
      </c>
      <c r="W1630" s="16">
        <f t="shared" si="194"/>
        <v>29500942</v>
      </c>
      <c r="X1630" s="16">
        <f t="shared" si="195"/>
        <v>12</v>
      </c>
    </row>
    <row r="1631" spans="1:24" ht="30" customHeight="1" x14ac:dyDescent="0.25">
      <c r="A1631" s="25"/>
      <c r="B1631" s="67">
        <v>29900003</v>
      </c>
      <c r="C1631" s="25">
        <v>69</v>
      </c>
      <c r="D1631" s="25">
        <v>12</v>
      </c>
      <c r="E1631" s="37">
        <v>44508</v>
      </c>
      <c r="G1631" s="25"/>
      <c r="H1631" s="66" t="str">
        <f>IFERROR(VLOOKUP(Tabelle111[[#This Row],[Artikelnr. (wenn vorhanden)]],Artikel!A:C,3,FALSE),Tabelle111[[#This Row],[Artikelnr. (wenn vorhanden)]])</f>
        <v>VOS VEG-SCH WÜRZIG</v>
      </c>
      <c r="I1631" s="11" t="str">
        <f>VLOOKUP(V1631,'Linien - BU'!A:B,2,FALSE)</f>
        <v>BU3</v>
      </c>
      <c r="J1631" s="12">
        <f t="shared" si="189"/>
        <v>69</v>
      </c>
      <c r="K1631" s="13">
        <f>Tabelle111[[#This Row],[Datum '[Tag']]]</f>
        <v>44508</v>
      </c>
      <c r="L1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631" s="14" t="str">
        <f>IFERROR(VLOOKUP(Tabelle3[[#This Row],[Artikelnr.]],Artikel!A:C,3,FALSE),Tabelle3[[#This Row],[Artikelnr.]])</f>
        <v>VOS VEG-SCH WÜRZIG</v>
      </c>
      <c r="N1631" s="14" t="str">
        <f>VLOOKUP(D1631,'Liste Gründe'!A:D,2,FALSE)</f>
        <v>Schimmel</v>
      </c>
      <c r="O1631" s="13" t="str">
        <f>IF(ISBLANK(F1631),VLOOKUP(Tabelle3[[#This Row],[Grund Ziffer]],'Liste Gründe'!A:D,3,FALSE),F1631)</f>
        <v>Schimmel</v>
      </c>
      <c r="P1631" s="14" t="str">
        <f>IF(ISBLANK(Tabelle111[[#This Row],[noch genauer]]),"-",Tabelle111[[#This Row],[noch genauer]])</f>
        <v>-</v>
      </c>
      <c r="Q1631" s="14">
        <f t="shared" si="190"/>
        <v>45</v>
      </c>
      <c r="R1631" s="11" t="str">
        <f t="shared" si="191"/>
        <v>Produkte</v>
      </c>
      <c r="S1631" s="11" t="str">
        <f t="shared" si="192"/>
        <v>BUs</v>
      </c>
      <c r="T1631" s="11" t="str">
        <f t="shared" si="193"/>
        <v>Symptome</v>
      </c>
      <c r="U1631" s="14">
        <f>IFERROR(VLOOKUP(Tabelle3[[#This Row],[Artikelnr.]],Kennzahlen!S:U,3,FALSE)*Tabelle3[[#This Row],[Menge]],"0")</f>
        <v>34.5</v>
      </c>
      <c r="V1631" s="14" t="str">
        <f>IF(ISBLANK(A1631),VLOOKUP(Tabelle3[[#This Row],[Artikelnr.]],'Linien - BU'!R:S,2,FALSE),A1631)</f>
        <v>BU3</v>
      </c>
      <c r="W1631" s="16">
        <f t="shared" si="194"/>
        <v>29900003</v>
      </c>
      <c r="X1631" s="16">
        <f t="shared" si="195"/>
        <v>12</v>
      </c>
    </row>
    <row r="1632" spans="1:24" ht="30" customHeight="1" x14ac:dyDescent="0.25">
      <c r="A1632" s="25"/>
      <c r="B1632" s="67">
        <v>29501020</v>
      </c>
      <c r="C1632" s="25">
        <v>18</v>
      </c>
      <c r="D1632" s="25">
        <v>61</v>
      </c>
      <c r="E1632" s="37">
        <v>44508</v>
      </c>
      <c r="G1632" s="25"/>
      <c r="H1632" s="66" t="str">
        <f>IFERROR(VLOOKUP(Tabelle111[[#This Row],[Artikelnr. (wenn vorhanden)]],Artikel!A:C,3,FALSE),Tabelle111[[#This Row],[Artikelnr. (wenn vorhanden)]])</f>
        <v>VOS WAL-THEKE</v>
      </c>
      <c r="I1632" s="11" t="str">
        <f>VLOOKUP(V1632,'Linien - BU'!A:B,2,FALSE)</f>
        <v>BU4</v>
      </c>
      <c r="J1632" s="12">
        <f t="shared" si="189"/>
        <v>18</v>
      </c>
      <c r="K1632" s="13">
        <f>Tabelle111[[#This Row],[Datum '[Tag']]]</f>
        <v>44508</v>
      </c>
      <c r="L1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2" s="14" t="str">
        <f>IFERROR(VLOOKUP(Tabelle3[[#This Row],[Artikelnr.]],Artikel!A:C,3,FALSE),Tabelle3[[#This Row],[Artikelnr.]])</f>
        <v>VOS WAL-THEKE</v>
      </c>
      <c r="N1632" s="14" t="str">
        <f>VLOOKUP(D1632,'Liste Gründe'!A:D,2,FALSE)</f>
        <v>keinen Verwendungszweck</v>
      </c>
      <c r="O1632" s="13" t="str">
        <f>IF(ISBLANK(F1632),VLOOKUP(Tabelle3[[#This Row],[Grund Ziffer]],'Liste Gründe'!A:D,3,FALSE),F1632)</f>
        <v>keinen Verwendungszweck</v>
      </c>
      <c r="P1632" s="14" t="str">
        <f>IF(ISBLANK(Tabelle111[[#This Row],[noch genauer]]),"-",Tabelle111[[#This Row],[noch genauer]])</f>
        <v>-</v>
      </c>
      <c r="Q1632" s="14">
        <f t="shared" si="190"/>
        <v>45</v>
      </c>
      <c r="R1632" s="11" t="str">
        <f t="shared" si="191"/>
        <v>Produkte</v>
      </c>
      <c r="S1632" s="11" t="str">
        <f t="shared" si="192"/>
        <v>BUs</v>
      </c>
      <c r="T1632" s="11" t="str">
        <f t="shared" si="193"/>
        <v>Symptome</v>
      </c>
      <c r="U1632" s="14">
        <f>IFERROR(VLOOKUP(Tabelle3[[#This Row],[Artikelnr.]],Kennzahlen!S:U,3,FALSE)*Tabelle3[[#This Row],[Menge]],"0")</f>
        <v>9</v>
      </c>
      <c r="V1632" s="14" t="str">
        <f>IF(ISBLANK(A1632),VLOOKUP(Tabelle3[[#This Row],[Artikelnr.]],'Linien - BU'!R:S,2,FALSE),A1632)</f>
        <v>BU4</v>
      </c>
      <c r="W1632" s="16">
        <f t="shared" si="194"/>
        <v>29501020</v>
      </c>
      <c r="X1632" s="16">
        <f t="shared" si="195"/>
        <v>61</v>
      </c>
    </row>
    <row r="1633" spans="1:24" ht="30" customHeight="1" x14ac:dyDescent="0.25">
      <c r="A1633" s="25"/>
      <c r="B1633" s="67">
        <v>29501020</v>
      </c>
      <c r="C1633" s="25">
        <v>15</v>
      </c>
      <c r="D1633" s="25">
        <v>61</v>
      </c>
      <c r="E1633" s="37">
        <v>44508</v>
      </c>
      <c r="G1633" s="25"/>
      <c r="H1633" s="66" t="str">
        <f>IFERROR(VLOOKUP(Tabelle111[[#This Row],[Artikelnr. (wenn vorhanden)]],Artikel!A:C,3,FALSE),Tabelle111[[#This Row],[Artikelnr. (wenn vorhanden)]])</f>
        <v>VOS WAL-THEKE</v>
      </c>
      <c r="I1633" s="11" t="str">
        <f>VLOOKUP(V1633,'Linien - BU'!A:B,2,FALSE)</f>
        <v>BU4</v>
      </c>
      <c r="J1633" s="12">
        <f t="shared" si="189"/>
        <v>15</v>
      </c>
      <c r="K1633" s="13">
        <f>Tabelle111[[#This Row],[Datum '[Tag']]]</f>
        <v>44508</v>
      </c>
      <c r="L1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3" s="14" t="str">
        <f>IFERROR(VLOOKUP(Tabelle3[[#This Row],[Artikelnr.]],Artikel!A:C,3,FALSE),Tabelle3[[#This Row],[Artikelnr.]])</f>
        <v>VOS WAL-THEKE</v>
      </c>
      <c r="N1633" s="14" t="str">
        <f>VLOOKUP(D1633,'Liste Gründe'!A:D,2,FALSE)</f>
        <v>keinen Verwendungszweck</v>
      </c>
      <c r="O1633" s="13" t="str">
        <f>IF(ISBLANK(F1633),VLOOKUP(Tabelle3[[#This Row],[Grund Ziffer]],'Liste Gründe'!A:D,3,FALSE),F1633)</f>
        <v>keinen Verwendungszweck</v>
      </c>
      <c r="P1633" s="14" t="str">
        <f>IF(ISBLANK(Tabelle111[[#This Row],[noch genauer]]),"-",Tabelle111[[#This Row],[noch genauer]])</f>
        <v>-</v>
      </c>
      <c r="Q1633" s="14">
        <f t="shared" si="190"/>
        <v>45</v>
      </c>
      <c r="R1633" s="11" t="str">
        <f t="shared" si="191"/>
        <v>Produkte</v>
      </c>
      <c r="S1633" s="11" t="str">
        <f t="shared" si="192"/>
        <v>BUs</v>
      </c>
      <c r="T1633" s="11" t="str">
        <f t="shared" si="193"/>
        <v>Symptome</v>
      </c>
      <c r="U1633" s="14">
        <f>IFERROR(VLOOKUP(Tabelle3[[#This Row],[Artikelnr.]],Kennzahlen!S:U,3,FALSE)*Tabelle3[[#This Row],[Menge]],"0")</f>
        <v>7.5</v>
      </c>
      <c r="V1633" s="14" t="str">
        <f>IF(ISBLANK(A1633),VLOOKUP(Tabelle3[[#This Row],[Artikelnr.]],'Linien - BU'!R:S,2,FALSE),A1633)</f>
        <v>BU4</v>
      </c>
      <c r="W1633" s="16">
        <f t="shared" si="194"/>
        <v>29501020</v>
      </c>
      <c r="X1633" s="16">
        <f t="shared" si="195"/>
        <v>61</v>
      </c>
    </row>
    <row r="1634" spans="1:24" ht="30" customHeight="1" x14ac:dyDescent="0.25">
      <c r="A1634" s="25"/>
      <c r="B1634" s="67">
        <v>29500606</v>
      </c>
      <c r="C1634" s="25">
        <v>10</v>
      </c>
      <c r="D1634" s="25">
        <v>12</v>
      </c>
      <c r="E1634" s="37">
        <v>44508</v>
      </c>
      <c r="G1634" s="25"/>
      <c r="H1634" s="66" t="str">
        <f>IFERROR(VLOOKUP(Tabelle111[[#This Row],[Artikelnr. (wenn vorhanden)]],Artikel!A:C,3,FALSE),Tabelle111[[#This Row],[Artikelnr. (wenn vorhanden)]])</f>
        <v>VOS Würste Jalapeno nat</v>
      </c>
      <c r="I1634" s="11" t="str">
        <f>VLOOKUP(V1634,'Linien - BU'!A:B,2,FALSE)</f>
        <v>BU3</v>
      </c>
      <c r="J1634" s="12">
        <f t="shared" si="189"/>
        <v>10</v>
      </c>
      <c r="K1634" s="13">
        <f>Tabelle111[[#This Row],[Datum '[Tag']]]</f>
        <v>44508</v>
      </c>
      <c r="L1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4" s="14" t="str">
        <f>IFERROR(VLOOKUP(Tabelle3[[#This Row],[Artikelnr.]],Artikel!A:C,3,FALSE),Tabelle3[[#This Row],[Artikelnr.]])</f>
        <v>VOS Würste Jalapeno nat</v>
      </c>
      <c r="N1634" s="14" t="str">
        <f>VLOOKUP(D1634,'Liste Gründe'!A:D,2,FALSE)</f>
        <v>Schimmel</v>
      </c>
      <c r="O1634" s="13" t="str">
        <f>IF(ISBLANK(F1634),VLOOKUP(Tabelle3[[#This Row],[Grund Ziffer]],'Liste Gründe'!A:D,3,FALSE),F1634)</f>
        <v>Schimmel</v>
      </c>
      <c r="P1634" s="14" t="str">
        <f>IF(ISBLANK(Tabelle111[[#This Row],[noch genauer]]),"-",Tabelle111[[#This Row],[noch genauer]])</f>
        <v>-</v>
      </c>
      <c r="Q1634" s="14">
        <f t="shared" si="190"/>
        <v>45</v>
      </c>
      <c r="R1634" s="11" t="str">
        <f t="shared" si="191"/>
        <v>Produkte</v>
      </c>
      <c r="S1634" s="11" t="str">
        <f t="shared" si="192"/>
        <v>BUs</v>
      </c>
      <c r="T1634" s="11" t="str">
        <f t="shared" si="193"/>
        <v>Symptome</v>
      </c>
      <c r="U1634" s="14">
        <f>IFERROR(VLOOKUP(Tabelle3[[#This Row],[Artikelnr.]],Kennzahlen!S:U,3,FALSE)*Tabelle3[[#This Row],[Menge]],"0")</f>
        <v>5</v>
      </c>
      <c r="V1634" s="14" t="str">
        <f>IF(ISBLANK(A1634),VLOOKUP(Tabelle3[[#This Row],[Artikelnr.]],'Linien - BU'!R:S,2,FALSE),A1634)</f>
        <v>bu3</v>
      </c>
      <c r="W1634" s="16">
        <f t="shared" si="194"/>
        <v>29500606</v>
      </c>
      <c r="X1634" s="16">
        <f t="shared" si="195"/>
        <v>12</v>
      </c>
    </row>
    <row r="1635" spans="1:24" ht="30" customHeight="1" x14ac:dyDescent="0.25">
      <c r="A1635" s="25"/>
      <c r="B1635" s="67">
        <v>29500606</v>
      </c>
      <c r="C1635" s="25">
        <v>30</v>
      </c>
      <c r="D1635" s="25">
        <v>12</v>
      </c>
      <c r="E1635" s="37">
        <v>44508</v>
      </c>
      <c r="G1635" s="25"/>
      <c r="H1635" s="66" t="str">
        <f>IFERROR(VLOOKUP(Tabelle111[[#This Row],[Artikelnr. (wenn vorhanden)]],Artikel!A:C,3,FALSE),Tabelle111[[#This Row],[Artikelnr. (wenn vorhanden)]])</f>
        <v>VOS Würste Jalapeno nat</v>
      </c>
      <c r="I1635" s="11" t="str">
        <f>VLOOKUP(V1635,'Linien - BU'!A:B,2,FALSE)</f>
        <v>BU3</v>
      </c>
      <c r="J1635" s="12">
        <f t="shared" si="189"/>
        <v>30</v>
      </c>
      <c r="K1635" s="13">
        <f>Tabelle111[[#This Row],[Datum '[Tag']]]</f>
        <v>44508</v>
      </c>
      <c r="L1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5" s="14" t="str">
        <f>IFERROR(VLOOKUP(Tabelle3[[#This Row],[Artikelnr.]],Artikel!A:C,3,FALSE),Tabelle3[[#This Row],[Artikelnr.]])</f>
        <v>VOS Würste Jalapeno nat</v>
      </c>
      <c r="N1635" s="14" t="str">
        <f>VLOOKUP(D1635,'Liste Gründe'!A:D,2,FALSE)</f>
        <v>Schimmel</v>
      </c>
      <c r="O1635" s="13" t="str">
        <f>IF(ISBLANK(F1635),VLOOKUP(Tabelle3[[#This Row],[Grund Ziffer]],'Liste Gründe'!A:D,3,FALSE),F1635)</f>
        <v>Schimmel</v>
      </c>
      <c r="P1635" s="14" t="str">
        <f>IF(ISBLANK(Tabelle111[[#This Row],[noch genauer]]),"-",Tabelle111[[#This Row],[noch genauer]])</f>
        <v>-</v>
      </c>
      <c r="Q1635" s="14">
        <f t="shared" si="190"/>
        <v>45</v>
      </c>
      <c r="R1635" s="11" t="str">
        <f t="shared" si="191"/>
        <v>Produkte</v>
      </c>
      <c r="S1635" s="11" t="str">
        <f t="shared" si="192"/>
        <v>BUs</v>
      </c>
      <c r="T1635" s="11" t="str">
        <f t="shared" si="193"/>
        <v>Symptome</v>
      </c>
      <c r="U1635" s="14">
        <f>IFERROR(VLOOKUP(Tabelle3[[#This Row],[Artikelnr.]],Kennzahlen!S:U,3,FALSE)*Tabelle3[[#This Row],[Menge]],"0")</f>
        <v>15</v>
      </c>
      <c r="V1635" s="14" t="str">
        <f>IF(ISBLANK(A1635),VLOOKUP(Tabelle3[[#This Row],[Artikelnr.]],'Linien - BU'!R:S,2,FALSE),A1635)</f>
        <v>bu3</v>
      </c>
      <c r="W1635" s="16">
        <f t="shared" si="194"/>
        <v>29500606</v>
      </c>
      <c r="X1635" s="16">
        <f t="shared" si="195"/>
        <v>12</v>
      </c>
    </row>
    <row r="1636" spans="1:24" ht="30" customHeight="1" x14ac:dyDescent="0.25">
      <c r="A1636" s="25"/>
      <c r="B1636" s="67">
        <v>29500606</v>
      </c>
      <c r="C1636" s="25">
        <v>46</v>
      </c>
      <c r="D1636" s="25">
        <v>12</v>
      </c>
      <c r="E1636" s="37">
        <v>44508</v>
      </c>
      <c r="G1636" s="25"/>
      <c r="H1636" s="66" t="str">
        <f>IFERROR(VLOOKUP(Tabelle111[[#This Row],[Artikelnr. (wenn vorhanden)]],Artikel!A:C,3,FALSE),Tabelle111[[#This Row],[Artikelnr. (wenn vorhanden)]])</f>
        <v>VOS Würste Jalapeno nat</v>
      </c>
      <c r="I1636" s="11" t="str">
        <f>VLOOKUP(V1636,'Linien - BU'!A:B,2,FALSE)</f>
        <v>BU3</v>
      </c>
      <c r="J1636" s="12">
        <f t="shared" si="189"/>
        <v>46</v>
      </c>
      <c r="K1636" s="13">
        <f>Tabelle111[[#This Row],[Datum '[Tag']]]</f>
        <v>44508</v>
      </c>
      <c r="L1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6" s="14" t="str">
        <f>IFERROR(VLOOKUP(Tabelle3[[#This Row],[Artikelnr.]],Artikel!A:C,3,FALSE),Tabelle3[[#This Row],[Artikelnr.]])</f>
        <v>VOS Würste Jalapeno nat</v>
      </c>
      <c r="N1636" s="14" t="str">
        <f>VLOOKUP(D1636,'Liste Gründe'!A:D,2,FALSE)</f>
        <v>Schimmel</v>
      </c>
      <c r="O1636" s="13" t="str">
        <f>IF(ISBLANK(F1636),VLOOKUP(Tabelle3[[#This Row],[Grund Ziffer]],'Liste Gründe'!A:D,3,FALSE),F1636)</f>
        <v>Schimmel</v>
      </c>
      <c r="P1636" s="14" t="str">
        <f>IF(ISBLANK(Tabelle111[[#This Row],[noch genauer]]),"-",Tabelle111[[#This Row],[noch genauer]])</f>
        <v>-</v>
      </c>
      <c r="Q1636" s="14">
        <f t="shared" si="190"/>
        <v>45</v>
      </c>
      <c r="R1636" s="11" t="str">
        <f t="shared" si="191"/>
        <v>Produkte</v>
      </c>
      <c r="S1636" s="11" t="str">
        <f t="shared" si="192"/>
        <v>BUs</v>
      </c>
      <c r="T1636" s="11" t="str">
        <f t="shared" si="193"/>
        <v>Symptome</v>
      </c>
      <c r="U1636" s="14">
        <f>IFERROR(VLOOKUP(Tabelle3[[#This Row],[Artikelnr.]],Kennzahlen!S:U,3,FALSE)*Tabelle3[[#This Row],[Menge]],"0")</f>
        <v>23</v>
      </c>
      <c r="V1636" s="14" t="str">
        <f>IF(ISBLANK(A1636),VLOOKUP(Tabelle3[[#This Row],[Artikelnr.]],'Linien - BU'!R:S,2,FALSE),A1636)</f>
        <v>bu3</v>
      </c>
      <c r="W1636" s="16">
        <f t="shared" si="194"/>
        <v>29500606</v>
      </c>
      <c r="X1636" s="16">
        <f t="shared" si="195"/>
        <v>12</v>
      </c>
    </row>
    <row r="1637" spans="1:24" ht="30" customHeight="1" x14ac:dyDescent="0.25">
      <c r="A1637" s="25"/>
      <c r="B1637" s="67">
        <v>29500606</v>
      </c>
      <c r="C1637" s="25">
        <v>40</v>
      </c>
      <c r="D1637" s="25">
        <v>12</v>
      </c>
      <c r="E1637" s="37">
        <v>44508</v>
      </c>
      <c r="G1637" s="25"/>
      <c r="H1637" s="66" t="str">
        <f>IFERROR(VLOOKUP(Tabelle111[[#This Row],[Artikelnr. (wenn vorhanden)]],Artikel!A:C,3,FALSE),Tabelle111[[#This Row],[Artikelnr. (wenn vorhanden)]])</f>
        <v>VOS Würste Jalapeno nat</v>
      </c>
      <c r="I1637" s="11" t="str">
        <f>VLOOKUP(V1637,'Linien - BU'!A:B,2,FALSE)</f>
        <v>BU3</v>
      </c>
      <c r="J1637" s="12">
        <f t="shared" si="189"/>
        <v>40</v>
      </c>
      <c r="K1637" s="13">
        <f>Tabelle111[[#This Row],[Datum '[Tag']]]</f>
        <v>44508</v>
      </c>
      <c r="L1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7" s="14" t="str">
        <f>IFERROR(VLOOKUP(Tabelle3[[#This Row],[Artikelnr.]],Artikel!A:C,3,FALSE),Tabelle3[[#This Row],[Artikelnr.]])</f>
        <v>VOS Würste Jalapeno nat</v>
      </c>
      <c r="N1637" s="14" t="str">
        <f>VLOOKUP(D1637,'Liste Gründe'!A:D,2,FALSE)</f>
        <v>Schimmel</v>
      </c>
      <c r="O1637" s="13" t="str">
        <f>IF(ISBLANK(F1637),VLOOKUP(Tabelle3[[#This Row],[Grund Ziffer]],'Liste Gründe'!A:D,3,FALSE),F1637)</f>
        <v>Schimmel</v>
      </c>
      <c r="P1637" s="14" t="str">
        <f>IF(ISBLANK(Tabelle111[[#This Row],[noch genauer]]),"-",Tabelle111[[#This Row],[noch genauer]])</f>
        <v>-</v>
      </c>
      <c r="Q1637" s="14">
        <f t="shared" si="190"/>
        <v>45</v>
      </c>
      <c r="R1637" s="11" t="str">
        <f t="shared" si="191"/>
        <v>Produkte</v>
      </c>
      <c r="S1637" s="11" t="str">
        <f t="shared" si="192"/>
        <v>BUs</v>
      </c>
      <c r="T1637" s="11" t="str">
        <f t="shared" si="193"/>
        <v>Symptome</v>
      </c>
      <c r="U1637" s="14">
        <f>IFERROR(VLOOKUP(Tabelle3[[#This Row],[Artikelnr.]],Kennzahlen!S:U,3,FALSE)*Tabelle3[[#This Row],[Menge]],"0")</f>
        <v>20</v>
      </c>
      <c r="V1637" s="14" t="str">
        <f>IF(ISBLANK(A1637),VLOOKUP(Tabelle3[[#This Row],[Artikelnr.]],'Linien - BU'!R:S,2,FALSE),A1637)</f>
        <v>bu3</v>
      </c>
      <c r="W1637" s="16">
        <f t="shared" si="194"/>
        <v>29500606</v>
      </c>
      <c r="X1637" s="16">
        <f t="shared" si="195"/>
        <v>12</v>
      </c>
    </row>
    <row r="1638" spans="1:24" ht="30" customHeight="1" x14ac:dyDescent="0.25">
      <c r="A1638" s="25"/>
      <c r="B1638" s="25"/>
      <c r="C1638" s="25"/>
      <c r="D1638" s="25"/>
      <c r="E1638" s="37"/>
      <c r="G1638" s="25"/>
      <c r="H1638" s="66">
        <f>IFERROR(VLOOKUP(Tabelle111[[#This Row],[Artikelnr. (wenn vorhanden)]],Artikel!A:C,3,FALSE),Tabelle111[[#This Row],[Artikelnr. (wenn vorhanden)]])</f>
        <v>0</v>
      </c>
    </row>
    <row r="1639" spans="1:24" ht="30" customHeight="1" x14ac:dyDescent="0.25">
      <c r="A1639" s="25"/>
      <c r="B1639" s="25"/>
      <c r="C1639" s="25"/>
      <c r="D1639" s="25"/>
      <c r="E1639" s="37"/>
      <c r="G1639" s="25"/>
      <c r="H1639" s="66">
        <f>IFERROR(VLOOKUP(Tabelle111[[#This Row],[Artikelnr. (wenn vorhanden)]],Artikel!A:C,3,FALSE),Tabelle111[[#This Row],[Artikelnr. (wenn vorhanden)]])</f>
        <v>0</v>
      </c>
    </row>
    <row r="1640" spans="1:24" ht="30" customHeight="1" x14ac:dyDescent="0.25">
      <c r="A1640" s="25"/>
      <c r="B1640" s="25"/>
      <c r="C1640" s="25"/>
      <c r="D1640" s="25"/>
      <c r="E1640" s="37"/>
      <c r="G1640" s="25"/>
      <c r="H1640" s="66">
        <f>IFERROR(VLOOKUP(Tabelle111[[#This Row],[Artikelnr. (wenn vorhanden)]],Artikel!A:C,3,FALSE),Tabelle111[[#This Row],[Artikelnr. (wenn vorhanden)]])</f>
        <v>0</v>
      </c>
    </row>
    <row r="1641" spans="1:24" ht="30" customHeight="1" x14ac:dyDescent="0.25">
      <c r="A1641" s="25"/>
      <c r="B1641" s="25"/>
      <c r="C1641" s="25"/>
      <c r="D1641" s="25"/>
      <c r="E1641" s="37"/>
      <c r="G1641" s="25"/>
      <c r="H1641" s="66">
        <f>IFERROR(VLOOKUP(Tabelle111[[#This Row],[Artikelnr. (wenn vorhanden)]],Artikel!A:C,3,FALSE),Tabelle111[[#This Row],[Artikelnr. (wenn vorhanden)]])</f>
        <v>0</v>
      </c>
    </row>
    <row r="1642" spans="1:24" ht="30" customHeight="1" x14ac:dyDescent="0.25">
      <c r="A1642" s="25"/>
      <c r="B1642" s="25"/>
      <c r="C1642" s="25"/>
      <c r="D1642" s="25"/>
      <c r="E1642" s="37"/>
      <c r="G1642" s="25"/>
      <c r="H1642" s="66">
        <f>IFERROR(VLOOKUP(Tabelle111[[#This Row],[Artikelnr. (wenn vorhanden)]],Artikel!A:C,3,FALSE),Tabelle111[[#This Row],[Artikelnr. (wenn vorhanden)]])</f>
        <v>0</v>
      </c>
    </row>
    <row r="1643" spans="1:24" ht="30" customHeight="1" x14ac:dyDescent="0.25">
      <c r="A1643" s="25"/>
      <c r="B1643" s="25"/>
      <c r="C1643" s="25"/>
      <c r="D1643" s="25"/>
      <c r="E1643" s="37"/>
      <c r="G1643" s="25"/>
      <c r="H1643" s="66">
        <f>IFERROR(VLOOKUP(Tabelle111[[#This Row],[Artikelnr. (wenn vorhanden)]],Artikel!A:C,3,FALSE),Tabelle111[[#This Row],[Artikelnr. (wenn vorhanden)]])</f>
        <v>0</v>
      </c>
    </row>
    <row r="1644" spans="1:24" ht="30" customHeight="1" x14ac:dyDescent="0.25">
      <c r="A1644" s="25"/>
      <c r="B1644" s="25"/>
      <c r="C1644" s="25"/>
      <c r="D1644" s="25"/>
      <c r="E1644" s="37"/>
      <c r="G1644" s="25"/>
      <c r="H1644" s="66">
        <f>IFERROR(VLOOKUP(Tabelle111[[#This Row],[Artikelnr. (wenn vorhanden)]],Artikel!A:C,3,FALSE),Tabelle111[[#This Row],[Artikelnr. (wenn vorhanden)]])</f>
        <v>0</v>
      </c>
    </row>
    <row r="1645" spans="1:24" ht="30" customHeight="1" x14ac:dyDescent="0.25">
      <c r="A1645" s="25"/>
      <c r="B1645" s="25"/>
      <c r="C1645" s="25"/>
      <c r="D1645" s="25"/>
      <c r="E1645" s="37"/>
      <c r="G1645" s="25"/>
      <c r="H1645" s="66">
        <f>IFERROR(VLOOKUP(Tabelle111[[#This Row],[Artikelnr. (wenn vorhanden)]],Artikel!A:C,3,FALSE),Tabelle111[[#This Row],[Artikelnr. (wenn vorhanden)]])</f>
        <v>0</v>
      </c>
    </row>
    <row r="1646" spans="1:24" ht="30" customHeight="1" x14ac:dyDescent="0.25">
      <c r="A1646" s="25"/>
      <c r="B1646" s="25"/>
      <c r="C1646" s="25"/>
      <c r="D1646" s="25"/>
      <c r="E1646" s="37"/>
      <c r="G1646" s="25"/>
      <c r="H1646" s="66">
        <f>IFERROR(VLOOKUP(Tabelle111[[#This Row],[Artikelnr. (wenn vorhanden)]],Artikel!A:C,3,FALSE),Tabelle111[[#This Row],[Artikelnr. (wenn vorhanden)]])</f>
        <v>0</v>
      </c>
    </row>
    <row r="1647" spans="1:24" ht="30" customHeight="1" x14ac:dyDescent="0.25">
      <c r="A1647" s="25"/>
      <c r="B1647" s="25"/>
      <c r="C1647" s="25"/>
      <c r="D1647" s="25"/>
      <c r="E1647" s="37"/>
      <c r="G1647" s="25"/>
      <c r="H1647" s="66">
        <f>IFERROR(VLOOKUP(Tabelle111[[#This Row],[Artikelnr. (wenn vorhanden)]],Artikel!A:C,3,FALSE),Tabelle111[[#This Row],[Artikelnr. (wenn vorhanden)]])</f>
        <v>0</v>
      </c>
    </row>
    <row r="1648" spans="1:24" ht="30" customHeight="1" x14ac:dyDescent="0.25">
      <c r="A1648" s="25"/>
      <c r="B1648" s="25"/>
      <c r="C1648" s="25"/>
      <c r="D1648" s="25"/>
      <c r="E1648" s="37"/>
      <c r="G1648" s="25"/>
      <c r="H1648" s="66">
        <f>IFERROR(VLOOKUP(Tabelle111[[#This Row],[Artikelnr. (wenn vorhanden)]],Artikel!A:C,3,FALSE),Tabelle111[[#This Row],[Artikelnr. (wenn vorhanden)]])</f>
        <v>0</v>
      </c>
    </row>
    <row r="1649" spans="1:8" ht="30" customHeight="1" x14ac:dyDescent="0.25">
      <c r="A1649" s="25"/>
      <c r="B1649" s="25"/>
      <c r="C1649" s="25"/>
      <c r="D1649" s="25"/>
      <c r="E1649" s="37"/>
      <c r="G1649" s="25"/>
      <c r="H1649" s="66">
        <f>IFERROR(VLOOKUP(Tabelle111[[#This Row],[Artikelnr. (wenn vorhanden)]],Artikel!A:C,3,FALSE),Tabelle111[[#This Row],[Artikelnr. (wenn vorhanden)]])</f>
        <v>0</v>
      </c>
    </row>
    <row r="1650" spans="1:8" ht="30" customHeight="1" x14ac:dyDescent="0.25">
      <c r="A1650" s="25"/>
      <c r="B1650" s="25"/>
      <c r="C1650" s="25"/>
      <c r="D1650" s="25"/>
      <c r="E1650" s="37"/>
      <c r="G1650" s="25"/>
      <c r="H1650" s="66">
        <f>IFERROR(VLOOKUP(Tabelle111[[#This Row],[Artikelnr. (wenn vorhanden)]],Artikel!A:C,3,FALSE),Tabelle111[[#This Row],[Artikelnr. (wenn vorhanden)]])</f>
        <v>0</v>
      </c>
    </row>
    <row r="1651" spans="1:8" ht="30" customHeight="1" x14ac:dyDescent="0.25">
      <c r="A1651" s="25"/>
      <c r="B1651" s="25"/>
      <c r="C1651" s="25"/>
      <c r="D1651" s="25"/>
      <c r="E1651" s="37"/>
      <c r="G1651" s="25"/>
      <c r="H1651" s="66">
        <f>IFERROR(VLOOKUP(Tabelle111[[#This Row],[Artikelnr. (wenn vorhanden)]],Artikel!A:C,3,FALSE),Tabelle111[[#This Row],[Artikelnr. (wenn vorhanden)]])</f>
        <v>0</v>
      </c>
    </row>
    <row r="1652" spans="1:8" ht="30" customHeight="1" x14ac:dyDescent="0.25">
      <c r="A1652" s="25"/>
      <c r="B1652" s="25"/>
      <c r="C1652" s="25"/>
      <c r="D1652" s="25"/>
      <c r="E1652" s="37"/>
      <c r="G1652" s="25"/>
      <c r="H1652" s="66">
        <f>IFERROR(VLOOKUP(Tabelle111[[#This Row],[Artikelnr. (wenn vorhanden)]],Artikel!A:C,3,FALSE),Tabelle111[[#This Row],[Artikelnr. (wenn vorhanden)]])</f>
        <v>0</v>
      </c>
    </row>
    <row r="1653" spans="1:8" ht="30" customHeight="1" x14ac:dyDescent="0.25">
      <c r="A1653" s="25"/>
      <c r="B1653" s="25"/>
      <c r="C1653" s="25"/>
      <c r="D1653" s="25"/>
      <c r="E1653" s="37"/>
      <c r="G1653" s="25"/>
      <c r="H1653" s="66">
        <f>IFERROR(VLOOKUP(Tabelle111[[#This Row],[Artikelnr. (wenn vorhanden)]],Artikel!A:C,3,FALSE),Tabelle111[[#This Row],[Artikelnr. (wenn vorhanden)]])</f>
        <v>0</v>
      </c>
    </row>
    <row r="1654" spans="1:8" ht="30" customHeight="1" x14ac:dyDescent="0.25">
      <c r="A1654" s="25"/>
      <c r="B1654" s="25"/>
      <c r="C1654" s="25"/>
      <c r="D1654" s="25"/>
      <c r="E1654" s="37"/>
      <c r="G1654" s="25"/>
      <c r="H1654" s="66">
        <f>IFERROR(VLOOKUP(Tabelle111[[#This Row],[Artikelnr. (wenn vorhanden)]],Artikel!A:C,3,FALSE),Tabelle111[[#This Row],[Artikelnr. (wenn vorhanden)]])</f>
        <v>0</v>
      </c>
    </row>
    <row r="1655" spans="1:8" ht="30" customHeight="1" x14ac:dyDescent="0.25">
      <c r="A1655" s="25"/>
      <c r="B1655" s="25"/>
      <c r="C1655" s="25"/>
      <c r="D1655" s="25"/>
      <c r="E1655" s="37"/>
      <c r="G1655" s="25"/>
      <c r="H1655" s="66">
        <f>IFERROR(VLOOKUP(Tabelle111[[#This Row],[Artikelnr. (wenn vorhanden)]],Artikel!A:C,3,FALSE),Tabelle111[[#This Row],[Artikelnr. (wenn vorhanden)]])</f>
        <v>0</v>
      </c>
    </row>
    <row r="1656" spans="1:8" ht="30" customHeight="1" x14ac:dyDescent="0.25">
      <c r="A1656" s="25"/>
      <c r="B1656" s="25"/>
      <c r="C1656" s="25"/>
      <c r="D1656" s="25"/>
      <c r="E1656" s="37"/>
      <c r="G1656" s="25"/>
      <c r="H1656" s="66">
        <f>IFERROR(VLOOKUP(Tabelle111[[#This Row],[Artikelnr. (wenn vorhanden)]],Artikel!A:C,3,FALSE),Tabelle111[[#This Row],[Artikelnr. (wenn vorhanden)]])</f>
        <v>0</v>
      </c>
    </row>
    <row r="1657" spans="1:8" ht="30" customHeight="1" x14ac:dyDescent="0.25">
      <c r="A1657" s="25"/>
      <c r="B1657" s="25"/>
      <c r="C1657" s="25"/>
      <c r="D1657" s="25"/>
      <c r="E1657" s="37"/>
      <c r="G1657" s="25"/>
      <c r="H1657" s="66">
        <f>IFERROR(VLOOKUP(Tabelle111[[#This Row],[Artikelnr. (wenn vorhanden)]],Artikel!A:C,3,FALSE),Tabelle111[[#This Row],[Artikelnr. (wenn vorhanden)]])</f>
        <v>0</v>
      </c>
    </row>
    <row r="1658" spans="1:8" ht="30" customHeight="1" x14ac:dyDescent="0.25">
      <c r="A1658" s="25"/>
      <c r="B1658" s="25"/>
      <c r="C1658" s="25"/>
      <c r="D1658" s="25"/>
      <c r="E1658" s="37"/>
      <c r="G1658" s="25"/>
      <c r="H1658" s="66">
        <f>IFERROR(VLOOKUP(Tabelle111[[#This Row],[Artikelnr. (wenn vorhanden)]],Artikel!A:C,3,FALSE),Tabelle111[[#This Row],[Artikelnr. (wenn vorhanden)]])</f>
        <v>0</v>
      </c>
    </row>
    <row r="1659" spans="1:8" ht="30" customHeight="1" x14ac:dyDescent="0.25">
      <c r="A1659" s="25"/>
      <c r="B1659" s="25"/>
      <c r="C1659" s="25"/>
      <c r="D1659" s="25"/>
      <c r="E1659" s="37"/>
      <c r="G1659" s="25"/>
      <c r="H1659" s="66">
        <f>IFERROR(VLOOKUP(Tabelle111[[#This Row],[Artikelnr. (wenn vorhanden)]],Artikel!A:C,3,FALSE),Tabelle111[[#This Row],[Artikelnr. (wenn vorhanden)]])</f>
        <v>0</v>
      </c>
    </row>
    <row r="1660" spans="1:8" ht="30" customHeight="1" x14ac:dyDescent="0.25">
      <c r="A1660" s="25"/>
      <c r="B1660" s="25"/>
      <c r="C1660" s="25"/>
      <c r="D1660" s="25"/>
      <c r="E1660" s="37"/>
      <c r="G1660" s="25"/>
      <c r="H1660" s="66">
        <f>IFERROR(VLOOKUP(Tabelle111[[#This Row],[Artikelnr. (wenn vorhanden)]],Artikel!A:C,3,FALSE),Tabelle111[[#This Row],[Artikelnr. (wenn vorhanden)]])</f>
        <v>0</v>
      </c>
    </row>
    <row r="1661" spans="1:8" ht="30" customHeight="1" x14ac:dyDescent="0.25">
      <c r="A1661" s="25"/>
      <c r="B1661" s="25"/>
      <c r="C1661" s="25"/>
      <c r="D1661" s="25"/>
      <c r="E1661" s="37"/>
      <c r="G1661" s="25"/>
      <c r="H1661" s="66">
        <f>IFERROR(VLOOKUP(Tabelle111[[#This Row],[Artikelnr. (wenn vorhanden)]],Artikel!A:C,3,FALSE),Tabelle111[[#This Row],[Artikelnr. (wenn vorhanden)]])</f>
        <v>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BDA2-6B7F-4352-857E-2F260D429214}">
  <dimension ref="A1:B373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61" t="s">
        <v>15399</v>
      </c>
      <c r="B1" s="70" t="s">
        <v>15400</v>
      </c>
    </row>
    <row r="2" spans="1:2" x14ac:dyDescent="0.25">
      <c r="A2" s="61">
        <v>23000020</v>
      </c>
      <c r="B2" s="70" t="s">
        <v>74</v>
      </c>
    </row>
    <row r="3" spans="1:2" x14ac:dyDescent="0.25">
      <c r="A3" s="61">
        <v>23000052</v>
      </c>
      <c r="B3" s="70" t="s">
        <v>74</v>
      </c>
    </row>
    <row r="4" spans="1:2" x14ac:dyDescent="0.25">
      <c r="A4" s="62">
        <v>23000103</v>
      </c>
      <c r="B4" s="71" t="s">
        <v>15205</v>
      </c>
    </row>
    <row r="5" spans="1:2" x14ac:dyDescent="0.25">
      <c r="A5" s="61">
        <v>23000188</v>
      </c>
      <c r="B5" s="70" t="s">
        <v>372</v>
      </c>
    </row>
    <row r="6" spans="1:2" x14ac:dyDescent="0.25">
      <c r="A6" s="62">
        <v>23000198</v>
      </c>
      <c r="B6" s="71" t="s">
        <v>372</v>
      </c>
    </row>
    <row r="7" spans="1:2" x14ac:dyDescent="0.25">
      <c r="A7" s="61">
        <v>23000206</v>
      </c>
      <c r="B7" s="70" t="s">
        <v>8</v>
      </c>
    </row>
    <row r="8" spans="1:2" x14ac:dyDescent="0.25">
      <c r="A8" s="62">
        <v>23000512</v>
      </c>
      <c r="B8" s="71" t="s">
        <v>74</v>
      </c>
    </row>
    <row r="9" spans="1:2" x14ac:dyDescent="0.25">
      <c r="A9" s="61">
        <v>23000532</v>
      </c>
      <c r="B9" s="70" t="s">
        <v>15202</v>
      </c>
    </row>
    <row r="10" spans="1:2" x14ac:dyDescent="0.25">
      <c r="A10" s="62">
        <v>23000584</v>
      </c>
      <c r="B10" s="71" t="s">
        <v>140</v>
      </c>
    </row>
    <row r="11" spans="1:2" x14ac:dyDescent="0.25">
      <c r="A11" s="61">
        <v>23500062</v>
      </c>
      <c r="B11" s="71" t="s">
        <v>376</v>
      </c>
    </row>
    <row r="12" spans="1:2" x14ac:dyDescent="0.25">
      <c r="A12" s="62">
        <v>23500273</v>
      </c>
      <c r="B12" s="71" t="s">
        <v>15205</v>
      </c>
    </row>
    <row r="13" spans="1:2" x14ac:dyDescent="0.25">
      <c r="A13" s="61">
        <v>23500285</v>
      </c>
      <c r="B13" s="70" t="s">
        <v>8</v>
      </c>
    </row>
    <row r="14" spans="1:2" x14ac:dyDescent="0.25">
      <c r="A14" s="62">
        <v>23500286</v>
      </c>
      <c r="B14" s="71" t="s">
        <v>63</v>
      </c>
    </row>
    <row r="15" spans="1:2" x14ac:dyDescent="0.25">
      <c r="A15" s="62">
        <v>23500290</v>
      </c>
      <c r="B15" s="71" t="s">
        <v>41</v>
      </c>
    </row>
    <row r="16" spans="1:2" x14ac:dyDescent="0.25">
      <c r="A16" s="61">
        <v>23500351</v>
      </c>
      <c r="B16" s="70" t="s">
        <v>63</v>
      </c>
    </row>
    <row r="17" spans="1:2" x14ac:dyDescent="0.25">
      <c r="A17" s="61">
        <v>23500368</v>
      </c>
      <c r="B17" s="70" t="s">
        <v>74</v>
      </c>
    </row>
    <row r="18" spans="1:2" x14ac:dyDescent="0.25">
      <c r="A18" s="62">
        <v>23500374</v>
      </c>
      <c r="B18" s="71" t="s">
        <v>74</v>
      </c>
    </row>
    <row r="19" spans="1:2" x14ac:dyDescent="0.25">
      <c r="A19" s="62">
        <v>23500428</v>
      </c>
      <c r="B19" s="71" t="s">
        <v>63</v>
      </c>
    </row>
    <row r="20" spans="1:2" x14ac:dyDescent="0.25">
      <c r="A20" s="61">
        <v>24000493</v>
      </c>
      <c r="B20" s="70">
        <v>3010</v>
      </c>
    </row>
    <row r="21" spans="1:2" x14ac:dyDescent="0.25">
      <c r="A21" s="62">
        <v>29500477</v>
      </c>
      <c r="B21" s="71" t="s">
        <v>15247</v>
      </c>
    </row>
    <row r="22" spans="1:2" x14ac:dyDescent="0.25">
      <c r="A22" s="61">
        <v>29500480</v>
      </c>
      <c r="B22" s="70" t="s">
        <v>41</v>
      </c>
    </row>
    <row r="23" spans="1:2" x14ac:dyDescent="0.25">
      <c r="A23" s="62">
        <v>29500481</v>
      </c>
      <c r="B23" s="71" t="s">
        <v>15187</v>
      </c>
    </row>
    <row r="24" spans="1:2" x14ac:dyDescent="0.25">
      <c r="A24" s="61">
        <v>29500482</v>
      </c>
      <c r="B24" s="71" t="s">
        <v>9</v>
      </c>
    </row>
    <row r="25" spans="1:2" x14ac:dyDescent="0.25">
      <c r="A25" s="62">
        <v>29500489</v>
      </c>
      <c r="B25" s="71" t="s">
        <v>15153</v>
      </c>
    </row>
    <row r="26" spans="1:2" x14ac:dyDescent="0.25">
      <c r="A26" s="61">
        <v>29500490</v>
      </c>
      <c r="B26" s="70" t="s">
        <v>56</v>
      </c>
    </row>
    <row r="27" spans="1:2" x14ac:dyDescent="0.25">
      <c r="A27" s="62">
        <v>29500498</v>
      </c>
      <c r="B27" s="70" t="s">
        <v>8</v>
      </c>
    </row>
    <row r="28" spans="1:2" x14ac:dyDescent="0.25">
      <c r="A28" s="61">
        <v>29500514</v>
      </c>
      <c r="B28" s="70" t="s">
        <v>63</v>
      </c>
    </row>
    <row r="29" spans="1:2" x14ac:dyDescent="0.25">
      <c r="A29" s="62">
        <v>29500527</v>
      </c>
      <c r="B29" s="71" t="s">
        <v>8</v>
      </c>
    </row>
    <row r="30" spans="1:2" x14ac:dyDescent="0.25">
      <c r="A30" s="62">
        <v>29500528</v>
      </c>
      <c r="B30" s="71" t="s">
        <v>8</v>
      </c>
    </row>
    <row r="31" spans="1:2" x14ac:dyDescent="0.25">
      <c r="A31" s="61">
        <v>29500529</v>
      </c>
      <c r="B31" s="70" t="s">
        <v>88</v>
      </c>
    </row>
    <row r="32" spans="1:2" x14ac:dyDescent="0.25">
      <c r="A32" s="62">
        <v>29500531</v>
      </c>
      <c r="B32" s="71" t="s">
        <v>41</v>
      </c>
    </row>
    <row r="33" spans="1:2" x14ac:dyDescent="0.25">
      <c r="A33" s="61">
        <v>29500532</v>
      </c>
      <c r="B33" s="70" t="s">
        <v>15222</v>
      </c>
    </row>
    <row r="34" spans="1:2" x14ac:dyDescent="0.25">
      <c r="A34" s="62">
        <v>29500539</v>
      </c>
      <c r="B34" s="71" t="s">
        <v>41</v>
      </c>
    </row>
    <row r="35" spans="1:2" x14ac:dyDescent="0.25">
      <c r="A35" s="61">
        <v>29500548</v>
      </c>
      <c r="B35" s="70" t="s">
        <v>63</v>
      </c>
    </row>
    <row r="36" spans="1:2" x14ac:dyDescent="0.25">
      <c r="A36" s="61">
        <v>29500565</v>
      </c>
      <c r="B36" s="70" t="s">
        <v>8</v>
      </c>
    </row>
    <row r="37" spans="1:2" x14ac:dyDescent="0.25">
      <c r="A37" s="62">
        <v>29500593</v>
      </c>
      <c r="B37" s="71" t="s">
        <v>8</v>
      </c>
    </row>
    <row r="38" spans="1:2" x14ac:dyDescent="0.25">
      <c r="A38" s="61">
        <v>29500594</v>
      </c>
      <c r="B38" s="70" t="s">
        <v>376</v>
      </c>
    </row>
    <row r="39" spans="1:2" x14ac:dyDescent="0.25">
      <c r="A39" s="62">
        <v>29500598</v>
      </c>
      <c r="B39" s="71" t="s">
        <v>41</v>
      </c>
    </row>
    <row r="40" spans="1:2" x14ac:dyDescent="0.25">
      <c r="A40" s="62">
        <v>29500599</v>
      </c>
      <c r="B40" s="71" t="s">
        <v>63</v>
      </c>
    </row>
    <row r="41" spans="1:2" x14ac:dyDescent="0.25">
      <c r="A41" s="61">
        <v>29500602</v>
      </c>
      <c r="B41" s="70" t="s">
        <v>63</v>
      </c>
    </row>
    <row r="42" spans="1:2" x14ac:dyDescent="0.25">
      <c r="A42" s="61">
        <v>29500605</v>
      </c>
      <c r="B42" s="70" t="s">
        <v>63</v>
      </c>
    </row>
    <row r="43" spans="1:2" x14ac:dyDescent="0.25">
      <c r="A43" s="61">
        <v>29500606</v>
      </c>
      <c r="B43" s="70" t="s">
        <v>15243</v>
      </c>
    </row>
    <row r="44" spans="1:2" x14ac:dyDescent="0.25">
      <c r="A44" s="61">
        <v>29500613</v>
      </c>
      <c r="B44" s="71" t="s">
        <v>8</v>
      </c>
    </row>
    <row r="45" spans="1:2" x14ac:dyDescent="0.25">
      <c r="A45" s="61">
        <v>29500616</v>
      </c>
      <c r="B45" s="71" t="s">
        <v>8</v>
      </c>
    </row>
    <row r="46" spans="1:2" x14ac:dyDescent="0.25">
      <c r="A46" s="62">
        <v>29500620</v>
      </c>
      <c r="B46" s="71" t="s">
        <v>8</v>
      </c>
    </row>
    <row r="47" spans="1:2" x14ac:dyDescent="0.25">
      <c r="A47" s="62">
        <v>29500622</v>
      </c>
      <c r="B47" s="71" t="s">
        <v>8</v>
      </c>
    </row>
    <row r="48" spans="1:2" x14ac:dyDescent="0.25">
      <c r="A48" s="62">
        <v>29500631</v>
      </c>
      <c r="B48" s="71" t="s">
        <v>8</v>
      </c>
    </row>
    <row r="49" spans="1:2" x14ac:dyDescent="0.25">
      <c r="A49" s="61">
        <v>29500719</v>
      </c>
      <c r="B49" s="71" t="s">
        <v>8</v>
      </c>
    </row>
    <row r="50" spans="1:2" x14ac:dyDescent="0.25">
      <c r="A50" s="62">
        <v>29500730</v>
      </c>
      <c r="B50" s="71" t="s">
        <v>8</v>
      </c>
    </row>
    <row r="51" spans="1:2" x14ac:dyDescent="0.25">
      <c r="A51" s="61">
        <v>29500734</v>
      </c>
      <c r="B51" s="71" t="s">
        <v>8</v>
      </c>
    </row>
    <row r="52" spans="1:2" x14ac:dyDescent="0.25">
      <c r="A52" s="61">
        <v>29500754</v>
      </c>
      <c r="B52" s="70" t="s">
        <v>376</v>
      </c>
    </row>
    <row r="53" spans="1:2" x14ac:dyDescent="0.25">
      <c r="A53" s="61">
        <v>29500776</v>
      </c>
      <c r="B53" s="70" t="s">
        <v>15205</v>
      </c>
    </row>
    <row r="54" spans="1:2" x14ac:dyDescent="0.25">
      <c r="A54" s="62">
        <v>29500816</v>
      </c>
      <c r="B54" s="70" t="s">
        <v>41</v>
      </c>
    </row>
    <row r="55" spans="1:2" x14ac:dyDescent="0.25">
      <c r="A55" s="61">
        <v>29500817</v>
      </c>
      <c r="B55" s="70" t="s">
        <v>8</v>
      </c>
    </row>
    <row r="56" spans="1:2" x14ac:dyDescent="0.25">
      <c r="A56" s="62">
        <v>29500821</v>
      </c>
      <c r="B56" s="70" t="s">
        <v>8</v>
      </c>
    </row>
    <row r="57" spans="1:2" x14ac:dyDescent="0.25">
      <c r="A57" s="62">
        <v>29500823</v>
      </c>
      <c r="B57" s="70" t="s">
        <v>41</v>
      </c>
    </row>
    <row r="58" spans="1:2" x14ac:dyDescent="0.25">
      <c r="A58" s="68">
        <v>29500858</v>
      </c>
      <c r="B58" s="71" t="s">
        <v>8</v>
      </c>
    </row>
    <row r="59" spans="1:2" x14ac:dyDescent="0.25">
      <c r="A59" s="61">
        <v>29500860</v>
      </c>
      <c r="B59" s="70" t="s">
        <v>41</v>
      </c>
    </row>
    <row r="60" spans="1:2" x14ac:dyDescent="0.25">
      <c r="A60" s="61">
        <v>29500861</v>
      </c>
      <c r="B60" s="71" t="s">
        <v>8</v>
      </c>
    </row>
    <row r="61" spans="1:2" x14ac:dyDescent="0.25">
      <c r="A61" s="62">
        <v>29500878</v>
      </c>
      <c r="B61" s="71" t="s">
        <v>9</v>
      </c>
    </row>
    <row r="62" spans="1:2" x14ac:dyDescent="0.25">
      <c r="A62" s="61">
        <v>29500879</v>
      </c>
      <c r="B62" s="70" t="s">
        <v>41</v>
      </c>
    </row>
    <row r="63" spans="1:2" x14ac:dyDescent="0.25">
      <c r="A63" s="62">
        <v>29500885</v>
      </c>
      <c r="B63" s="71" t="s">
        <v>9</v>
      </c>
    </row>
    <row r="64" spans="1:2" x14ac:dyDescent="0.25">
      <c r="A64" s="62">
        <v>29500886</v>
      </c>
      <c r="B64" s="71" t="s">
        <v>117</v>
      </c>
    </row>
    <row r="65" spans="1:2" x14ac:dyDescent="0.25">
      <c r="A65" s="61">
        <v>29500887</v>
      </c>
      <c r="B65" s="70" t="s">
        <v>9</v>
      </c>
    </row>
    <row r="66" spans="1:2" x14ac:dyDescent="0.25">
      <c r="A66" s="62">
        <v>29500891</v>
      </c>
      <c r="B66" s="70" t="s">
        <v>9</v>
      </c>
    </row>
    <row r="67" spans="1:2" x14ac:dyDescent="0.25">
      <c r="A67" s="62">
        <v>29500892</v>
      </c>
      <c r="B67" s="70" t="s">
        <v>9</v>
      </c>
    </row>
    <row r="68" spans="1:2" x14ac:dyDescent="0.25">
      <c r="A68" s="62">
        <v>29500893</v>
      </c>
      <c r="B68" s="70" t="s">
        <v>9</v>
      </c>
    </row>
    <row r="69" spans="1:2" x14ac:dyDescent="0.25">
      <c r="A69" s="62">
        <v>29500894</v>
      </c>
      <c r="B69" s="70" t="s">
        <v>9</v>
      </c>
    </row>
    <row r="70" spans="1:2" x14ac:dyDescent="0.25">
      <c r="A70" s="61">
        <v>29500895</v>
      </c>
      <c r="B70" s="70" t="s">
        <v>9</v>
      </c>
    </row>
    <row r="71" spans="1:2" x14ac:dyDescent="0.25">
      <c r="A71" s="61">
        <v>29500900</v>
      </c>
      <c r="B71" s="70" t="s">
        <v>9</v>
      </c>
    </row>
    <row r="72" spans="1:2" x14ac:dyDescent="0.25">
      <c r="A72" s="61">
        <v>29500904</v>
      </c>
      <c r="B72" s="70" t="s">
        <v>9</v>
      </c>
    </row>
    <row r="73" spans="1:2" x14ac:dyDescent="0.25">
      <c r="A73" s="61">
        <v>29500906</v>
      </c>
      <c r="B73" s="70" t="s">
        <v>9</v>
      </c>
    </row>
    <row r="74" spans="1:2" x14ac:dyDescent="0.25">
      <c r="A74" s="61">
        <v>29500908</v>
      </c>
      <c r="B74" s="70" t="s">
        <v>9</v>
      </c>
    </row>
    <row r="75" spans="1:2" x14ac:dyDescent="0.25">
      <c r="A75" s="61">
        <v>29500909</v>
      </c>
      <c r="B75" s="70" t="s">
        <v>9</v>
      </c>
    </row>
    <row r="76" spans="1:2" x14ac:dyDescent="0.25">
      <c r="A76" s="62">
        <v>29500910</v>
      </c>
      <c r="B76" s="70" t="s">
        <v>9</v>
      </c>
    </row>
    <row r="77" spans="1:2" x14ac:dyDescent="0.25">
      <c r="A77" s="61">
        <v>29500913</v>
      </c>
      <c r="B77" s="70" t="s">
        <v>9</v>
      </c>
    </row>
    <row r="78" spans="1:2" x14ac:dyDescent="0.25">
      <c r="A78" s="61">
        <v>29500917</v>
      </c>
      <c r="B78" s="70" t="s">
        <v>74</v>
      </c>
    </row>
    <row r="79" spans="1:2" x14ac:dyDescent="0.25">
      <c r="A79" s="62">
        <v>29500918</v>
      </c>
      <c r="B79" s="71" t="s">
        <v>41</v>
      </c>
    </row>
    <row r="80" spans="1:2" x14ac:dyDescent="0.25">
      <c r="A80" s="62">
        <v>29500925</v>
      </c>
      <c r="B80" s="71" t="s">
        <v>9</v>
      </c>
    </row>
    <row r="81" spans="1:2" x14ac:dyDescent="0.25">
      <c r="A81" s="61">
        <v>29500929</v>
      </c>
      <c r="B81" s="70" t="s">
        <v>41</v>
      </c>
    </row>
    <row r="82" spans="1:2" x14ac:dyDescent="0.25">
      <c r="A82" s="62">
        <v>29500930</v>
      </c>
      <c r="B82" s="71" t="s">
        <v>41</v>
      </c>
    </row>
    <row r="83" spans="1:2" x14ac:dyDescent="0.25">
      <c r="A83" s="61">
        <v>29500939</v>
      </c>
      <c r="B83" s="71" t="s">
        <v>63</v>
      </c>
    </row>
    <row r="84" spans="1:2" x14ac:dyDescent="0.25">
      <c r="A84" s="68">
        <v>29500942</v>
      </c>
      <c r="B84" s="72"/>
    </row>
    <row r="85" spans="1:2" x14ac:dyDescent="0.25">
      <c r="A85" s="62">
        <v>29500943</v>
      </c>
      <c r="B85" s="71" t="s">
        <v>41</v>
      </c>
    </row>
    <row r="86" spans="1:2" x14ac:dyDescent="0.25">
      <c r="A86" s="62">
        <v>29500945</v>
      </c>
      <c r="B86" s="71" t="s">
        <v>41</v>
      </c>
    </row>
    <row r="87" spans="1:2" x14ac:dyDescent="0.25">
      <c r="A87" s="61">
        <v>29500946</v>
      </c>
      <c r="B87" s="71" t="s">
        <v>41</v>
      </c>
    </row>
    <row r="88" spans="1:2" x14ac:dyDescent="0.25">
      <c r="A88" s="62">
        <v>29500947</v>
      </c>
      <c r="B88" s="71" t="s">
        <v>74</v>
      </c>
    </row>
    <row r="89" spans="1:2" x14ac:dyDescent="0.25">
      <c r="A89" s="62">
        <v>29500948</v>
      </c>
      <c r="B89" s="71" t="s">
        <v>41</v>
      </c>
    </row>
    <row r="90" spans="1:2" x14ac:dyDescent="0.25">
      <c r="A90" s="61">
        <v>29500949</v>
      </c>
      <c r="B90" s="70" t="s">
        <v>41</v>
      </c>
    </row>
    <row r="91" spans="1:2" x14ac:dyDescent="0.25">
      <c r="A91" s="61">
        <v>29500950</v>
      </c>
      <c r="B91" s="70" t="s">
        <v>41</v>
      </c>
    </row>
    <row r="92" spans="1:2" x14ac:dyDescent="0.25">
      <c r="A92" s="62">
        <v>29500952</v>
      </c>
      <c r="B92" s="71" t="s">
        <v>117</v>
      </c>
    </row>
    <row r="93" spans="1:2" x14ac:dyDescent="0.25">
      <c r="A93" s="61">
        <v>29500957</v>
      </c>
      <c r="B93" s="71" t="s">
        <v>117</v>
      </c>
    </row>
    <row r="94" spans="1:2" x14ac:dyDescent="0.25">
      <c r="A94" s="61">
        <v>29500963</v>
      </c>
      <c r="B94" s="70" t="s">
        <v>15153</v>
      </c>
    </row>
    <row r="95" spans="1:2" x14ac:dyDescent="0.25">
      <c r="A95" s="62">
        <v>29500966</v>
      </c>
      <c r="B95" s="71" t="s">
        <v>9</v>
      </c>
    </row>
    <row r="96" spans="1:2" x14ac:dyDescent="0.25">
      <c r="A96" s="61">
        <v>29500967</v>
      </c>
      <c r="B96" s="70" t="s">
        <v>8</v>
      </c>
    </row>
    <row r="97" spans="1:2" x14ac:dyDescent="0.25">
      <c r="A97" s="62">
        <v>29501000</v>
      </c>
      <c r="B97" s="71" t="s">
        <v>37</v>
      </c>
    </row>
    <row r="98" spans="1:2" x14ac:dyDescent="0.25">
      <c r="A98" s="61">
        <v>29501002</v>
      </c>
      <c r="B98" s="70" t="s">
        <v>41</v>
      </c>
    </row>
    <row r="99" spans="1:2" x14ac:dyDescent="0.25">
      <c r="A99" s="61">
        <v>29501003</v>
      </c>
      <c r="B99" s="70" t="s">
        <v>8</v>
      </c>
    </row>
    <row r="100" spans="1:2" x14ac:dyDescent="0.25">
      <c r="A100" s="62">
        <v>29501009</v>
      </c>
      <c r="B100" s="71" t="s">
        <v>9</v>
      </c>
    </row>
    <row r="101" spans="1:2" x14ac:dyDescent="0.25">
      <c r="A101" s="61">
        <v>29501010</v>
      </c>
      <c r="B101" s="70" t="s">
        <v>9</v>
      </c>
    </row>
    <row r="102" spans="1:2" x14ac:dyDescent="0.25">
      <c r="A102" s="62">
        <v>29501013</v>
      </c>
      <c r="B102" s="71" t="s">
        <v>9</v>
      </c>
    </row>
    <row r="103" spans="1:2" x14ac:dyDescent="0.25">
      <c r="A103" s="61">
        <v>29501017</v>
      </c>
      <c r="B103" s="70" t="s">
        <v>309</v>
      </c>
    </row>
    <row r="104" spans="1:2" x14ac:dyDescent="0.25">
      <c r="A104" s="62">
        <v>29501020</v>
      </c>
      <c r="B104" s="71" t="s">
        <v>9</v>
      </c>
    </row>
    <row r="105" spans="1:2" x14ac:dyDescent="0.25">
      <c r="A105" s="61">
        <v>29501021</v>
      </c>
      <c r="B105" s="70" t="s">
        <v>41</v>
      </c>
    </row>
    <row r="106" spans="1:2" x14ac:dyDescent="0.25">
      <c r="A106" s="61">
        <v>29501022</v>
      </c>
      <c r="B106" s="70" t="s">
        <v>41</v>
      </c>
    </row>
    <row r="107" spans="1:2" x14ac:dyDescent="0.25">
      <c r="A107" s="61">
        <v>29501023</v>
      </c>
      <c r="B107" s="71" t="s">
        <v>9</v>
      </c>
    </row>
    <row r="108" spans="1:2" x14ac:dyDescent="0.25">
      <c r="A108" s="61">
        <v>29501028</v>
      </c>
      <c r="B108" s="71" t="s">
        <v>9</v>
      </c>
    </row>
    <row r="109" spans="1:2" x14ac:dyDescent="0.25">
      <c r="A109" s="61">
        <v>29501029</v>
      </c>
      <c r="B109" s="71" t="s">
        <v>9</v>
      </c>
    </row>
    <row r="110" spans="1:2" x14ac:dyDescent="0.25">
      <c r="A110" s="62">
        <v>29501030</v>
      </c>
      <c r="B110" s="71" t="s">
        <v>9</v>
      </c>
    </row>
    <row r="111" spans="1:2" x14ac:dyDescent="0.25">
      <c r="A111" s="61">
        <v>29501032</v>
      </c>
      <c r="B111" s="70" t="s">
        <v>88</v>
      </c>
    </row>
    <row r="112" spans="1:2" x14ac:dyDescent="0.25">
      <c r="A112" s="62">
        <v>29501036</v>
      </c>
      <c r="B112" s="71" t="s">
        <v>9</v>
      </c>
    </row>
    <row r="113" spans="1:2" x14ac:dyDescent="0.25">
      <c r="A113" s="62">
        <v>29501039</v>
      </c>
      <c r="B113" s="71" t="s">
        <v>9</v>
      </c>
    </row>
    <row r="114" spans="1:2" x14ac:dyDescent="0.25">
      <c r="A114" s="62">
        <v>29501040</v>
      </c>
      <c r="B114" s="71" t="s">
        <v>9</v>
      </c>
    </row>
    <row r="115" spans="1:2" x14ac:dyDescent="0.25">
      <c r="A115" s="62">
        <v>29501041</v>
      </c>
      <c r="B115" s="71" t="s">
        <v>9</v>
      </c>
    </row>
    <row r="116" spans="1:2" x14ac:dyDescent="0.25">
      <c r="A116" s="62">
        <v>29501049</v>
      </c>
      <c r="B116" s="71" t="s">
        <v>9</v>
      </c>
    </row>
    <row r="117" spans="1:2" x14ac:dyDescent="0.25">
      <c r="A117" s="61">
        <v>29501052</v>
      </c>
      <c r="B117" s="70" t="s">
        <v>41</v>
      </c>
    </row>
    <row r="118" spans="1:2" x14ac:dyDescent="0.25">
      <c r="A118" s="62">
        <v>29501053</v>
      </c>
      <c r="B118" s="71" t="s">
        <v>15153</v>
      </c>
    </row>
    <row r="119" spans="1:2" x14ac:dyDescent="0.25">
      <c r="A119" s="62">
        <v>29501054</v>
      </c>
      <c r="B119" s="71" t="s">
        <v>41</v>
      </c>
    </row>
    <row r="120" spans="1:2" x14ac:dyDescent="0.25">
      <c r="A120" s="61">
        <v>29501055</v>
      </c>
      <c r="B120" s="70" t="s">
        <v>8</v>
      </c>
    </row>
    <row r="121" spans="1:2" x14ac:dyDescent="0.25">
      <c r="A121" s="62">
        <v>29501056</v>
      </c>
      <c r="B121" s="71" t="s">
        <v>41</v>
      </c>
    </row>
    <row r="122" spans="1:2" x14ac:dyDescent="0.25">
      <c r="A122" s="61">
        <v>29501057</v>
      </c>
      <c r="B122" s="70" t="s">
        <v>41</v>
      </c>
    </row>
    <row r="123" spans="1:2" x14ac:dyDescent="0.25">
      <c r="A123" s="62">
        <v>29501058</v>
      </c>
      <c r="B123" s="71" t="s">
        <v>8</v>
      </c>
    </row>
    <row r="124" spans="1:2" x14ac:dyDescent="0.25">
      <c r="A124" s="61">
        <v>29501060</v>
      </c>
      <c r="B124" s="70" t="s">
        <v>15153</v>
      </c>
    </row>
    <row r="125" spans="1:2" x14ac:dyDescent="0.25">
      <c r="A125" s="61">
        <v>29501061</v>
      </c>
      <c r="B125" s="70" t="s">
        <v>15153</v>
      </c>
    </row>
    <row r="126" spans="1:2" x14ac:dyDescent="0.25">
      <c r="A126" s="61">
        <v>29501062</v>
      </c>
      <c r="B126" s="70" t="s">
        <v>15153</v>
      </c>
    </row>
    <row r="127" spans="1:2" x14ac:dyDescent="0.25">
      <c r="A127" s="62">
        <v>29501063</v>
      </c>
      <c r="B127" s="71" t="s">
        <v>15153</v>
      </c>
    </row>
    <row r="128" spans="1:2" x14ac:dyDescent="0.25">
      <c r="A128" s="61">
        <v>29501064</v>
      </c>
      <c r="B128" s="70" t="s">
        <v>15153</v>
      </c>
    </row>
    <row r="129" spans="1:2" x14ac:dyDescent="0.25">
      <c r="A129" s="61">
        <v>29501065</v>
      </c>
      <c r="B129" s="70" t="s">
        <v>15153</v>
      </c>
    </row>
    <row r="130" spans="1:2" x14ac:dyDescent="0.25">
      <c r="A130" s="62">
        <v>29501066</v>
      </c>
      <c r="B130" s="70" t="s">
        <v>15153</v>
      </c>
    </row>
    <row r="131" spans="1:2" x14ac:dyDescent="0.25">
      <c r="A131" s="62">
        <v>29501067</v>
      </c>
      <c r="B131" s="71" t="s">
        <v>15153</v>
      </c>
    </row>
    <row r="132" spans="1:2" x14ac:dyDescent="0.25">
      <c r="A132" s="62">
        <v>29501069</v>
      </c>
      <c r="B132" s="71" t="s">
        <v>15153</v>
      </c>
    </row>
    <row r="133" spans="1:2" x14ac:dyDescent="0.25">
      <c r="A133" s="61">
        <v>29501070</v>
      </c>
      <c r="B133" s="70" t="s">
        <v>15153</v>
      </c>
    </row>
    <row r="134" spans="1:2" x14ac:dyDescent="0.25">
      <c r="A134" s="61">
        <v>29501071</v>
      </c>
      <c r="B134" s="70" t="s">
        <v>15153</v>
      </c>
    </row>
    <row r="135" spans="1:2" x14ac:dyDescent="0.25">
      <c r="A135" s="62">
        <v>29501072</v>
      </c>
      <c r="B135" s="71" t="s">
        <v>15153</v>
      </c>
    </row>
    <row r="136" spans="1:2" x14ac:dyDescent="0.25">
      <c r="A136" s="62">
        <v>29501073</v>
      </c>
      <c r="B136" s="71" t="s">
        <v>15153</v>
      </c>
    </row>
    <row r="137" spans="1:2" x14ac:dyDescent="0.25">
      <c r="A137" s="61">
        <v>29501074</v>
      </c>
      <c r="B137" s="70" t="s">
        <v>15153</v>
      </c>
    </row>
    <row r="138" spans="1:2" x14ac:dyDescent="0.25">
      <c r="A138" s="62">
        <v>29501075</v>
      </c>
      <c r="B138" s="71" t="s">
        <v>15153</v>
      </c>
    </row>
    <row r="139" spans="1:2" x14ac:dyDescent="0.25">
      <c r="A139" s="61">
        <v>29501076</v>
      </c>
      <c r="B139" s="70" t="s">
        <v>15153</v>
      </c>
    </row>
    <row r="140" spans="1:2" x14ac:dyDescent="0.25">
      <c r="A140" s="62">
        <v>29501077</v>
      </c>
      <c r="B140" s="71" t="s">
        <v>15153</v>
      </c>
    </row>
    <row r="141" spans="1:2" x14ac:dyDescent="0.25">
      <c r="A141" s="61">
        <v>29501078</v>
      </c>
      <c r="B141" s="70" t="s">
        <v>15153</v>
      </c>
    </row>
    <row r="142" spans="1:2" x14ac:dyDescent="0.25">
      <c r="A142" s="61">
        <v>29501079</v>
      </c>
      <c r="B142" s="70" t="s">
        <v>15153</v>
      </c>
    </row>
    <row r="143" spans="1:2" x14ac:dyDescent="0.25">
      <c r="A143" s="68">
        <v>29501080</v>
      </c>
      <c r="B143" s="70" t="s">
        <v>15153</v>
      </c>
    </row>
    <row r="144" spans="1:2" x14ac:dyDescent="0.25">
      <c r="A144" s="61">
        <v>29501081</v>
      </c>
      <c r="B144" s="70" t="s">
        <v>15153</v>
      </c>
    </row>
    <row r="145" spans="1:2" x14ac:dyDescent="0.25">
      <c r="A145" s="62">
        <v>29501082</v>
      </c>
      <c r="B145" s="71" t="s">
        <v>15153</v>
      </c>
    </row>
    <row r="146" spans="1:2" x14ac:dyDescent="0.25">
      <c r="A146" s="61">
        <v>29501083</v>
      </c>
      <c r="B146" s="70" t="s">
        <v>15153</v>
      </c>
    </row>
    <row r="147" spans="1:2" x14ac:dyDescent="0.25">
      <c r="A147" s="61">
        <v>29501085</v>
      </c>
      <c r="B147" s="70" t="s">
        <v>15153</v>
      </c>
    </row>
    <row r="148" spans="1:2" x14ac:dyDescent="0.25">
      <c r="A148" s="62">
        <v>29501086</v>
      </c>
      <c r="B148" s="71" t="s">
        <v>15153</v>
      </c>
    </row>
    <row r="149" spans="1:2" x14ac:dyDescent="0.25">
      <c r="A149" s="61">
        <v>29501087</v>
      </c>
      <c r="B149" s="70" t="s">
        <v>15153</v>
      </c>
    </row>
    <row r="150" spans="1:2" x14ac:dyDescent="0.25">
      <c r="A150" s="61">
        <v>29501089</v>
      </c>
      <c r="B150" s="70" t="s">
        <v>15153</v>
      </c>
    </row>
    <row r="151" spans="1:2" x14ac:dyDescent="0.25">
      <c r="A151" s="62">
        <v>29501099</v>
      </c>
      <c r="B151" s="71" t="s">
        <v>9</v>
      </c>
    </row>
    <row r="152" spans="1:2" x14ac:dyDescent="0.25">
      <c r="A152" s="61">
        <v>29501101</v>
      </c>
      <c r="B152" s="71" t="s">
        <v>9</v>
      </c>
    </row>
    <row r="153" spans="1:2" x14ac:dyDescent="0.25">
      <c r="A153" s="69">
        <v>29501105</v>
      </c>
      <c r="B153" s="72" t="s">
        <v>8</v>
      </c>
    </row>
    <row r="154" spans="1:2" x14ac:dyDescent="0.25">
      <c r="A154" s="69">
        <v>29501110</v>
      </c>
      <c r="B154" s="72" t="s">
        <v>8</v>
      </c>
    </row>
    <row r="155" spans="1:2" x14ac:dyDescent="0.25">
      <c r="A155" s="62">
        <v>29600001</v>
      </c>
      <c r="B155" s="71" t="s">
        <v>41</v>
      </c>
    </row>
    <row r="156" spans="1:2" x14ac:dyDescent="0.25">
      <c r="A156" s="61">
        <v>29600002</v>
      </c>
      <c r="B156" s="70" t="s">
        <v>41</v>
      </c>
    </row>
    <row r="157" spans="1:2" x14ac:dyDescent="0.25">
      <c r="A157" s="62">
        <v>29600003</v>
      </c>
      <c r="B157" s="71" t="s">
        <v>74</v>
      </c>
    </row>
    <row r="158" spans="1:2" x14ac:dyDescent="0.25">
      <c r="A158" s="61">
        <v>29600004</v>
      </c>
      <c r="B158" s="70" t="s">
        <v>41</v>
      </c>
    </row>
    <row r="159" spans="1:2" x14ac:dyDescent="0.25">
      <c r="A159" s="62">
        <v>29600009</v>
      </c>
      <c r="B159" s="71" t="s">
        <v>41</v>
      </c>
    </row>
    <row r="160" spans="1:2" x14ac:dyDescent="0.25">
      <c r="A160" s="61">
        <v>29600011</v>
      </c>
      <c r="B160" s="70" t="s">
        <v>41</v>
      </c>
    </row>
    <row r="161" spans="1:2" x14ac:dyDescent="0.25">
      <c r="A161" s="62">
        <v>29600013</v>
      </c>
      <c r="B161" s="71" t="s">
        <v>41</v>
      </c>
    </row>
    <row r="162" spans="1:2" x14ac:dyDescent="0.25">
      <c r="A162" s="62">
        <v>29600017</v>
      </c>
      <c r="B162" s="70" t="s">
        <v>88</v>
      </c>
    </row>
    <row r="163" spans="1:2" x14ac:dyDescent="0.25">
      <c r="A163" s="61">
        <v>29600023</v>
      </c>
      <c r="B163" s="70" t="s">
        <v>41</v>
      </c>
    </row>
    <row r="164" spans="1:2" x14ac:dyDescent="0.25">
      <c r="A164" s="62">
        <v>29600025</v>
      </c>
      <c r="B164" s="71" t="s">
        <v>41</v>
      </c>
    </row>
    <row r="165" spans="1:2" x14ac:dyDescent="0.25">
      <c r="A165" s="61">
        <v>29600026</v>
      </c>
      <c r="B165" s="70" t="s">
        <v>74</v>
      </c>
    </row>
    <row r="166" spans="1:2" x14ac:dyDescent="0.25">
      <c r="A166" s="62">
        <v>29600027</v>
      </c>
      <c r="B166" s="71" t="s">
        <v>41</v>
      </c>
    </row>
    <row r="167" spans="1:2" x14ac:dyDescent="0.25">
      <c r="A167" s="61">
        <v>29600029</v>
      </c>
      <c r="B167" s="70" t="s">
        <v>41</v>
      </c>
    </row>
    <row r="168" spans="1:2" x14ac:dyDescent="0.25">
      <c r="A168" s="62">
        <v>29600030</v>
      </c>
      <c r="B168" s="71" t="s">
        <v>74</v>
      </c>
    </row>
    <row r="169" spans="1:2" x14ac:dyDescent="0.25">
      <c r="A169" s="61">
        <v>29900002</v>
      </c>
      <c r="B169" s="71" t="s">
        <v>8</v>
      </c>
    </row>
    <row r="170" spans="1:2" x14ac:dyDescent="0.25">
      <c r="A170" s="61">
        <v>29900003</v>
      </c>
      <c r="B170" s="71" t="s">
        <v>8</v>
      </c>
    </row>
    <row r="171" spans="1:2" x14ac:dyDescent="0.25">
      <c r="A171" s="61">
        <v>31000022</v>
      </c>
      <c r="B171" s="70">
        <v>3020</v>
      </c>
    </row>
    <row r="172" spans="1:2" x14ac:dyDescent="0.25">
      <c r="A172" s="62">
        <v>31000076</v>
      </c>
      <c r="B172" s="71" t="s">
        <v>63</v>
      </c>
    </row>
    <row r="173" spans="1:2" x14ac:dyDescent="0.25">
      <c r="A173" s="61">
        <v>31000083</v>
      </c>
      <c r="B173" s="70" t="s">
        <v>63</v>
      </c>
    </row>
    <row r="174" spans="1:2" x14ac:dyDescent="0.25">
      <c r="A174" s="61">
        <v>31000084</v>
      </c>
      <c r="B174" s="70" t="s">
        <v>63</v>
      </c>
    </row>
    <row r="175" spans="1:2" x14ac:dyDescent="0.25">
      <c r="A175" s="62">
        <v>31000092</v>
      </c>
      <c r="B175" s="71" t="s">
        <v>63</v>
      </c>
    </row>
    <row r="176" spans="1:2" x14ac:dyDescent="0.25">
      <c r="A176" s="61">
        <v>31000094</v>
      </c>
      <c r="B176" s="70" t="s">
        <v>15153</v>
      </c>
    </row>
    <row r="177" spans="1:2" x14ac:dyDescent="0.25">
      <c r="A177" s="62">
        <v>31000097</v>
      </c>
      <c r="B177" s="71" t="s">
        <v>63</v>
      </c>
    </row>
    <row r="178" spans="1:2" x14ac:dyDescent="0.25">
      <c r="A178" s="61">
        <v>31000098</v>
      </c>
      <c r="B178" s="70" t="s">
        <v>63</v>
      </c>
    </row>
    <row r="179" spans="1:2" x14ac:dyDescent="0.25">
      <c r="A179" s="61">
        <v>31000108</v>
      </c>
      <c r="B179" s="70" t="s">
        <v>41</v>
      </c>
    </row>
    <row r="180" spans="1:2" x14ac:dyDescent="0.25">
      <c r="A180" s="62">
        <v>31000161</v>
      </c>
      <c r="B180" s="71" t="s">
        <v>41</v>
      </c>
    </row>
    <row r="181" spans="1:2" x14ac:dyDescent="0.25">
      <c r="A181" s="61">
        <v>31000169</v>
      </c>
      <c r="B181" s="70" t="s">
        <v>63</v>
      </c>
    </row>
    <row r="182" spans="1:2" x14ac:dyDescent="0.25">
      <c r="A182" s="62">
        <v>31000207</v>
      </c>
      <c r="B182" s="71" t="s">
        <v>63</v>
      </c>
    </row>
    <row r="183" spans="1:2" x14ac:dyDescent="0.25">
      <c r="A183" s="61">
        <v>31000217</v>
      </c>
      <c r="B183" s="70" t="s">
        <v>8</v>
      </c>
    </row>
    <row r="184" spans="1:2" x14ac:dyDescent="0.25">
      <c r="A184" s="62">
        <v>31000234</v>
      </c>
      <c r="B184" s="71" t="s">
        <v>15257</v>
      </c>
    </row>
    <row r="185" spans="1:2" x14ac:dyDescent="0.25">
      <c r="A185" s="61">
        <v>31900001</v>
      </c>
      <c r="B185" s="71">
        <v>3100</v>
      </c>
    </row>
    <row r="186" spans="1:2" x14ac:dyDescent="0.25">
      <c r="A186" s="61">
        <v>31900002</v>
      </c>
      <c r="B186" s="71" t="s">
        <v>63</v>
      </c>
    </row>
    <row r="187" spans="1:2" x14ac:dyDescent="0.25">
      <c r="A187" s="62">
        <v>32000020</v>
      </c>
      <c r="B187" s="71">
        <v>3010</v>
      </c>
    </row>
    <row r="188" spans="1:2" x14ac:dyDescent="0.25">
      <c r="A188" s="62">
        <v>32000022</v>
      </c>
      <c r="B188" s="71" t="s">
        <v>63</v>
      </c>
    </row>
    <row r="189" spans="1:2" x14ac:dyDescent="0.25">
      <c r="A189" s="61">
        <v>32000027</v>
      </c>
      <c r="B189" s="70" t="s">
        <v>63</v>
      </c>
    </row>
    <row r="190" spans="1:2" x14ac:dyDescent="0.25">
      <c r="A190" s="62">
        <v>32000036</v>
      </c>
      <c r="B190" s="70">
        <v>3020</v>
      </c>
    </row>
    <row r="191" spans="1:2" x14ac:dyDescent="0.25">
      <c r="A191" s="61">
        <v>32000049</v>
      </c>
      <c r="B191" s="70">
        <v>3020</v>
      </c>
    </row>
    <row r="192" spans="1:2" x14ac:dyDescent="0.25">
      <c r="A192" s="61">
        <v>32000053</v>
      </c>
      <c r="B192" s="70" t="s">
        <v>15215</v>
      </c>
    </row>
    <row r="193" spans="1:2" x14ac:dyDescent="0.25">
      <c r="A193" s="62">
        <v>32000059</v>
      </c>
      <c r="B193" s="71" t="s">
        <v>63</v>
      </c>
    </row>
    <row r="194" spans="1:2" x14ac:dyDescent="0.25">
      <c r="A194" s="61">
        <v>32000061</v>
      </c>
      <c r="B194" s="71" t="s">
        <v>63</v>
      </c>
    </row>
    <row r="195" spans="1:2" x14ac:dyDescent="0.25">
      <c r="A195" s="61">
        <v>32000065</v>
      </c>
      <c r="B195" s="70" t="s">
        <v>63</v>
      </c>
    </row>
    <row r="196" spans="1:2" x14ac:dyDescent="0.25">
      <c r="A196" s="62">
        <v>32000066</v>
      </c>
      <c r="B196" s="71" t="s">
        <v>63</v>
      </c>
    </row>
    <row r="197" spans="1:2" x14ac:dyDescent="0.25">
      <c r="A197" s="62">
        <v>32000067</v>
      </c>
      <c r="B197" s="70">
        <v>3020</v>
      </c>
    </row>
    <row r="198" spans="1:2" x14ac:dyDescent="0.25">
      <c r="A198" s="62">
        <v>32000068</v>
      </c>
      <c r="B198" s="70">
        <v>3020</v>
      </c>
    </row>
    <row r="199" spans="1:2" x14ac:dyDescent="0.25">
      <c r="A199" s="62">
        <v>32000069</v>
      </c>
      <c r="B199" s="70">
        <v>3020</v>
      </c>
    </row>
    <row r="200" spans="1:2" x14ac:dyDescent="0.25">
      <c r="A200" s="62">
        <v>32000070</v>
      </c>
      <c r="B200" s="70">
        <v>3020</v>
      </c>
    </row>
    <row r="201" spans="1:2" x14ac:dyDescent="0.25">
      <c r="A201" s="62">
        <v>32000074</v>
      </c>
      <c r="B201" s="71" t="s">
        <v>274</v>
      </c>
    </row>
    <row r="202" spans="1:2" x14ac:dyDescent="0.25">
      <c r="A202" s="61">
        <v>32000106</v>
      </c>
      <c r="B202" s="70">
        <v>3020</v>
      </c>
    </row>
    <row r="203" spans="1:2" x14ac:dyDescent="0.25">
      <c r="A203" s="61">
        <v>32000107</v>
      </c>
      <c r="B203" s="70" t="s">
        <v>63</v>
      </c>
    </row>
    <row r="204" spans="1:2" x14ac:dyDescent="0.25">
      <c r="A204" s="62">
        <v>32100108</v>
      </c>
      <c r="B204" s="71" t="s">
        <v>15153</v>
      </c>
    </row>
    <row r="205" spans="1:2" x14ac:dyDescent="0.25">
      <c r="A205" s="61">
        <v>35000343</v>
      </c>
      <c r="B205" s="70" t="s">
        <v>63</v>
      </c>
    </row>
    <row r="206" spans="1:2" x14ac:dyDescent="0.25">
      <c r="A206" s="62">
        <v>47000175</v>
      </c>
      <c r="B206" s="71" t="s">
        <v>74</v>
      </c>
    </row>
    <row r="207" spans="1:2" x14ac:dyDescent="0.25">
      <c r="A207" s="61">
        <v>47000260</v>
      </c>
      <c r="B207" s="70">
        <v>3110</v>
      </c>
    </row>
    <row r="208" spans="1:2" x14ac:dyDescent="0.25">
      <c r="A208" s="62">
        <v>49500034</v>
      </c>
      <c r="B208" s="70" t="s">
        <v>41</v>
      </c>
    </row>
    <row r="209" spans="1:2" x14ac:dyDescent="0.25">
      <c r="A209" s="62">
        <v>49500039</v>
      </c>
      <c r="B209" s="71" t="s">
        <v>63</v>
      </c>
    </row>
    <row r="210" spans="1:2" x14ac:dyDescent="0.25">
      <c r="A210" s="61">
        <v>49500052</v>
      </c>
      <c r="B210" s="70" t="s">
        <v>15205</v>
      </c>
    </row>
    <row r="211" spans="1:2" x14ac:dyDescent="0.25">
      <c r="A211" s="61">
        <v>49500055</v>
      </c>
      <c r="B211" s="70" t="s">
        <v>15205</v>
      </c>
    </row>
    <row r="212" spans="1:2" x14ac:dyDescent="0.25">
      <c r="A212" s="61">
        <v>49500056</v>
      </c>
      <c r="B212" s="70" t="s">
        <v>74</v>
      </c>
    </row>
    <row r="213" spans="1:2" x14ac:dyDescent="0.25">
      <c r="A213" s="62">
        <v>49500084</v>
      </c>
      <c r="B213" s="72" t="s">
        <v>8</v>
      </c>
    </row>
    <row r="214" spans="1:2" x14ac:dyDescent="0.25">
      <c r="A214" s="61">
        <v>49500088</v>
      </c>
      <c r="B214" s="70" t="s">
        <v>15187</v>
      </c>
    </row>
    <row r="215" spans="1:2" x14ac:dyDescent="0.25">
      <c r="A215" s="62">
        <v>49500089</v>
      </c>
      <c r="B215" s="71" t="s">
        <v>349</v>
      </c>
    </row>
    <row r="216" spans="1:2" x14ac:dyDescent="0.25">
      <c r="A216" s="62">
        <v>49500090</v>
      </c>
      <c r="B216" s="71" t="s">
        <v>349</v>
      </c>
    </row>
    <row r="217" spans="1:2" x14ac:dyDescent="0.25">
      <c r="A217" s="61">
        <v>49500091</v>
      </c>
      <c r="B217" s="70" t="s">
        <v>373</v>
      </c>
    </row>
    <row r="218" spans="1:2" x14ac:dyDescent="0.25">
      <c r="A218" s="61">
        <v>49500092</v>
      </c>
      <c r="B218" s="70" t="s">
        <v>8</v>
      </c>
    </row>
    <row r="219" spans="1:2" x14ac:dyDescent="0.25">
      <c r="A219" s="62">
        <v>49500102</v>
      </c>
      <c r="B219" s="71" t="s">
        <v>63</v>
      </c>
    </row>
    <row r="220" spans="1:2" x14ac:dyDescent="0.25">
      <c r="A220" s="61">
        <v>49500143</v>
      </c>
      <c r="B220" s="71" t="s">
        <v>8</v>
      </c>
    </row>
    <row r="221" spans="1:2" x14ac:dyDescent="0.25">
      <c r="A221" s="61">
        <v>49500144</v>
      </c>
      <c r="B221" s="71" t="s">
        <v>8</v>
      </c>
    </row>
    <row r="222" spans="1:2" x14ac:dyDescent="0.25">
      <c r="A222" s="62">
        <v>49500147</v>
      </c>
      <c r="B222" s="71" t="s">
        <v>8</v>
      </c>
    </row>
    <row r="223" spans="1:2" x14ac:dyDescent="0.25">
      <c r="A223" s="62">
        <v>49500154</v>
      </c>
      <c r="B223" s="71" t="s">
        <v>74</v>
      </c>
    </row>
    <row r="224" spans="1:2" x14ac:dyDescent="0.25">
      <c r="A224" s="61">
        <v>49500166</v>
      </c>
      <c r="B224" s="71" t="s">
        <v>37</v>
      </c>
    </row>
    <row r="225" spans="1:2" x14ac:dyDescent="0.25">
      <c r="A225" s="61">
        <v>49500171</v>
      </c>
      <c r="B225" s="70" t="s">
        <v>41</v>
      </c>
    </row>
    <row r="226" spans="1:2" x14ac:dyDescent="0.25">
      <c r="A226" s="62">
        <v>49500173</v>
      </c>
      <c r="B226" s="71" t="s">
        <v>63</v>
      </c>
    </row>
    <row r="227" spans="1:2" x14ac:dyDescent="0.25">
      <c r="A227" s="61">
        <v>49500174</v>
      </c>
      <c r="B227" s="70" t="s">
        <v>15205</v>
      </c>
    </row>
    <row r="228" spans="1:2" x14ac:dyDescent="0.25">
      <c r="A228" s="62">
        <v>49500185</v>
      </c>
      <c r="B228" s="71" t="s">
        <v>15153</v>
      </c>
    </row>
    <row r="229" spans="1:2" x14ac:dyDescent="0.25">
      <c r="A229" s="62">
        <v>49500188</v>
      </c>
      <c r="B229" s="71" t="s">
        <v>15153</v>
      </c>
    </row>
    <row r="230" spans="1:2" x14ac:dyDescent="0.25">
      <c r="A230" s="62">
        <v>49500189</v>
      </c>
      <c r="B230" s="71" t="s">
        <v>15153</v>
      </c>
    </row>
    <row r="231" spans="1:2" x14ac:dyDescent="0.25">
      <c r="A231" s="61">
        <v>49500190</v>
      </c>
      <c r="B231" s="70" t="s">
        <v>74</v>
      </c>
    </row>
    <row r="232" spans="1:2" x14ac:dyDescent="0.25">
      <c r="A232" s="62">
        <v>49500192</v>
      </c>
      <c r="B232" s="71" t="s">
        <v>9</v>
      </c>
    </row>
    <row r="233" spans="1:2" x14ac:dyDescent="0.25">
      <c r="A233" s="61">
        <v>49500194</v>
      </c>
      <c r="B233" s="71" t="s">
        <v>9</v>
      </c>
    </row>
    <row r="234" spans="1:2" x14ac:dyDescent="0.25">
      <c r="A234" s="61">
        <v>49500196</v>
      </c>
      <c r="B234" s="70" t="s">
        <v>9</v>
      </c>
    </row>
    <row r="235" spans="1:2" x14ac:dyDescent="0.25">
      <c r="A235" s="62">
        <v>49500204</v>
      </c>
      <c r="B235" s="71" t="s">
        <v>8</v>
      </c>
    </row>
    <row r="236" spans="1:2" x14ac:dyDescent="0.25">
      <c r="A236" s="61">
        <v>49500205</v>
      </c>
      <c r="B236" s="71" t="s">
        <v>8</v>
      </c>
    </row>
    <row r="237" spans="1:2" x14ac:dyDescent="0.25">
      <c r="A237" s="62">
        <v>49500213</v>
      </c>
      <c r="B237" s="71" t="s">
        <v>15153</v>
      </c>
    </row>
    <row r="238" spans="1:2" x14ac:dyDescent="0.25">
      <c r="A238" s="61">
        <v>49500214</v>
      </c>
      <c r="B238" s="70" t="s">
        <v>15153</v>
      </c>
    </row>
    <row r="239" spans="1:2" x14ac:dyDescent="0.25">
      <c r="A239" s="62">
        <v>49500215</v>
      </c>
      <c r="B239" s="71" t="s">
        <v>15153</v>
      </c>
    </row>
    <row r="240" spans="1:2" x14ac:dyDescent="0.25">
      <c r="A240" s="62">
        <v>49500216</v>
      </c>
      <c r="B240" s="71" t="s">
        <v>15153</v>
      </c>
    </row>
    <row r="241" spans="1:2" x14ac:dyDescent="0.25">
      <c r="A241" s="62">
        <v>49500218</v>
      </c>
      <c r="B241" s="71" t="s">
        <v>15153</v>
      </c>
    </row>
    <row r="242" spans="1:2" x14ac:dyDescent="0.25">
      <c r="A242" s="61">
        <v>49900001</v>
      </c>
      <c r="B242" s="70" t="s">
        <v>8</v>
      </c>
    </row>
    <row r="243" spans="1:2" x14ac:dyDescent="0.25">
      <c r="A243" s="61">
        <v>49900002</v>
      </c>
      <c r="B243" s="70" t="s">
        <v>8</v>
      </c>
    </row>
    <row r="244" spans="1:2" x14ac:dyDescent="0.25">
      <c r="A244" s="62">
        <v>50000011</v>
      </c>
      <c r="B244" s="71" t="s">
        <v>86</v>
      </c>
    </row>
    <row r="245" spans="1:2" x14ac:dyDescent="0.25">
      <c r="A245" s="61">
        <v>50000275</v>
      </c>
      <c r="B245" s="70" t="s">
        <v>86</v>
      </c>
    </row>
    <row r="246" spans="1:2" x14ac:dyDescent="0.25">
      <c r="A246" s="61">
        <v>57000277</v>
      </c>
      <c r="B246" s="70" t="s">
        <v>243</v>
      </c>
    </row>
    <row r="247" spans="1:2" x14ac:dyDescent="0.25">
      <c r="A247" s="61">
        <v>58000902</v>
      </c>
      <c r="B247" s="70" t="s">
        <v>74</v>
      </c>
    </row>
    <row r="248" spans="1:2" x14ac:dyDescent="0.25">
      <c r="A248" s="62">
        <v>59000034</v>
      </c>
      <c r="B248" s="71" t="s">
        <v>10</v>
      </c>
    </row>
    <row r="249" spans="1:2" x14ac:dyDescent="0.25">
      <c r="A249" s="61">
        <v>59500021</v>
      </c>
      <c r="B249" s="70" t="s">
        <v>15153</v>
      </c>
    </row>
    <row r="250" spans="1:2" x14ac:dyDescent="0.25">
      <c r="A250" s="62">
        <v>59500051</v>
      </c>
      <c r="B250" s="71" t="s">
        <v>15153</v>
      </c>
    </row>
    <row r="251" spans="1:2" x14ac:dyDescent="0.25">
      <c r="A251" s="62">
        <v>295000913</v>
      </c>
      <c r="B251" s="71" t="s">
        <v>74</v>
      </c>
    </row>
    <row r="252" spans="1:2" x14ac:dyDescent="0.25">
      <c r="A252" s="61" t="s">
        <v>36</v>
      </c>
      <c r="B252" s="70" t="s">
        <v>74</v>
      </c>
    </row>
    <row r="253" spans="1:2" x14ac:dyDescent="0.25">
      <c r="A253" s="61" t="s">
        <v>36</v>
      </c>
      <c r="B253" s="70" t="s">
        <v>15205</v>
      </c>
    </row>
    <row r="254" spans="1:2" x14ac:dyDescent="0.25">
      <c r="A254" s="61" t="s">
        <v>36</v>
      </c>
      <c r="B254" s="70" t="s">
        <v>140</v>
      </c>
    </row>
    <row r="255" spans="1:2" x14ac:dyDescent="0.25">
      <c r="A255" s="62" t="s">
        <v>36</v>
      </c>
      <c r="B255" s="71" t="s">
        <v>88</v>
      </c>
    </row>
    <row r="256" spans="1:2" x14ac:dyDescent="0.25">
      <c r="A256" s="62" t="s">
        <v>36</v>
      </c>
      <c r="B256" s="71" t="s">
        <v>9</v>
      </c>
    </row>
    <row r="257" spans="1:2" x14ac:dyDescent="0.25">
      <c r="A257" s="61" t="s">
        <v>36</v>
      </c>
      <c r="B257" s="70" t="s">
        <v>372</v>
      </c>
    </row>
    <row r="258" spans="1:2" x14ac:dyDescent="0.25">
      <c r="A258" s="62" t="s">
        <v>36</v>
      </c>
      <c r="B258" s="71" t="s">
        <v>77</v>
      </c>
    </row>
    <row r="259" spans="1:2" x14ac:dyDescent="0.25">
      <c r="A259" s="62" t="s">
        <v>36</v>
      </c>
      <c r="B259" s="71" t="s">
        <v>63</v>
      </c>
    </row>
    <row r="260" spans="1:2" x14ac:dyDescent="0.25">
      <c r="A260" s="61" t="s">
        <v>36</v>
      </c>
      <c r="B260" s="70" t="s">
        <v>349</v>
      </c>
    </row>
    <row r="261" spans="1:2" x14ac:dyDescent="0.25">
      <c r="A261" s="62" t="s">
        <v>36</v>
      </c>
      <c r="B261" s="71" t="s">
        <v>56</v>
      </c>
    </row>
    <row r="262" spans="1:2" x14ac:dyDescent="0.25">
      <c r="A262" s="61" t="s">
        <v>36</v>
      </c>
      <c r="B262" s="70" t="s">
        <v>6</v>
      </c>
    </row>
    <row r="263" spans="1:2" x14ac:dyDescent="0.25">
      <c r="A263" s="61" t="s">
        <v>36</v>
      </c>
      <c r="B263" s="70">
        <v>3020</v>
      </c>
    </row>
    <row r="264" spans="1:2" x14ac:dyDescent="0.25">
      <c r="A264" s="62" t="s">
        <v>36</v>
      </c>
      <c r="B264" s="71" t="s">
        <v>309</v>
      </c>
    </row>
    <row r="265" spans="1:2" x14ac:dyDescent="0.25">
      <c r="A265" s="61" t="s">
        <v>36</v>
      </c>
      <c r="B265" s="70" t="s">
        <v>37</v>
      </c>
    </row>
    <row r="266" spans="1:2" x14ac:dyDescent="0.25">
      <c r="A266" s="61" t="s">
        <v>36</v>
      </c>
      <c r="B266" s="70">
        <v>3010</v>
      </c>
    </row>
    <row r="267" spans="1:2" x14ac:dyDescent="0.25">
      <c r="A267" s="62" t="s">
        <v>36</v>
      </c>
      <c r="B267" s="71" t="s">
        <v>41</v>
      </c>
    </row>
    <row r="268" spans="1:2" x14ac:dyDescent="0.25">
      <c r="A268" s="62" t="s">
        <v>36</v>
      </c>
      <c r="B268" s="71">
        <v>3100</v>
      </c>
    </row>
    <row r="269" spans="1:2" x14ac:dyDescent="0.25">
      <c r="A269" s="61" t="s">
        <v>36</v>
      </c>
      <c r="B269" s="70" t="s">
        <v>59</v>
      </c>
    </row>
    <row r="270" spans="1:2" x14ac:dyDescent="0.25">
      <c r="A270" s="62" t="s">
        <v>36</v>
      </c>
      <c r="B270" s="71" t="s">
        <v>127</v>
      </c>
    </row>
    <row r="271" spans="1:2" x14ac:dyDescent="0.25">
      <c r="A271" s="61" t="s">
        <v>36</v>
      </c>
      <c r="B271" s="70" t="s">
        <v>348</v>
      </c>
    </row>
    <row r="272" spans="1:2" x14ac:dyDescent="0.25">
      <c r="A272" s="61" t="s">
        <v>323</v>
      </c>
      <c r="B272" s="70" t="s">
        <v>15205</v>
      </c>
    </row>
    <row r="273" spans="1:2" x14ac:dyDescent="0.25">
      <c r="A273" s="62" t="s">
        <v>15277</v>
      </c>
      <c r="B273" s="71" t="s">
        <v>63</v>
      </c>
    </row>
    <row r="274" spans="1:2" x14ac:dyDescent="0.25">
      <c r="A274" s="62" t="s">
        <v>64</v>
      </c>
      <c r="B274" s="71" t="s">
        <v>7</v>
      </c>
    </row>
    <row r="275" spans="1:2" x14ac:dyDescent="0.25">
      <c r="A275" s="62" t="s">
        <v>15265</v>
      </c>
      <c r="B275" s="71" t="s">
        <v>149</v>
      </c>
    </row>
    <row r="276" spans="1:2" x14ac:dyDescent="0.25">
      <c r="A276" s="61" t="s">
        <v>238</v>
      </c>
      <c r="B276" s="70" t="s">
        <v>74</v>
      </c>
    </row>
    <row r="277" spans="1:2" x14ac:dyDescent="0.25">
      <c r="A277" s="62" t="s">
        <v>15239</v>
      </c>
      <c r="B277" s="71" t="s">
        <v>15213</v>
      </c>
    </row>
    <row r="278" spans="1:2" x14ac:dyDescent="0.25">
      <c r="A278" s="61" t="s">
        <v>15240</v>
      </c>
      <c r="B278" s="70" t="s">
        <v>15213</v>
      </c>
    </row>
    <row r="279" spans="1:2" x14ac:dyDescent="0.25">
      <c r="A279" s="62" t="s">
        <v>339</v>
      </c>
      <c r="B279" s="71" t="s">
        <v>74</v>
      </c>
    </row>
    <row r="280" spans="1:2" x14ac:dyDescent="0.25">
      <c r="A280" s="62" t="s">
        <v>359</v>
      </c>
      <c r="B280" s="71" t="s">
        <v>63</v>
      </c>
    </row>
    <row r="281" spans="1:2" x14ac:dyDescent="0.25">
      <c r="A281" s="62" t="s">
        <v>15369</v>
      </c>
      <c r="B281" s="71" t="s">
        <v>15243</v>
      </c>
    </row>
    <row r="282" spans="1:2" x14ac:dyDescent="0.25">
      <c r="A282" s="61" t="s">
        <v>15278</v>
      </c>
      <c r="B282" s="70" t="s">
        <v>15153</v>
      </c>
    </row>
    <row r="283" spans="1:2" x14ac:dyDescent="0.25">
      <c r="A283" s="61" t="s">
        <v>15236</v>
      </c>
      <c r="B283" s="70" t="s">
        <v>41</v>
      </c>
    </row>
    <row r="284" spans="1:2" x14ac:dyDescent="0.25">
      <c r="A284" s="62" t="s">
        <v>219</v>
      </c>
      <c r="B284" s="71" t="s">
        <v>74</v>
      </c>
    </row>
    <row r="285" spans="1:2" x14ac:dyDescent="0.25">
      <c r="A285" s="62" t="s">
        <v>75</v>
      </c>
      <c r="B285" s="71" t="s">
        <v>88</v>
      </c>
    </row>
    <row r="286" spans="1:2" x14ac:dyDescent="0.25">
      <c r="A286" s="61" t="s">
        <v>75</v>
      </c>
      <c r="B286" s="70" t="s">
        <v>9</v>
      </c>
    </row>
    <row r="287" spans="1:2" x14ac:dyDescent="0.25">
      <c r="A287" s="61" t="s">
        <v>75</v>
      </c>
      <c r="B287" s="70" t="s">
        <v>7</v>
      </c>
    </row>
    <row r="288" spans="1:2" x14ac:dyDescent="0.25">
      <c r="A288" s="62" t="s">
        <v>75</v>
      </c>
      <c r="B288" s="71" t="s">
        <v>127</v>
      </c>
    </row>
    <row r="289" spans="1:2" x14ac:dyDescent="0.25">
      <c r="A289" s="62" t="s">
        <v>75</v>
      </c>
      <c r="B289" s="71" t="s">
        <v>74</v>
      </c>
    </row>
    <row r="290" spans="1:2" x14ac:dyDescent="0.25">
      <c r="A290" s="62" t="s">
        <v>75</v>
      </c>
      <c r="B290" s="71" t="s">
        <v>56</v>
      </c>
    </row>
    <row r="291" spans="1:2" x14ac:dyDescent="0.25">
      <c r="A291" s="61" t="s">
        <v>75</v>
      </c>
      <c r="B291" s="70" t="s">
        <v>37</v>
      </c>
    </row>
    <row r="292" spans="1:2" x14ac:dyDescent="0.25">
      <c r="A292" s="62" t="s">
        <v>75</v>
      </c>
      <c r="B292" s="71" t="s">
        <v>63</v>
      </c>
    </row>
    <row r="293" spans="1:2" x14ac:dyDescent="0.25">
      <c r="A293" s="61" t="s">
        <v>75</v>
      </c>
      <c r="B293" s="70" t="s">
        <v>349</v>
      </c>
    </row>
    <row r="294" spans="1:2" x14ac:dyDescent="0.25">
      <c r="A294" s="62" t="s">
        <v>75</v>
      </c>
      <c r="B294" s="71" t="s">
        <v>15206</v>
      </c>
    </row>
    <row r="295" spans="1:2" x14ac:dyDescent="0.25">
      <c r="A295" s="62" t="s">
        <v>75</v>
      </c>
      <c r="B295" s="71" t="s">
        <v>309</v>
      </c>
    </row>
    <row r="296" spans="1:2" x14ac:dyDescent="0.25">
      <c r="A296" s="61" t="s">
        <v>75</v>
      </c>
      <c r="B296" s="70" t="s">
        <v>15153</v>
      </c>
    </row>
    <row r="297" spans="1:2" x14ac:dyDescent="0.25">
      <c r="A297" s="61" t="s">
        <v>75</v>
      </c>
      <c r="B297" s="70" t="s">
        <v>373</v>
      </c>
    </row>
    <row r="298" spans="1:2" x14ac:dyDescent="0.25">
      <c r="A298" s="62" t="s">
        <v>75</v>
      </c>
      <c r="B298" s="71" t="s">
        <v>15205</v>
      </c>
    </row>
    <row r="299" spans="1:2" x14ac:dyDescent="0.25">
      <c r="A299" s="61" t="s">
        <v>221</v>
      </c>
      <c r="B299" s="70" t="s">
        <v>15184</v>
      </c>
    </row>
    <row r="300" spans="1:2" x14ac:dyDescent="0.25">
      <c r="A300" s="62" t="s">
        <v>75</v>
      </c>
      <c r="B300" s="71" t="s">
        <v>15202</v>
      </c>
    </row>
    <row r="301" spans="1:2" x14ac:dyDescent="0.25">
      <c r="A301" s="61" t="s">
        <v>75</v>
      </c>
      <c r="B301" s="70" t="s">
        <v>376</v>
      </c>
    </row>
    <row r="302" spans="1:2" x14ac:dyDescent="0.25">
      <c r="A302" s="62" t="s">
        <v>75</v>
      </c>
      <c r="B302" s="71" t="s">
        <v>15183</v>
      </c>
    </row>
    <row r="303" spans="1:2" x14ac:dyDescent="0.25">
      <c r="A303" s="61" t="s">
        <v>75</v>
      </c>
      <c r="B303" s="70" t="s">
        <v>348</v>
      </c>
    </row>
    <row r="304" spans="1:2" x14ac:dyDescent="0.25">
      <c r="A304" s="61" t="s">
        <v>75</v>
      </c>
      <c r="B304" s="70" t="s">
        <v>140</v>
      </c>
    </row>
    <row r="305" spans="1:2" x14ac:dyDescent="0.25">
      <c r="A305" s="62" t="s">
        <v>75</v>
      </c>
      <c r="B305" s="71" t="s">
        <v>372</v>
      </c>
    </row>
    <row r="306" spans="1:2" x14ac:dyDescent="0.25">
      <c r="A306" s="61" t="s">
        <v>75</v>
      </c>
      <c r="B306" s="70" t="s">
        <v>374</v>
      </c>
    </row>
    <row r="307" spans="1:2" x14ac:dyDescent="0.25">
      <c r="A307" s="61" t="s">
        <v>75</v>
      </c>
      <c r="B307" s="70" t="s">
        <v>41</v>
      </c>
    </row>
    <row r="308" spans="1:2" x14ac:dyDescent="0.25">
      <c r="A308" s="61" t="s">
        <v>75</v>
      </c>
      <c r="B308" s="70" t="s">
        <v>59</v>
      </c>
    </row>
    <row r="309" spans="1:2" x14ac:dyDescent="0.25">
      <c r="A309" s="61" t="s">
        <v>15380</v>
      </c>
      <c r="B309" s="70" t="s">
        <v>88</v>
      </c>
    </row>
    <row r="310" spans="1:2" x14ac:dyDescent="0.25">
      <c r="A310" s="62" t="s">
        <v>15380</v>
      </c>
      <c r="B310" s="71" t="s">
        <v>9</v>
      </c>
    </row>
    <row r="311" spans="1:2" x14ac:dyDescent="0.25">
      <c r="A311" s="61" t="s">
        <v>15380</v>
      </c>
      <c r="B311" s="70" t="s">
        <v>37</v>
      </c>
    </row>
    <row r="312" spans="1:2" x14ac:dyDescent="0.25">
      <c r="A312" s="62" t="s">
        <v>60</v>
      </c>
      <c r="B312" s="71" t="s">
        <v>63</v>
      </c>
    </row>
    <row r="313" spans="1:2" x14ac:dyDescent="0.25">
      <c r="A313" s="61" t="s">
        <v>81</v>
      </c>
      <c r="B313" s="70" t="s">
        <v>41</v>
      </c>
    </row>
    <row r="314" spans="1:2" x14ac:dyDescent="0.25">
      <c r="A314" s="62" t="s">
        <v>317</v>
      </c>
      <c r="B314" s="71" t="s">
        <v>149</v>
      </c>
    </row>
    <row r="315" spans="1:2" x14ac:dyDescent="0.25">
      <c r="A315" s="62" t="s">
        <v>199</v>
      </c>
      <c r="B315" s="71" t="s">
        <v>140</v>
      </c>
    </row>
    <row r="316" spans="1:2" x14ac:dyDescent="0.25">
      <c r="A316" s="62" t="s">
        <v>311</v>
      </c>
      <c r="B316" s="71" t="s">
        <v>9</v>
      </c>
    </row>
    <row r="317" spans="1:2" x14ac:dyDescent="0.25">
      <c r="A317" s="61" t="s">
        <v>15266</v>
      </c>
      <c r="B317" s="70" t="s">
        <v>7</v>
      </c>
    </row>
    <row r="318" spans="1:2" x14ac:dyDescent="0.25">
      <c r="A318" s="62" t="s">
        <v>15122</v>
      </c>
      <c r="B318" s="71" t="s">
        <v>15121</v>
      </c>
    </row>
    <row r="319" spans="1:2" x14ac:dyDescent="0.25">
      <c r="A319" s="61" t="s">
        <v>15224</v>
      </c>
      <c r="B319" s="70" t="s">
        <v>8</v>
      </c>
    </row>
    <row r="320" spans="1:2" x14ac:dyDescent="0.25">
      <c r="A320" s="62" t="s">
        <v>15228</v>
      </c>
      <c r="B320" s="71" t="s">
        <v>274</v>
      </c>
    </row>
    <row r="321" spans="1:2" x14ac:dyDescent="0.25">
      <c r="A321" s="61" t="s">
        <v>15230</v>
      </c>
      <c r="B321" s="70" t="s">
        <v>274</v>
      </c>
    </row>
    <row r="322" spans="1:2" x14ac:dyDescent="0.25">
      <c r="A322" s="62" t="s">
        <v>15225</v>
      </c>
      <c r="B322" s="71" t="s">
        <v>274</v>
      </c>
    </row>
    <row r="323" spans="1:2" x14ac:dyDescent="0.25">
      <c r="A323" s="61" t="s">
        <v>15229</v>
      </c>
      <c r="B323" s="70" t="s">
        <v>274</v>
      </c>
    </row>
    <row r="324" spans="1:2" x14ac:dyDescent="0.25">
      <c r="A324" s="62" t="s">
        <v>15270</v>
      </c>
      <c r="B324" s="71" t="s">
        <v>274</v>
      </c>
    </row>
    <row r="325" spans="1:2" x14ac:dyDescent="0.25">
      <c r="A325" s="62" t="s">
        <v>15231</v>
      </c>
      <c r="B325" s="71" t="s">
        <v>274</v>
      </c>
    </row>
    <row r="326" spans="1:2" x14ac:dyDescent="0.25">
      <c r="A326" s="61" t="s">
        <v>15232</v>
      </c>
      <c r="B326" s="70" t="s">
        <v>274</v>
      </c>
    </row>
    <row r="327" spans="1:2" x14ac:dyDescent="0.25">
      <c r="A327" s="62" t="s">
        <v>15227</v>
      </c>
      <c r="B327" s="71" t="s">
        <v>274</v>
      </c>
    </row>
    <row r="328" spans="1:2" x14ac:dyDescent="0.25">
      <c r="A328" s="61" t="s">
        <v>15226</v>
      </c>
      <c r="B328" s="70" t="s">
        <v>274</v>
      </c>
    </row>
    <row r="329" spans="1:2" x14ac:dyDescent="0.25">
      <c r="A329" s="61" t="s">
        <v>306</v>
      </c>
      <c r="B329" s="70" t="s">
        <v>348</v>
      </c>
    </row>
    <row r="330" spans="1:2" x14ac:dyDescent="0.25">
      <c r="A330" s="62" t="s">
        <v>15384</v>
      </c>
      <c r="B330" s="71" t="s">
        <v>41</v>
      </c>
    </row>
    <row r="331" spans="1:2" x14ac:dyDescent="0.25">
      <c r="A331" s="62" t="s">
        <v>241</v>
      </c>
      <c r="B331" s="71" t="s">
        <v>243</v>
      </c>
    </row>
    <row r="332" spans="1:2" x14ac:dyDescent="0.25">
      <c r="A332" s="62" t="s">
        <v>57</v>
      </c>
      <c r="B332" s="71" t="s">
        <v>59</v>
      </c>
    </row>
    <row r="333" spans="1:2" x14ac:dyDescent="0.25">
      <c r="A333" s="61" t="s">
        <v>358</v>
      </c>
      <c r="B333" s="70" t="s">
        <v>41</v>
      </c>
    </row>
    <row r="334" spans="1:2" x14ac:dyDescent="0.25">
      <c r="A334" s="62" t="s">
        <v>149</v>
      </c>
      <c r="B334" s="71" t="s">
        <v>59</v>
      </c>
    </row>
    <row r="335" spans="1:2" x14ac:dyDescent="0.25">
      <c r="A335" s="61" t="s">
        <v>325</v>
      </c>
      <c r="B335" s="71" t="s">
        <v>15205</v>
      </c>
    </row>
    <row r="336" spans="1:2" x14ac:dyDescent="0.25">
      <c r="A336" s="61" t="s">
        <v>15275</v>
      </c>
      <c r="B336" s="70" t="s">
        <v>15187</v>
      </c>
    </row>
    <row r="337" spans="1:2" x14ac:dyDescent="0.25">
      <c r="A337" s="62" t="s">
        <v>188</v>
      </c>
      <c r="B337" s="71" t="s">
        <v>74</v>
      </c>
    </row>
    <row r="338" spans="1:2" x14ac:dyDescent="0.25">
      <c r="A338" s="61" t="s">
        <v>71</v>
      </c>
      <c r="B338" s="70" t="s">
        <v>74</v>
      </c>
    </row>
    <row r="339" spans="1:2" x14ac:dyDescent="0.25">
      <c r="A339" s="62" t="s">
        <v>129</v>
      </c>
      <c r="B339" s="71" t="s">
        <v>63</v>
      </c>
    </row>
    <row r="340" spans="1:2" x14ac:dyDescent="0.25">
      <c r="A340" s="61" t="s">
        <v>192</v>
      </c>
      <c r="B340" s="70" t="s">
        <v>348</v>
      </c>
    </row>
    <row r="341" spans="1:2" x14ac:dyDescent="0.25">
      <c r="A341" s="62" t="s">
        <v>15269</v>
      </c>
      <c r="B341" s="71" t="s">
        <v>310</v>
      </c>
    </row>
    <row r="342" spans="1:2" x14ac:dyDescent="0.25">
      <c r="A342" s="61" t="s">
        <v>15251</v>
      </c>
      <c r="B342" s="70" t="s">
        <v>349</v>
      </c>
    </row>
    <row r="343" spans="1:2" x14ac:dyDescent="0.25">
      <c r="A343" s="62" t="s">
        <v>259</v>
      </c>
      <c r="B343" s="71" t="s">
        <v>63</v>
      </c>
    </row>
    <row r="344" spans="1:2" x14ac:dyDescent="0.25">
      <c r="A344" s="61" t="s">
        <v>363</v>
      </c>
      <c r="B344" s="70" t="s">
        <v>15153</v>
      </c>
    </row>
    <row r="345" spans="1:2" x14ac:dyDescent="0.25">
      <c r="A345" s="61" t="s">
        <v>235</v>
      </c>
      <c r="B345" s="70" t="s">
        <v>56</v>
      </c>
    </row>
    <row r="346" spans="1:2" x14ac:dyDescent="0.25">
      <c r="A346" s="61" t="s">
        <v>113</v>
      </c>
      <c r="B346" s="70" t="s">
        <v>74</v>
      </c>
    </row>
    <row r="347" spans="1:2" x14ac:dyDescent="0.25">
      <c r="A347" s="62" t="s">
        <v>342</v>
      </c>
      <c r="B347" s="71" t="s">
        <v>88</v>
      </c>
    </row>
    <row r="348" spans="1:2" x14ac:dyDescent="0.25">
      <c r="A348" s="65" t="s">
        <v>90</v>
      </c>
      <c r="B348" s="71" t="s">
        <v>59</v>
      </c>
    </row>
    <row r="349" spans="1:2" x14ac:dyDescent="0.25">
      <c r="A349" s="62" t="s">
        <v>189</v>
      </c>
      <c r="B349" s="71" t="s">
        <v>8</v>
      </c>
    </row>
    <row r="350" spans="1:2" x14ac:dyDescent="0.25">
      <c r="A350" s="61" t="s">
        <v>176</v>
      </c>
      <c r="B350" s="71" t="s">
        <v>8</v>
      </c>
    </row>
    <row r="351" spans="1:2" x14ac:dyDescent="0.25">
      <c r="A351" s="62" t="s">
        <v>148</v>
      </c>
      <c r="B351" s="71" t="s">
        <v>74</v>
      </c>
    </row>
    <row r="352" spans="1:2" x14ac:dyDescent="0.25">
      <c r="A352" s="61" t="s">
        <v>119</v>
      </c>
      <c r="B352" s="70" t="s">
        <v>8</v>
      </c>
    </row>
    <row r="353" spans="1:2" x14ac:dyDescent="0.25">
      <c r="A353" s="62" t="s">
        <v>220</v>
      </c>
      <c r="B353" s="71" t="s">
        <v>348</v>
      </c>
    </row>
    <row r="354" spans="1:2" x14ac:dyDescent="0.25">
      <c r="A354" s="61" t="s">
        <v>15385</v>
      </c>
      <c r="B354" s="70" t="s">
        <v>15205</v>
      </c>
    </row>
    <row r="355" spans="1:2" x14ac:dyDescent="0.25">
      <c r="A355" s="62" t="s">
        <v>15395</v>
      </c>
      <c r="B355" s="71" t="s">
        <v>56</v>
      </c>
    </row>
    <row r="356" spans="1:2" x14ac:dyDescent="0.25">
      <c r="A356" s="61" t="s">
        <v>249</v>
      </c>
      <c r="B356" s="70" t="s">
        <v>63</v>
      </c>
    </row>
    <row r="357" spans="1:2" x14ac:dyDescent="0.25">
      <c r="A357" s="62" t="s">
        <v>120</v>
      </c>
      <c r="B357" s="71" t="s">
        <v>15153</v>
      </c>
    </row>
    <row r="358" spans="1:2" x14ac:dyDescent="0.25">
      <c r="A358" s="61" t="s">
        <v>308</v>
      </c>
      <c r="B358" s="70" t="s">
        <v>63</v>
      </c>
    </row>
    <row r="359" spans="1:2" x14ac:dyDescent="0.25">
      <c r="A359" s="61" t="s">
        <v>255</v>
      </c>
      <c r="B359" s="70" t="s">
        <v>84</v>
      </c>
    </row>
    <row r="360" spans="1:2" x14ac:dyDescent="0.25">
      <c r="A360" s="62" t="s">
        <v>198</v>
      </c>
      <c r="B360" s="71" t="s">
        <v>63</v>
      </c>
    </row>
    <row r="361" spans="1:2" x14ac:dyDescent="0.25">
      <c r="A361" s="62" t="s">
        <v>344</v>
      </c>
      <c r="B361" s="71" t="s">
        <v>59</v>
      </c>
    </row>
    <row r="362" spans="1:2" x14ac:dyDescent="0.25">
      <c r="A362" s="62" t="s">
        <v>15396</v>
      </c>
      <c r="B362" s="71" t="s">
        <v>127</v>
      </c>
    </row>
    <row r="363" spans="1:2" x14ac:dyDescent="0.25">
      <c r="A363" s="62" t="s">
        <v>361</v>
      </c>
      <c r="B363" s="71" t="s">
        <v>41</v>
      </c>
    </row>
    <row r="364" spans="1:2" x14ac:dyDescent="0.25">
      <c r="A364" s="61" t="s">
        <v>15248</v>
      </c>
      <c r="B364" s="70" t="s">
        <v>7</v>
      </c>
    </row>
    <row r="365" spans="1:2" x14ac:dyDescent="0.25">
      <c r="A365" s="62" t="s">
        <v>108</v>
      </c>
      <c r="B365" s="71" t="s">
        <v>56</v>
      </c>
    </row>
    <row r="366" spans="1:2" x14ac:dyDescent="0.25">
      <c r="A366" s="61" t="s">
        <v>15241</v>
      </c>
      <c r="B366" s="70" t="s">
        <v>15243</v>
      </c>
    </row>
    <row r="367" spans="1:2" x14ac:dyDescent="0.25">
      <c r="A367" s="62" t="s">
        <v>15250</v>
      </c>
      <c r="B367" s="71" t="s">
        <v>15247</v>
      </c>
    </row>
    <row r="368" spans="1:2" x14ac:dyDescent="0.25">
      <c r="A368" s="61" t="s">
        <v>338</v>
      </c>
      <c r="B368" s="70" t="s">
        <v>88</v>
      </c>
    </row>
    <row r="369" spans="1:2" x14ac:dyDescent="0.25">
      <c r="A369" s="62" t="s">
        <v>15249</v>
      </c>
      <c r="B369" s="71" t="s">
        <v>63</v>
      </c>
    </row>
    <row r="370" spans="1:2" x14ac:dyDescent="0.25">
      <c r="A370" s="61" t="s">
        <v>350</v>
      </c>
      <c r="B370" s="70" t="s">
        <v>8</v>
      </c>
    </row>
    <row r="371" spans="1:2" x14ac:dyDescent="0.25">
      <c r="A371" s="62" t="s">
        <v>15123</v>
      </c>
      <c r="B371" s="71" t="s">
        <v>372</v>
      </c>
    </row>
    <row r="372" spans="1:2" x14ac:dyDescent="0.25">
      <c r="A372" s="62" t="s">
        <v>54</v>
      </c>
      <c r="B372" s="70" t="s">
        <v>15153</v>
      </c>
    </row>
    <row r="373" spans="1:2" x14ac:dyDescent="0.25">
      <c r="A373" s="73"/>
      <c r="B373" s="72"/>
    </row>
  </sheetData>
  <phoneticPr fontId="19" type="noConversion"/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4DFE-07F7-4F56-978D-DBCC403DD507}">
  <dimension ref="A1:B14"/>
  <sheetViews>
    <sheetView workbookViewId="0">
      <selection activeCell="B1" sqref="B1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15120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36</v>
      </c>
      <c r="B4" s="18">
        <v>579.67999999999995</v>
      </c>
    </row>
    <row r="5" spans="1:2" x14ac:dyDescent="0.25">
      <c r="A5" s="3" t="s">
        <v>15149</v>
      </c>
      <c r="B5" s="18">
        <v>2672.5</v>
      </c>
    </row>
    <row r="6" spans="1:2" x14ac:dyDescent="0.25">
      <c r="A6" s="3" t="s">
        <v>15386</v>
      </c>
      <c r="B6" s="18">
        <v>562</v>
      </c>
    </row>
    <row r="7" spans="1:2" x14ac:dyDescent="0.25">
      <c r="A7" s="3" t="s">
        <v>14</v>
      </c>
      <c r="B7" s="18">
        <v>202.4</v>
      </c>
    </row>
    <row r="8" spans="1:2" x14ac:dyDescent="0.25">
      <c r="A8" s="3" t="s">
        <v>10</v>
      </c>
      <c r="B8" s="18">
        <v>3055.8</v>
      </c>
    </row>
    <row r="9" spans="1:2" x14ac:dyDescent="0.25">
      <c r="A9" s="3" t="s">
        <v>386</v>
      </c>
      <c r="B9" s="18">
        <v>15</v>
      </c>
    </row>
    <row r="10" spans="1:2" x14ac:dyDescent="0.25">
      <c r="A10" s="3" t="s">
        <v>189</v>
      </c>
      <c r="B10" s="18">
        <v>458.2</v>
      </c>
    </row>
    <row r="11" spans="1:2" x14ac:dyDescent="0.25">
      <c r="A11" s="3" t="s">
        <v>361</v>
      </c>
      <c r="B11" s="18">
        <v>2334.6</v>
      </c>
    </row>
    <row r="12" spans="1:2" x14ac:dyDescent="0.25">
      <c r="A12" s="3" t="s">
        <v>387</v>
      </c>
      <c r="B12" s="18">
        <v>2431.1999999999998</v>
      </c>
    </row>
    <row r="13" spans="1:2" x14ac:dyDescent="0.25">
      <c r="A13" s="3" t="s">
        <v>15144</v>
      </c>
      <c r="B13" s="18">
        <v>306</v>
      </c>
    </row>
    <row r="14" spans="1:2" x14ac:dyDescent="0.25">
      <c r="A14" s="3" t="s">
        <v>11</v>
      </c>
      <c r="B14" s="18">
        <v>12617.380000000001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15149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15149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15149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15371</v>
      </c>
    </row>
    <row r="5" spans="1:15" ht="21.75" x14ac:dyDescent="0.4">
      <c r="A5" t="s">
        <v>92</v>
      </c>
      <c r="B5" t="s">
        <v>15149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15374</v>
      </c>
    </row>
    <row r="6" spans="1:15" ht="21.75" x14ac:dyDescent="0.4">
      <c r="A6" t="s">
        <v>110</v>
      </c>
      <c r="B6" t="s">
        <v>15149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15373</v>
      </c>
    </row>
    <row r="7" spans="1:15" ht="21.75" x14ac:dyDescent="0.4">
      <c r="A7" t="s">
        <v>114</v>
      </c>
      <c r="B7" t="s">
        <v>15149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15375</v>
      </c>
    </row>
    <row r="8" spans="1:15" ht="21.75" x14ac:dyDescent="0.4">
      <c r="A8" t="s">
        <v>137</v>
      </c>
      <c r="B8" t="s">
        <v>15149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15372</v>
      </c>
    </row>
    <row r="9" spans="1:15" x14ac:dyDescent="0.25">
      <c r="A9" t="s">
        <v>144</v>
      </c>
      <c r="B9" t="s">
        <v>15149</v>
      </c>
      <c r="E9" s="23"/>
    </row>
    <row r="10" spans="1:15" x14ac:dyDescent="0.25">
      <c r="A10" t="s">
        <v>147</v>
      </c>
      <c r="B10" t="s">
        <v>15149</v>
      </c>
      <c r="E10" s="24"/>
    </row>
    <row r="11" spans="1:15" x14ac:dyDescent="0.25">
      <c r="A11" t="s">
        <v>150</v>
      </c>
      <c r="B11" t="s">
        <v>15149</v>
      </c>
      <c r="E11" s="23"/>
    </row>
    <row r="12" spans="1:15" x14ac:dyDescent="0.25">
      <c r="A12" t="s">
        <v>152</v>
      </c>
      <c r="B12" t="s">
        <v>15149</v>
      </c>
      <c r="E12" s="24"/>
    </row>
    <row r="13" spans="1:15" x14ac:dyDescent="0.25">
      <c r="A13" t="s">
        <v>153</v>
      </c>
      <c r="B13" t="s">
        <v>15149</v>
      </c>
      <c r="E13" s="23"/>
    </row>
    <row r="14" spans="1:15" x14ac:dyDescent="0.25">
      <c r="A14" t="s">
        <v>154</v>
      </c>
      <c r="B14" t="s">
        <v>15149</v>
      </c>
      <c r="E14" s="24"/>
    </row>
    <row r="15" spans="1:15" x14ac:dyDescent="0.25">
      <c r="A15" t="s">
        <v>156</v>
      </c>
      <c r="B15" t="s">
        <v>15149</v>
      </c>
      <c r="E15" s="23"/>
    </row>
    <row r="16" spans="1:15" x14ac:dyDescent="0.25">
      <c r="A16" t="s">
        <v>157</v>
      </c>
      <c r="B16" t="s">
        <v>15149</v>
      </c>
      <c r="E16" s="24"/>
    </row>
    <row r="17" spans="1:5" x14ac:dyDescent="0.25">
      <c r="A17" t="s">
        <v>158</v>
      </c>
      <c r="B17" t="s">
        <v>15149</v>
      </c>
      <c r="E17" s="23"/>
    </row>
    <row r="18" spans="1:5" x14ac:dyDescent="0.25">
      <c r="A18" t="s">
        <v>159</v>
      </c>
      <c r="B18" t="s">
        <v>15149</v>
      </c>
      <c r="E18" s="24"/>
    </row>
    <row r="19" spans="1:5" x14ac:dyDescent="0.25">
      <c r="A19" t="s">
        <v>161</v>
      </c>
      <c r="B19" t="s">
        <v>15149</v>
      </c>
      <c r="E19" s="23"/>
    </row>
    <row r="20" spans="1:5" x14ac:dyDescent="0.25">
      <c r="A20" t="s">
        <v>162</v>
      </c>
      <c r="B20" t="s">
        <v>15149</v>
      </c>
      <c r="E20" s="24"/>
    </row>
    <row r="21" spans="1:5" x14ac:dyDescent="0.25">
      <c r="A21" t="s">
        <v>163</v>
      </c>
      <c r="B21" t="s">
        <v>15149</v>
      </c>
      <c r="E21" s="23"/>
    </row>
    <row r="22" spans="1:5" x14ac:dyDescent="0.25">
      <c r="A22" t="s">
        <v>164</v>
      </c>
      <c r="B22" t="s">
        <v>15149</v>
      </c>
      <c r="E22" s="24"/>
    </row>
    <row r="23" spans="1:5" x14ac:dyDescent="0.25">
      <c r="A23" t="s">
        <v>165</v>
      </c>
      <c r="B23" t="s">
        <v>15149</v>
      </c>
      <c r="E23" s="23"/>
    </row>
    <row r="24" spans="1:5" x14ac:dyDescent="0.25">
      <c r="A24" t="s">
        <v>166</v>
      </c>
      <c r="B24" t="s">
        <v>15149</v>
      </c>
      <c r="E24" s="24"/>
    </row>
    <row r="25" spans="1:5" x14ac:dyDescent="0.25">
      <c r="A25" t="s">
        <v>167</v>
      </c>
      <c r="B25" t="s">
        <v>15149</v>
      </c>
      <c r="E25" s="23"/>
    </row>
    <row r="26" spans="1:5" x14ac:dyDescent="0.25">
      <c r="A26" t="s">
        <v>174</v>
      </c>
      <c r="B26" t="s">
        <v>15149</v>
      </c>
      <c r="E26" s="24"/>
    </row>
    <row r="27" spans="1:5" x14ac:dyDescent="0.25">
      <c r="A27" t="s">
        <v>179</v>
      </c>
      <c r="B27" t="s">
        <v>15149</v>
      </c>
      <c r="E27" s="23"/>
    </row>
    <row r="28" spans="1:5" x14ac:dyDescent="0.25">
      <c r="A28" t="s">
        <v>190</v>
      </c>
      <c r="B28" t="s">
        <v>15149</v>
      </c>
      <c r="E28" s="24"/>
    </row>
    <row r="29" spans="1:5" x14ac:dyDescent="0.25">
      <c r="A29" t="s">
        <v>200</v>
      </c>
      <c r="B29" t="s">
        <v>15149</v>
      </c>
      <c r="E29" s="23"/>
    </row>
    <row r="30" spans="1:5" x14ac:dyDescent="0.25">
      <c r="A30" t="s">
        <v>210</v>
      </c>
      <c r="B30" t="s">
        <v>15149</v>
      </c>
      <c r="E30" s="24"/>
    </row>
    <row r="31" spans="1:5" x14ac:dyDescent="0.25">
      <c r="A31" t="s">
        <v>211</v>
      </c>
      <c r="B31" t="s">
        <v>15149</v>
      </c>
      <c r="E31" s="24"/>
    </row>
    <row r="32" spans="1:5" x14ac:dyDescent="0.25">
      <c r="A32" t="s">
        <v>212</v>
      </c>
      <c r="B32" t="s">
        <v>15149</v>
      </c>
      <c r="E32" s="23"/>
    </row>
    <row r="33" spans="1:5" x14ac:dyDescent="0.25">
      <c r="A33" t="s">
        <v>222</v>
      </c>
      <c r="B33" t="s">
        <v>15149</v>
      </c>
      <c r="E33" s="24"/>
    </row>
    <row r="34" spans="1:5" x14ac:dyDescent="0.25">
      <c r="A34" t="s">
        <v>270</v>
      </c>
      <c r="B34" t="s">
        <v>15149</v>
      </c>
      <c r="E34" s="23"/>
    </row>
    <row r="35" spans="1:5" x14ac:dyDescent="0.25">
      <c r="A35" t="s">
        <v>223</v>
      </c>
      <c r="B35" t="s">
        <v>15149</v>
      </c>
      <c r="E35" s="24"/>
    </row>
    <row r="36" spans="1:5" x14ac:dyDescent="0.25">
      <c r="A36" t="s">
        <v>229</v>
      </c>
      <c r="B36" t="s">
        <v>15149</v>
      </c>
      <c r="E36" s="23"/>
    </row>
    <row r="37" spans="1:5" x14ac:dyDescent="0.25">
      <c r="A37" t="s">
        <v>230</v>
      </c>
      <c r="B37" t="s">
        <v>15149</v>
      </c>
      <c r="E37" s="24"/>
    </row>
    <row r="38" spans="1:5" x14ac:dyDescent="0.25">
      <c r="A38" t="s">
        <v>231</v>
      </c>
      <c r="B38" t="s">
        <v>15149</v>
      </c>
      <c r="E38" s="23"/>
    </row>
    <row r="39" spans="1:5" x14ac:dyDescent="0.25">
      <c r="A39" t="s">
        <v>232</v>
      </c>
      <c r="B39" t="s">
        <v>15149</v>
      </c>
      <c r="E39" s="24"/>
    </row>
    <row r="40" spans="1:5" x14ac:dyDescent="0.25">
      <c r="A40" t="s">
        <v>233</v>
      </c>
      <c r="B40" t="s">
        <v>15149</v>
      </c>
      <c r="E40" s="23"/>
    </row>
    <row r="41" spans="1:5" x14ac:dyDescent="0.25">
      <c r="A41" t="s">
        <v>234</v>
      </c>
      <c r="B41" t="s">
        <v>15149</v>
      </c>
      <c r="E41" s="24"/>
    </row>
    <row r="42" spans="1:5" x14ac:dyDescent="0.25">
      <c r="A42" t="s">
        <v>246</v>
      </c>
      <c r="B42" t="s">
        <v>15149</v>
      </c>
      <c r="E42" s="23"/>
    </row>
    <row r="43" spans="1:5" x14ac:dyDescent="0.25">
      <c r="A43" t="s">
        <v>252</v>
      </c>
      <c r="B43" t="s">
        <v>15149</v>
      </c>
      <c r="E43" s="24"/>
    </row>
    <row r="44" spans="1:5" x14ac:dyDescent="0.25">
      <c r="A44" t="s">
        <v>282</v>
      </c>
      <c r="B44" t="s">
        <v>15149</v>
      </c>
      <c r="E44" s="23"/>
    </row>
    <row r="45" spans="1:5" x14ac:dyDescent="0.25">
      <c r="A45" t="s">
        <v>288</v>
      </c>
      <c r="B45" t="s">
        <v>15149</v>
      </c>
      <c r="E45" s="24"/>
    </row>
    <row r="46" spans="1:5" x14ac:dyDescent="0.25">
      <c r="A46" t="s">
        <v>290</v>
      </c>
      <c r="B46" t="s">
        <v>15149</v>
      </c>
      <c r="E46" s="23"/>
    </row>
    <row r="47" spans="1:5" x14ac:dyDescent="0.25">
      <c r="A47" t="s">
        <v>295</v>
      </c>
      <c r="B47" t="s">
        <v>15149</v>
      </c>
      <c r="E47" s="24"/>
    </row>
    <row r="48" spans="1:5" x14ac:dyDescent="0.25">
      <c r="A48" t="s">
        <v>303</v>
      </c>
      <c r="B48" t="s">
        <v>15149</v>
      </c>
      <c r="E48" s="23"/>
    </row>
    <row r="49" spans="1:5" x14ac:dyDescent="0.25">
      <c r="A49" t="s">
        <v>318</v>
      </c>
      <c r="B49" t="s">
        <v>15149</v>
      </c>
      <c r="E49" s="24"/>
    </row>
    <row r="50" spans="1:5" x14ac:dyDescent="0.25">
      <c r="A50" t="s">
        <v>320</v>
      </c>
      <c r="B50" t="s">
        <v>15149</v>
      </c>
      <c r="E50" s="23"/>
    </row>
    <row r="51" spans="1:5" x14ac:dyDescent="0.25">
      <c r="A51" t="s">
        <v>323</v>
      </c>
      <c r="B51" t="s">
        <v>15149</v>
      </c>
      <c r="E51" s="24"/>
    </row>
    <row r="52" spans="1:5" x14ac:dyDescent="0.25">
      <c r="A52" t="s">
        <v>336</v>
      </c>
      <c r="B52" t="s">
        <v>15149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15144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15144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15149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15144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15149</v>
      </c>
    </row>
    <row r="222" spans="1:2" x14ac:dyDescent="0.25">
      <c r="A222" s="1" t="s">
        <v>362</v>
      </c>
      <c r="B222" t="s">
        <v>15149</v>
      </c>
    </row>
    <row r="223" spans="1:2" x14ac:dyDescent="0.25">
      <c r="A223" s="1" t="s">
        <v>368</v>
      </c>
      <c r="B223" t="s">
        <v>15149</v>
      </c>
    </row>
    <row r="224" spans="1:2" x14ac:dyDescent="0.25">
      <c r="A224" s="1" t="s">
        <v>35</v>
      </c>
      <c r="B224" t="s">
        <v>15149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15149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15149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15122</v>
      </c>
      <c r="B235" t="s">
        <v>15149</v>
      </c>
    </row>
    <row r="236" spans="1:2" x14ac:dyDescent="0.25">
      <c r="A236" t="s">
        <v>15123</v>
      </c>
      <c r="B236" t="s">
        <v>15149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15149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15149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15149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15149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15149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15368</v>
      </c>
    </row>
    <row r="244" spans="1:2" x14ac:dyDescent="0.25">
      <c r="A244" t="s">
        <v>3367</v>
      </c>
      <c r="B244" t="s">
        <v>15149</v>
      </c>
    </row>
    <row r="245" spans="1:2" x14ac:dyDescent="0.25">
      <c r="A245" t="s">
        <v>3366</v>
      </c>
      <c r="B245" t="s">
        <v>15149</v>
      </c>
    </row>
    <row r="246" spans="1:2" x14ac:dyDescent="0.25">
      <c r="A246" t="s">
        <v>7157</v>
      </c>
      <c r="B246" t="s">
        <v>15149</v>
      </c>
    </row>
    <row r="247" spans="1:2" x14ac:dyDescent="0.25">
      <c r="A247" t="s">
        <v>3515</v>
      </c>
      <c r="B247" t="s">
        <v>15149</v>
      </c>
    </row>
    <row r="248" spans="1:2" x14ac:dyDescent="0.25">
      <c r="A248" s="11" t="s">
        <v>3565</v>
      </c>
      <c r="B248" t="s">
        <v>15149</v>
      </c>
    </row>
    <row r="249" spans="1:2" x14ac:dyDescent="0.25">
      <c r="A249" t="s">
        <v>15224</v>
      </c>
      <c r="B249" t="s">
        <v>383</v>
      </c>
    </row>
    <row r="250" spans="1:2" x14ac:dyDescent="0.25">
      <c r="A250" t="s">
        <v>15225</v>
      </c>
      <c r="B250" t="s">
        <v>383</v>
      </c>
    </row>
    <row r="251" spans="1:2" x14ac:dyDescent="0.25">
      <c r="A251" t="s">
        <v>15225</v>
      </c>
      <c r="B251" t="s">
        <v>383</v>
      </c>
    </row>
    <row r="252" spans="1:2" x14ac:dyDescent="0.25">
      <c r="A252" t="s">
        <v>15226</v>
      </c>
      <c r="B252" t="s">
        <v>383</v>
      </c>
    </row>
    <row r="253" spans="1:2" x14ac:dyDescent="0.25">
      <c r="A253" t="s">
        <v>15226</v>
      </c>
      <c r="B253" t="s">
        <v>383</v>
      </c>
    </row>
    <row r="254" spans="1:2" x14ac:dyDescent="0.25">
      <c r="A254" t="s">
        <v>15228</v>
      </c>
      <c r="B254" t="s">
        <v>383</v>
      </c>
    </row>
    <row r="255" spans="1:2" x14ac:dyDescent="0.25">
      <c r="A255" t="s">
        <v>15227</v>
      </c>
      <c r="B255" t="s">
        <v>383</v>
      </c>
    </row>
    <row r="256" spans="1:2" x14ac:dyDescent="0.25">
      <c r="A256" t="s">
        <v>15229</v>
      </c>
      <c r="B256" t="s">
        <v>383</v>
      </c>
    </row>
    <row r="257" spans="1:2" x14ac:dyDescent="0.25">
      <c r="A257" t="s">
        <v>15229</v>
      </c>
      <c r="B257" t="s">
        <v>383</v>
      </c>
    </row>
    <row r="258" spans="1:2" x14ac:dyDescent="0.25">
      <c r="A258" t="s">
        <v>15230</v>
      </c>
      <c r="B258" t="s">
        <v>383</v>
      </c>
    </row>
    <row r="259" spans="1:2" x14ac:dyDescent="0.25">
      <c r="A259" t="s">
        <v>15229</v>
      </c>
      <c r="B259" t="s">
        <v>383</v>
      </c>
    </row>
    <row r="260" spans="1:2" x14ac:dyDescent="0.25">
      <c r="A260" t="s">
        <v>15232</v>
      </c>
      <c r="B260" t="s">
        <v>383</v>
      </c>
    </row>
    <row r="261" spans="1:2" x14ac:dyDescent="0.25">
      <c r="A261" t="s">
        <v>15231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15248</v>
      </c>
      <c r="B268" t="s">
        <v>382</v>
      </c>
    </row>
    <row r="269" spans="1:2" x14ac:dyDescent="0.25">
      <c r="A269" t="s">
        <v>15241</v>
      </c>
      <c r="B269" t="s">
        <v>387</v>
      </c>
    </row>
    <row r="270" spans="1:2" x14ac:dyDescent="0.25">
      <c r="A270" t="s">
        <v>15250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15149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15236</v>
      </c>
      <c r="B275" t="s">
        <v>10</v>
      </c>
    </row>
    <row r="276" spans="1:2" x14ac:dyDescent="0.25">
      <c r="A276" t="s">
        <v>15249</v>
      </c>
      <c r="B276" t="s">
        <v>382</v>
      </c>
    </row>
    <row r="277" spans="1:2" x14ac:dyDescent="0.25">
      <c r="A277" t="s">
        <v>15251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15239</v>
      </c>
      <c r="B279" t="s">
        <v>386</v>
      </c>
    </row>
    <row r="280" spans="1:2" x14ac:dyDescent="0.25">
      <c r="A280" s="11" t="s">
        <v>15240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15263</v>
      </c>
      <c r="B282" t="s">
        <v>10</v>
      </c>
    </row>
    <row r="283" spans="1:2" x14ac:dyDescent="0.25">
      <c r="A283" t="s">
        <v>7155</v>
      </c>
      <c r="B283" t="s">
        <v>15149</v>
      </c>
    </row>
    <row r="284" spans="1:2" x14ac:dyDescent="0.25">
      <c r="A284" t="s">
        <v>3300</v>
      </c>
      <c r="B284" t="s">
        <v>15149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15265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15266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15269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B2" sqref="B2:D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35.140625" style="42" customWidth="1"/>
    <col min="4" max="4" width="29.2851562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15124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15237</v>
      </c>
      <c r="D4" s="42" t="s">
        <v>15262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15129</v>
      </c>
      <c r="D9" s="41" t="s">
        <v>15129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15125</v>
      </c>
      <c r="D12" s="39" t="s">
        <v>15125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15130</v>
      </c>
      <c r="D15" s="41" t="s">
        <v>15130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15126</v>
      </c>
      <c r="D16" s="39" t="s">
        <v>15126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15276</v>
      </c>
      <c r="D19" s="39" t="s">
        <v>15276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15376</v>
      </c>
      <c r="D20" s="39" t="s">
        <v>15376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15264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15128</v>
      </c>
      <c r="D23" s="41" t="s">
        <v>15128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15260</v>
      </c>
      <c r="D35" s="42" t="s">
        <v>15260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15127</v>
      </c>
      <c r="D40" s="39" t="s">
        <v>15127</v>
      </c>
      <c r="E40" s="44"/>
    </row>
    <row r="41" spans="1:8" x14ac:dyDescent="0.25">
      <c r="A41" s="40">
        <v>80</v>
      </c>
      <c r="B41" s="39" t="s">
        <v>15255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15255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15255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15255</v>
      </c>
      <c r="C44" s="42" t="s">
        <v>15238</v>
      </c>
      <c r="D44" s="42" t="s">
        <v>15238</v>
      </c>
      <c r="E44" s="44"/>
    </row>
    <row r="45" spans="1:8" x14ac:dyDescent="0.25">
      <c r="A45" s="40">
        <v>13</v>
      </c>
      <c r="B45" s="42" t="s">
        <v>15255</v>
      </c>
      <c r="C45" s="42" t="s">
        <v>15238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3"/>
  <sheetViews>
    <sheetView topLeftCell="A65" workbookViewId="0">
      <selection activeCell="S84" sqref="S84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7" width="11.42578125" style="25"/>
    <col min="20" max="16384" width="11.42578125" style="25"/>
  </cols>
  <sheetData>
    <row r="1" spans="1:19" x14ac:dyDescent="0.25">
      <c r="A1" s="25">
        <v>2010</v>
      </c>
      <c r="B1" s="26" t="s">
        <v>6</v>
      </c>
      <c r="C1" s="25" t="s">
        <v>15156</v>
      </c>
      <c r="G1" s="25">
        <v>29500958</v>
      </c>
      <c r="H1" s="25" t="s">
        <v>15157</v>
      </c>
      <c r="I1" s="25" t="s">
        <v>15158</v>
      </c>
      <c r="O1" s="25" t="s">
        <v>15159</v>
      </c>
      <c r="P1" s="25" t="s">
        <v>15160</v>
      </c>
      <c r="R1" s="61" t="s">
        <v>34</v>
      </c>
      <c r="S1" s="70" t="s">
        <v>15401</v>
      </c>
    </row>
    <row r="2" spans="1:19" x14ac:dyDescent="0.25">
      <c r="B2" s="26"/>
      <c r="G2" s="25">
        <v>29500897</v>
      </c>
      <c r="H2" s="25" t="s">
        <v>15161</v>
      </c>
      <c r="I2" s="25" t="s">
        <v>15158</v>
      </c>
      <c r="O2" s="27">
        <v>32000028</v>
      </c>
      <c r="P2" s="27">
        <v>2040</v>
      </c>
      <c r="R2" s="61">
        <v>23000020</v>
      </c>
      <c r="S2" s="70" t="s">
        <v>74</v>
      </c>
    </row>
    <row r="3" spans="1:19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15158</v>
      </c>
      <c r="O3" s="27">
        <v>32000020</v>
      </c>
      <c r="P3" s="27">
        <v>3010</v>
      </c>
      <c r="R3" s="61">
        <v>23000052</v>
      </c>
      <c r="S3" s="70" t="s">
        <v>74</v>
      </c>
    </row>
    <row r="4" spans="1:19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15158</v>
      </c>
      <c r="O4" s="27">
        <v>29500949</v>
      </c>
      <c r="P4" s="27">
        <v>3010</v>
      </c>
      <c r="R4" s="62">
        <v>23000103</v>
      </c>
      <c r="S4" s="71" t="s">
        <v>15205</v>
      </c>
    </row>
    <row r="5" spans="1:19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15158</v>
      </c>
      <c r="O5" s="27">
        <v>29501056</v>
      </c>
      <c r="P5" s="27">
        <v>3010</v>
      </c>
      <c r="R5" s="61">
        <v>23000188</v>
      </c>
      <c r="S5" s="70" t="s">
        <v>372</v>
      </c>
    </row>
    <row r="6" spans="1:19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15158</v>
      </c>
      <c r="O6" s="27">
        <v>32000059</v>
      </c>
      <c r="P6" s="27">
        <v>3010</v>
      </c>
      <c r="R6" s="62">
        <v>23000198</v>
      </c>
      <c r="S6" s="71" t="s">
        <v>372</v>
      </c>
    </row>
    <row r="7" spans="1:19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15162</v>
      </c>
      <c r="I7" s="25" t="s">
        <v>15158</v>
      </c>
      <c r="O7" s="27">
        <v>32000042</v>
      </c>
      <c r="P7" s="27">
        <v>3010</v>
      </c>
      <c r="R7" s="61">
        <v>23000206</v>
      </c>
      <c r="S7" s="70" t="s">
        <v>8</v>
      </c>
    </row>
    <row r="8" spans="1:19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15163</v>
      </c>
      <c r="I8" s="25" t="s">
        <v>15158</v>
      </c>
      <c r="O8" s="27">
        <v>29500948</v>
      </c>
      <c r="P8" s="27">
        <v>3010</v>
      </c>
      <c r="R8" s="62">
        <v>23000512</v>
      </c>
      <c r="S8" s="71" t="s">
        <v>74</v>
      </c>
    </row>
    <row r="9" spans="1:19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15158</v>
      </c>
      <c r="O9" s="27">
        <v>32000028</v>
      </c>
      <c r="P9" s="27">
        <v>3010</v>
      </c>
      <c r="R9" s="61">
        <v>23000532</v>
      </c>
      <c r="S9" s="70" t="s">
        <v>15202</v>
      </c>
    </row>
    <row r="10" spans="1:19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15164</v>
      </c>
      <c r="I10" s="25" t="s">
        <v>15158</v>
      </c>
      <c r="O10" s="27">
        <v>24000413</v>
      </c>
      <c r="P10" s="27">
        <v>3010</v>
      </c>
      <c r="R10" s="62">
        <v>23000584</v>
      </c>
      <c r="S10" s="71" t="s">
        <v>140</v>
      </c>
    </row>
    <row r="11" spans="1:19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15165</v>
      </c>
      <c r="I11" s="25" t="s">
        <v>15158</v>
      </c>
      <c r="O11" s="27">
        <v>32000049</v>
      </c>
      <c r="P11" s="27">
        <v>3020</v>
      </c>
      <c r="R11" s="61">
        <v>23500062</v>
      </c>
      <c r="S11" s="71" t="s">
        <v>376</v>
      </c>
    </row>
    <row r="12" spans="1:19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15166</v>
      </c>
      <c r="O12" s="27">
        <v>32000106</v>
      </c>
      <c r="P12" s="27">
        <v>3020</v>
      </c>
      <c r="R12" s="62">
        <v>23500273</v>
      </c>
      <c r="S12" s="71" t="s">
        <v>15205</v>
      </c>
    </row>
    <row r="13" spans="1:19" x14ac:dyDescent="0.25">
      <c r="A13" s="25">
        <v>2100</v>
      </c>
      <c r="B13" s="26" t="s">
        <v>6</v>
      </c>
      <c r="C13" s="25" t="s">
        <v>15167</v>
      </c>
      <c r="G13" s="25">
        <v>29500895</v>
      </c>
      <c r="H13" s="25" t="s">
        <v>15168</v>
      </c>
      <c r="I13" s="25" t="s">
        <v>15169</v>
      </c>
      <c r="O13" s="27">
        <v>47000848</v>
      </c>
      <c r="P13" s="27">
        <v>3030</v>
      </c>
      <c r="R13" s="61">
        <v>23500285</v>
      </c>
      <c r="S13" s="70" t="s">
        <v>8</v>
      </c>
    </row>
    <row r="14" spans="1:19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15170</v>
      </c>
      <c r="I14" s="25" t="s">
        <v>15166</v>
      </c>
      <c r="O14" s="27">
        <v>29500918</v>
      </c>
      <c r="P14" s="27">
        <v>3030</v>
      </c>
      <c r="R14" s="62">
        <v>23500286</v>
      </c>
      <c r="S14" s="71" t="s">
        <v>63</v>
      </c>
    </row>
    <row r="15" spans="1:19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15171</v>
      </c>
      <c r="I15" s="25" t="s">
        <v>15166</v>
      </c>
      <c r="O15" s="27">
        <v>29501021</v>
      </c>
      <c r="P15" s="27">
        <v>3040</v>
      </c>
      <c r="R15" s="62">
        <v>23500290</v>
      </c>
      <c r="S15" s="71" t="s">
        <v>41</v>
      </c>
    </row>
    <row r="16" spans="1:19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15172</v>
      </c>
      <c r="I16" s="25" t="s">
        <v>15173</v>
      </c>
      <c r="O16" s="27">
        <v>32000013</v>
      </c>
      <c r="P16" s="27">
        <v>3040</v>
      </c>
      <c r="R16" s="61">
        <v>23500351</v>
      </c>
      <c r="S16" s="70" t="s">
        <v>63</v>
      </c>
    </row>
    <row r="17" spans="1:20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15174</v>
      </c>
      <c r="I17" s="25" t="s">
        <v>15173</v>
      </c>
      <c r="O17" s="27">
        <v>31000202</v>
      </c>
      <c r="P17" s="27">
        <v>3040</v>
      </c>
      <c r="R17" s="61">
        <v>23500368</v>
      </c>
      <c r="S17" s="70" t="s">
        <v>74</v>
      </c>
    </row>
    <row r="18" spans="1:20" x14ac:dyDescent="0.25">
      <c r="A18" s="25">
        <v>3050</v>
      </c>
      <c r="B18" s="26" t="s">
        <v>6</v>
      </c>
      <c r="C18" s="25" t="s">
        <v>15175</v>
      </c>
      <c r="G18" s="25">
        <v>29500891</v>
      </c>
      <c r="H18" s="25" t="s">
        <v>15176</v>
      </c>
      <c r="I18" s="25" t="s">
        <v>15173</v>
      </c>
      <c r="O18" s="27">
        <v>31000207</v>
      </c>
      <c r="P18" s="27">
        <v>3040</v>
      </c>
      <c r="R18" s="62">
        <v>23500374</v>
      </c>
      <c r="S18" s="71" t="s">
        <v>74</v>
      </c>
    </row>
    <row r="19" spans="1:20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15177</v>
      </c>
      <c r="I19" s="25" t="s">
        <v>15173</v>
      </c>
      <c r="O19" s="27">
        <v>29501052</v>
      </c>
      <c r="P19" s="27">
        <v>3050</v>
      </c>
      <c r="R19" s="62">
        <v>23500428</v>
      </c>
      <c r="S19" s="71" t="s">
        <v>63</v>
      </c>
    </row>
    <row r="20" spans="1:20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15178</v>
      </c>
      <c r="I20" s="25" t="s">
        <v>15173</v>
      </c>
      <c r="O20" s="27">
        <v>29500480</v>
      </c>
      <c r="P20" s="27">
        <v>3050</v>
      </c>
      <c r="R20" s="61">
        <v>24000493</v>
      </c>
      <c r="S20" s="70">
        <v>3010</v>
      </c>
    </row>
    <row r="21" spans="1:20" x14ac:dyDescent="0.25">
      <c r="A21" s="25">
        <v>3120</v>
      </c>
      <c r="B21" s="26" t="s">
        <v>6</v>
      </c>
      <c r="C21" s="25" t="s">
        <v>15179</v>
      </c>
      <c r="G21" s="25">
        <v>29500900</v>
      </c>
      <c r="H21" s="25" t="s">
        <v>15180</v>
      </c>
      <c r="I21" s="25" t="s">
        <v>15173</v>
      </c>
      <c r="O21" s="27">
        <v>29500929</v>
      </c>
      <c r="P21" s="27">
        <v>3050</v>
      </c>
      <c r="R21" s="62">
        <v>29500477</v>
      </c>
      <c r="S21" s="71" t="s">
        <v>15247</v>
      </c>
    </row>
    <row r="22" spans="1:20" x14ac:dyDescent="0.25">
      <c r="A22" s="25">
        <v>3130</v>
      </c>
      <c r="B22" s="26" t="s">
        <v>6</v>
      </c>
      <c r="C22" s="25" t="s">
        <v>15181</v>
      </c>
      <c r="G22" s="25">
        <v>29500904</v>
      </c>
      <c r="H22" s="25" t="s">
        <v>15182</v>
      </c>
      <c r="I22" s="25" t="s">
        <v>15173</v>
      </c>
      <c r="O22" s="27">
        <v>29500593</v>
      </c>
      <c r="P22" s="27">
        <v>3100</v>
      </c>
      <c r="R22" s="61">
        <v>29500480</v>
      </c>
      <c r="S22" s="70" t="s">
        <v>41</v>
      </c>
    </row>
    <row r="23" spans="1:20" x14ac:dyDescent="0.25">
      <c r="A23" s="25">
        <v>5002</v>
      </c>
      <c r="B23" s="26" t="s">
        <v>7</v>
      </c>
      <c r="C23" s="25" t="s">
        <v>15183</v>
      </c>
      <c r="G23" s="25">
        <v>29500887</v>
      </c>
      <c r="H23" s="25" t="s">
        <v>1084</v>
      </c>
      <c r="I23" s="25" t="s">
        <v>15173</v>
      </c>
      <c r="O23" s="27">
        <v>29900003</v>
      </c>
      <c r="P23" s="27">
        <v>3110</v>
      </c>
      <c r="R23" s="62">
        <v>29500481</v>
      </c>
      <c r="S23" s="71" t="s">
        <v>15187</v>
      </c>
    </row>
    <row r="24" spans="1:20" x14ac:dyDescent="0.25">
      <c r="A24" s="25">
        <v>5003</v>
      </c>
      <c r="B24" s="26" t="s">
        <v>8</v>
      </c>
      <c r="C24" s="25" t="s">
        <v>15184</v>
      </c>
      <c r="G24" s="25">
        <v>29500896</v>
      </c>
      <c r="H24" s="25" t="s">
        <v>15185</v>
      </c>
      <c r="I24" s="25" t="s">
        <v>15186</v>
      </c>
      <c r="O24" s="27">
        <v>49500205</v>
      </c>
      <c r="P24" s="27">
        <v>5009</v>
      </c>
      <c r="R24" s="61">
        <v>29500482</v>
      </c>
      <c r="S24" s="71" t="s">
        <v>9</v>
      </c>
      <c r="T24" s="17"/>
    </row>
    <row r="25" spans="1:20" x14ac:dyDescent="0.25">
      <c r="A25" s="25">
        <v>5004</v>
      </c>
      <c r="B25" s="26" t="s">
        <v>8</v>
      </c>
      <c r="C25" s="25" t="s">
        <v>15187</v>
      </c>
      <c r="G25" s="25">
        <v>29500902</v>
      </c>
      <c r="H25" s="25" t="s">
        <v>15188</v>
      </c>
      <c r="I25" s="25" t="s">
        <v>15186</v>
      </c>
      <c r="O25" s="27">
        <v>49500173</v>
      </c>
      <c r="P25" s="27">
        <v>5031</v>
      </c>
      <c r="R25" s="62">
        <v>29500489</v>
      </c>
      <c r="S25" s="71" t="s">
        <v>15153</v>
      </c>
      <c r="T25" s="28"/>
    </row>
    <row r="26" spans="1:20" x14ac:dyDescent="0.25">
      <c r="A26" s="25">
        <v>5005</v>
      </c>
      <c r="B26" s="26" t="s">
        <v>8</v>
      </c>
      <c r="C26" s="25" t="s">
        <v>15189</v>
      </c>
      <c r="G26" s="25">
        <v>29500910</v>
      </c>
      <c r="H26" s="25" t="s">
        <v>15190</v>
      </c>
      <c r="I26" s="25" t="s">
        <v>15186</v>
      </c>
      <c r="O26" s="27">
        <v>49500039</v>
      </c>
      <c r="P26" s="27">
        <v>5031</v>
      </c>
      <c r="R26" s="61">
        <v>29500490</v>
      </c>
      <c r="S26" s="70" t="s">
        <v>56</v>
      </c>
      <c r="T26" s="17"/>
    </row>
    <row r="27" spans="1:20" x14ac:dyDescent="0.25">
      <c r="A27" s="25">
        <v>5006</v>
      </c>
      <c r="B27" s="26" t="s">
        <v>8</v>
      </c>
      <c r="C27" s="25" t="s">
        <v>15191</v>
      </c>
      <c r="G27" s="25">
        <v>29501028</v>
      </c>
      <c r="H27" s="25" t="s">
        <v>1177</v>
      </c>
      <c r="I27" s="25" t="s">
        <v>15186</v>
      </c>
      <c r="O27" s="27">
        <v>29501032</v>
      </c>
      <c r="P27" s="27">
        <v>5033</v>
      </c>
      <c r="R27" s="62">
        <v>29500498</v>
      </c>
      <c r="S27" s="70" t="s">
        <v>8</v>
      </c>
      <c r="T27" s="17"/>
    </row>
    <row r="28" spans="1:20" x14ac:dyDescent="0.25">
      <c r="A28" s="25">
        <v>5007</v>
      </c>
      <c r="B28" s="26" t="s">
        <v>8</v>
      </c>
      <c r="C28" s="25" t="s">
        <v>15192</v>
      </c>
      <c r="G28" s="25">
        <v>29501039</v>
      </c>
      <c r="H28" s="25" t="s">
        <v>1209</v>
      </c>
      <c r="I28" s="25" t="s">
        <v>15186</v>
      </c>
      <c r="O28" s="27">
        <v>29501003</v>
      </c>
      <c r="P28" s="27">
        <v>5033</v>
      </c>
      <c r="R28" s="61">
        <v>29500514</v>
      </c>
      <c r="S28" s="70" t="s">
        <v>63</v>
      </c>
      <c r="T28" s="17"/>
    </row>
    <row r="29" spans="1:20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15193</v>
      </c>
      <c r="I29" s="25" t="s">
        <v>15186</v>
      </c>
      <c r="O29" s="27">
        <v>29500967</v>
      </c>
      <c r="P29" s="27">
        <v>5135</v>
      </c>
      <c r="R29" s="62">
        <v>29500527</v>
      </c>
      <c r="S29" s="71" t="s">
        <v>8</v>
      </c>
      <c r="T29" s="17"/>
    </row>
    <row r="30" spans="1:20" x14ac:dyDescent="0.25">
      <c r="A30" s="25">
        <v>5015</v>
      </c>
      <c r="B30" s="26" t="s">
        <v>8</v>
      </c>
      <c r="C30" s="25" t="s">
        <v>15194</v>
      </c>
      <c r="G30" s="25">
        <v>29500482</v>
      </c>
      <c r="H30" s="25" t="s">
        <v>15195</v>
      </c>
      <c r="I30" s="25" t="s">
        <v>15186</v>
      </c>
      <c r="O30" s="27">
        <v>29500528</v>
      </c>
      <c r="P30" s="27">
        <v>5330</v>
      </c>
      <c r="R30" s="62">
        <v>29500528</v>
      </c>
      <c r="S30" s="71" t="s">
        <v>8</v>
      </c>
    </row>
    <row r="31" spans="1:20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15196</v>
      </c>
      <c r="O31" s="27">
        <v>29501086</v>
      </c>
      <c r="P31" s="27">
        <v>5330</v>
      </c>
      <c r="R31" s="61">
        <v>29500529</v>
      </c>
      <c r="S31" s="70" t="s">
        <v>88</v>
      </c>
    </row>
    <row r="32" spans="1:20" x14ac:dyDescent="0.25">
      <c r="A32" s="25">
        <v>5020</v>
      </c>
      <c r="B32" s="26" t="s">
        <v>9</v>
      </c>
      <c r="C32" s="25" t="s">
        <v>15169</v>
      </c>
      <c r="G32" s="25">
        <v>29500925</v>
      </c>
      <c r="H32" s="25" t="s">
        <v>15197</v>
      </c>
      <c r="I32" s="25" t="s">
        <v>15196</v>
      </c>
      <c r="O32" s="27">
        <v>29501053</v>
      </c>
      <c r="P32" s="27">
        <v>5330</v>
      </c>
      <c r="R32" s="62">
        <v>29500531</v>
      </c>
      <c r="S32" s="71" t="s">
        <v>41</v>
      </c>
    </row>
    <row r="33" spans="1:19" x14ac:dyDescent="0.25">
      <c r="A33" s="25">
        <v>5021</v>
      </c>
      <c r="B33" s="26" t="s">
        <v>9</v>
      </c>
      <c r="C33" s="25" t="s">
        <v>15196</v>
      </c>
      <c r="G33" s="25">
        <v>29500878</v>
      </c>
      <c r="H33" s="25" t="s">
        <v>1150</v>
      </c>
      <c r="I33" s="25" t="s">
        <v>15196</v>
      </c>
      <c r="O33" s="27">
        <v>29501022</v>
      </c>
      <c r="P33" s="27">
        <v>5330</v>
      </c>
      <c r="R33" s="61">
        <v>29500532</v>
      </c>
      <c r="S33" s="70" t="s">
        <v>15222</v>
      </c>
    </row>
    <row r="34" spans="1:19" x14ac:dyDescent="0.25">
      <c r="A34" s="25">
        <v>5022</v>
      </c>
      <c r="B34" s="26" t="s">
        <v>9</v>
      </c>
      <c r="C34" s="25" t="s">
        <v>15186</v>
      </c>
      <c r="G34" s="25">
        <v>29501005</v>
      </c>
      <c r="H34" s="25" t="s">
        <v>1159</v>
      </c>
      <c r="I34" s="25" t="s">
        <v>15196</v>
      </c>
      <c r="O34" s="27">
        <v>29500527</v>
      </c>
      <c r="P34" s="27">
        <v>5330</v>
      </c>
      <c r="R34" s="62">
        <v>29500539</v>
      </c>
      <c r="S34" s="71" t="s">
        <v>41</v>
      </c>
    </row>
    <row r="35" spans="1:19" x14ac:dyDescent="0.25">
      <c r="A35" s="25">
        <v>5023</v>
      </c>
      <c r="B35" s="26" t="s">
        <v>9</v>
      </c>
      <c r="C35" s="25" t="s">
        <v>15173</v>
      </c>
      <c r="G35" s="25">
        <v>29500886</v>
      </c>
      <c r="H35" s="25" t="s">
        <v>15198</v>
      </c>
      <c r="I35" s="25" t="s">
        <v>15196</v>
      </c>
      <c r="O35" s="27">
        <v>29501087</v>
      </c>
      <c r="P35" s="27">
        <v>5330</v>
      </c>
      <c r="R35" s="61">
        <v>29500548</v>
      </c>
      <c r="S35" s="70" t="s">
        <v>63</v>
      </c>
    </row>
    <row r="36" spans="1:19" x14ac:dyDescent="0.25">
      <c r="A36" s="25">
        <v>5029</v>
      </c>
      <c r="B36" s="26" t="s">
        <v>9</v>
      </c>
      <c r="C36" s="25" t="s">
        <v>15166</v>
      </c>
      <c r="G36" s="25">
        <v>29501030</v>
      </c>
      <c r="H36" s="25" t="s">
        <v>15199</v>
      </c>
      <c r="I36" s="25" t="s">
        <v>15196</v>
      </c>
      <c r="O36" s="29">
        <v>29500498</v>
      </c>
      <c r="P36" s="27">
        <v>5330</v>
      </c>
      <c r="R36" s="61">
        <v>29500565</v>
      </c>
      <c r="S36" s="70" t="s">
        <v>8</v>
      </c>
    </row>
    <row r="37" spans="1:19" x14ac:dyDescent="0.25">
      <c r="A37" s="25">
        <v>5030</v>
      </c>
      <c r="B37" s="26" t="s">
        <v>7</v>
      </c>
      <c r="C37" s="25" t="s">
        <v>15200</v>
      </c>
      <c r="G37" s="25">
        <v>29500906</v>
      </c>
      <c r="H37" s="25" t="s">
        <v>15201</v>
      </c>
      <c r="I37" s="25" t="s">
        <v>15196</v>
      </c>
      <c r="O37" s="27">
        <v>29500489</v>
      </c>
      <c r="P37" s="27">
        <v>5330</v>
      </c>
      <c r="R37" s="62">
        <v>29500593</v>
      </c>
      <c r="S37" s="71" t="s">
        <v>8</v>
      </c>
    </row>
    <row r="38" spans="1:19" x14ac:dyDescent="0.25">
      <c r="A38" s="25">
        <v>5030</v>
      </c>
      <c r="B38" s="26" t="s">
        <v>8</v>
      </c>
      <c r="C38" s="25" t="s">
        <v>15202</v>
      </c>
      <c r="G38" s="25">
        <v>29501009</v>
      </c>
      <c r="H38" s="25" t="s">
        <v>15203</v>
      </c>
      <c r="I38" s="25" t="s">
        <v>15196</v>
      </c>
      <c r="O38" s="27">
        <v>32100108</v>
      </c>
      <c r="P38" s="27">
        <v>5330</v>
      </c>
      <c r="R38" s="61">
        <v>29500594</v>
      </c>
      <c r="S38" s="70" t="s">
        <v>376</v>
      </c>
    </row>
    <row r="39" spans="1:19" x14ac:dyDescent="0.25">
      <c r="A39" s="25">
        <v>5030</v>
      </c>
      <c r="B39" s="26" t="s">
        <v>8</v>
      </c>
      <c r="C39" s="25" t="s">
        <v>15204</v>
      </c>
      <c r="G39" s="25">
        <v>29500885</v>
      </c>
      <c r="H39" s="25" t="s">
        <v>270</v>
      </c>
      <c r="I39" s="25" t="s">
        <v>15196</v>
      </c>
      <c r="O39" s="27">
        <v>49900002</v>
      </c>
      <c r="P39" s="27" t="s">
        <v>15205</v>
      </c>
      <c r="R39" s="62">
        <v>29500598</v>
      </c>
      <c r="S39" s="71" t="s">
        <v>41</v>
      </c>
    </row>
    <row r="40" spans="1:19" x14ac:dyDescent="0.25">
      <c r="A40" s="25">
        <v>5031</v>
      </c>
      <c r="B40" s="26" t="s">
        <v>7</v>
      </c>
      <c r="C40" s="25" t="s">
        <v>15206</v>
      </c>
      <c r="G40" s="25">
        <v>29500952</v>
      </c>
      <c r="H40" s="25" t="s">
        <v>222</v>
      </c>
      <c r="I40" s="25" t="s">
        <v>15196</v>
      </c>
      <c r="O40" s="27">
        <v>49900001</v>
      </c>
      <c r="P40" s="27" t="s">
        <v>15205</v>
      </c>
      <c r="R40" s="62">
        <v>29500599</v>
      </c>
      <c r="S40" s="71" t="s">
        <v>63</v>
      </c>
    </row>
    <row r="41" spans="1:19" x14ac:dyDescent="0.25">
      <c r="A41" s="25">
        <v>5032</v>
      </c>
      <c r="B41" s="26" t="s">
        <v>8</v>
      </c>
      <c r="C41" s="25" t="s">
        <v>15207</v>
      </c>
      <c r="G41" s="25">
        <v>29500892</v>
      </c>
      <c r="H41" s="25" t="s">
        <v>15208</v>
      </c>
      <c r="I41" s="25" t="s">
        <v>15169</v>
      </c>
      <c r="O41" s="27">
        <v>29500776</v>
      </c>
      <c r="P41" s="27" t="s">
        <v>15205</v>
      </c>
      <c r="R41" s="61">
        <v>29500602</v>
      </c>
      <c r="S41" s="70" t="s">
        <v>63</v>
      </c>
    </row>
    <row r="42" spans="1:19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15169</v>
      </c>
      <c r="O42" s="27">
        <v>23500273</v>
      </c>
      <c r="P42" s="27" t="s">
        <v>15205</v>
      </c>
      <c r="R42" s="61">
        <v>29500605</v>
      </c>
      <c r="S42" s="70" t="s">
        <v>63</v>
      </c>
    </row>
    <row r="43" spans="1:19" x14ac:dyDescent="0.25">
      <c r="A43" s="25">
        <v>5034</v>
      </c>
      <c r="B43" s="26" t="s">
        <v>8</v>
      </c>
      <c r="C43" s="25" t="s">
        <v>15209</v>
      </c>
      <c r="G43" s="25">
        <v>29501025</v>
      </c>
      <c r="H43" s="25" t="s">
        <v>1187</v>
      </c>
      <c r="I43" s="25" t="s">
        <v>15169</v>
      </c>
      <c r="O43" s="27">
        <v>23000103</v>
      </c>
      <c r="P43" s="27" t="s">
        <v>15205</v>
      </c>
      <c r="R43" s="61">
        <v>29500606</v>
      </c>
      <c r="S43" s="70" t="s">
        <v>15243</v>
      </c>
    </row>
    <row r="44" spans="1:19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15169</v>
      </c>
      <c r="O44" s="27">
        <v>29501070</v>
      </c>
      <c r="P44" s="27" t="s">
        <v>373</v>
      </c>
      <c r="R44" s="61">
        <v>29500613</v>
      </c>
      <c r="S44" s="71" t="s">
        <v>8</v>
      </c>
    </row>
    <row r="45" spans="1:19" x14ac:dyDescent="0.25">
      <c r="A45" s="25">
        <v>5135</v>
      </c>
      <c r="B45" s="26" t="s">
        <v>8</v>
      </c>
      <c r="C45" s="25" t="s">
        <v>15210</v>
      </c>
      <c r="G45" s="25">
        <v>29501036</v>
      </c>
      <c r="H45" s="25" t="s">
        <v>1205</v>
      </c>
      <c r="I45" s="25" t="s">
        <v>15169</v>
      </c>
      <c r="O45" s="27">
        <v>29501063</v>
      </c>
      <c r="P45" s="27" t="s">
        <v>373</v>
      </c>
      <c r="R45" s="61">
        <v>29500616</v>
      </c>
      <c r="S45" s="71" t="s">
        <v>8</v>
      </c>
    </row>
    <row r="46" spans="1:19" x14ac:dyDescent="0.25">
      <c r="A46" s="25">
        <v>5160</v>
      </c>
      <c r="B46" s="25" t="s">
        <v>8</v>
      </c>
      <c r="G46" s="25">
        <v>29500913</v>
      </c>
      <c r="H46" s="25" t="s">
        <v>15211</v>
      </c>
      <c r="I46" s="25" t="s">
        <v>15169</v>
      </c>
      <c r="O46" s="27">
        <v>29501079</v>
      </c>
      <c r="P46" s="27" t="s">
        <v>373</v>
      </c>
      <c r="R46" s="62">
        <v>29500620</v>
      </c>
      <c r="S46" s="71" t="s">
        <v>8</v>
      </c>
    </row>
    <row r="47" spans="1:19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15166</v>
      </c>
      <c r="O47" s="27">
        <v>29501067</v>
      </c>
      <c r="P47" s="27" t="s">
        <v>373</v>
      </c>
      <c r="R47" s="62">
        <v>29500622</v>
      </c>
      <c r="S47" s="71" t="s">
        <v>8</v>
      </c>
    </row>
    <row r="48" spans="1:19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15158</v>
      </c>
      <c r="O48" s="27">
        <v>29501069</v>
      </c>
      <c r="P48" s="27" t="s">
        <v>373</v>
      </c>
      <c r="R48" s="62">
        <v>29500631</v>
      </c>
      <c r="S48" s="71" t="s">
        <v>8</v>
      </c>
    </row>
    <row r="49" spans="1:19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  <c r="R49" s="61">
        <v>29500719</v>
      </c>
      <c r="S49" s="71" t="s">
        <v>8</v>
      </c>
    </row>
    <row r="50" spans="1:19" x14ac:dyDescent="0.25">
      <c r="A50" s="25" t="s">
        <v>15212</v>
      </c>
      <c r="B50" s="26" t="s">
        <v>6</v>
      </c>
      <c r="G50" s="17">
        <v>29501041</v>
      </c>
      <c r="H50" s="25" t="s">
        <v>154</v>
      </c>
      <c r="I50" s="25" t="s">
        <v>15196</v>
      </c>
      <c r="O50" s="27">
        <v>29501077</v>
      </c>
      <c r="P50" s="27" t="s">
        <v>373</v>
      </c>
      <c r="R50" s="62">
        <v>29500730</v>
      </c>
      <c r="S50" s="71" t="s">
        <v>8</v>
      </c>
    </row>
    <row r="51" spans="1:19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15186</v>
      </c>
      <c r="O51" s="27">
        <v>29500613</v>
      </c>
      <c r="P51" s="27" t="s">
        <v>373</v>
      </c>
      <c r="R51" s="61">
        <v>29500734</v>
      </c>
      <c r="S51" s="71" t="s">
        <v>8</v>
      </c>
    </row>
    <row r="52" spans="1:19" x14ac:dyDescent="0.25">
      <c r="A52" s="25" t="s">
        <v>7</v>
      </c>
      <c r="B52" s="26" t="s">
        <v>7</v>
      </c>
      <c r="O52" s="27">
        <v>29501055</v>
      </c>
      <c r="P52" s="27" t="s">
        <v>349</v>
      </c>
      <c r="R52" s="61">
        <v>29500754</v>
      </c>
      <c r="S52" s="70" t="s">
        <v>376</v>
      </c>
    </row>
    <row r="53" spans="1:19" x14ac:dyDescent="0.25">
      <c r="A53" s="25" t="s">
        <v>8</v>
      </c>
      <c r="B53" s="26" t="s">
        <v>8</v>
      </c>
      <c r="O53" s="29">
        <v>29500498</v>
      </c>
      <c r="P53" s="29" t="s">
        <v>349</v>
      </c>
      <c r="R53" s="61">
        <v>29500776</v>
      </c>
      <c r="S53" s="70" t="s">
        <v>15205</v>
      </c>
    </row>
    <row r="54" spans="1:19" x14ac:dyDescent="0.25">
      <c r="A54" s="25" t="s">
        <v>9</v>
      </c>
      <c r="B54" s="26" t="s">
        <v>9</v>
      </c>
      <c r="O54" s="27">
        <v>29501075</v>
      </c>
      <c r="P54" s="27" t="s">
        <v>349</v>
      </c>
      <c r="R54" s="62">
        <v>29500816</v>
      </c>
      <c r="S54" s="70" t="s">
        <v>41</v>
      </c>
    </row>
    <row r="55" spans="1:19" x14ac:dyDescent="0.25">
      <c r="A55" s="25" t="s">
        <v>15181</v>
      </c>
      <c r="B55" s="26" t="s">
        <v>6</v>
      </c>
      <c r="O55" s="27">
        <v>29501082</v>
      </c>
      <c r="P55" s="27" t="s">
        <v>349</v>
      </c>
      <c r="R55" s="61">
        <v>29500817</v>
      </c>
      <c r="S55" s="70" t="s">
        <v>8</v>
      </c>
    </row>
    <row r="56" spans="1:19" x14ac:dyDescent="0.25">
      <c r="A56" s="25" t="s">
        <v>15179</v>
      </c>
      <c r="B56" s="26" t="s">
        <v>6</v>
      </c>
      <c r="O56" s="27">
        <v>29501061</v>
      </c>
      <c r="P56" s="27" t="s">
        <v>349</v>
      </c>
      <c r="R56" s="62">
        <v>29500821</v>
      </c>
      <c r="S56" s="70" t="s">
        <v>8</v>
      </c>
    </row>
    <row r="57" spans="1:19" x14ac:dyDescent="0.25">
      <c r="A57" s="25" t="s">
        <v>15213</v>
      </c>
      <c r="B57" s="25" t="s">
        <v>10</v>
      </c>
      <c r="O57" s="27">
        <v>23500062</v>
      </c>
      <c r="P57" s="27" t="s">
        <v>376</v>
      </c>
      <c r="R57" s="62">
        <v>29500823</v>
      </c>
      <c r="S57" s="70" t="s">
        <v>41</v>
      </c>
    </row>
    <row r="58" spans="1:19" x14ac:dyDescent="0.25">
      <c r="A58" s="25" t="s">
        <v>310</v>
      </c>
      <c r="B58" s="25" t="s">
        <v>10</v>
      </c>
      <c r="O58" s="27">
        <v>29500895</v>
      </c>
      <c r="P58" s="27" t="s">
        <v>15169</v>
      </c>
      <c r="R58" s="68">
        <v>29500858</v>
      </c>
      <c r="S58" s="71" t="s">
        <v>8</v>
      </c>
    </row>
    <row r="59" spans="1:19" x14ac:dyDescent="0.25">
      <c r="A59" s="25" t="s">
        <v>15074</v>
      </c>
      <c r="B59" s="26" t="s">
        <v>6</v>
      </c>
      <c r="O59" s="30">
        <v>29500895</v>
      </c>
      <c r="P59" s="30" t="s">
        <v>15169</v>
      </c>
      <c r="R59" s="61">
        <v>29500860</v>
      </c>
      <c r="S59" s="70" t="s">
        <v>41</v>
      </c>
    </row>
    <row r="60" spans="1:19" x14ac:dyDescent="0.25">
      <c r="A60" s="25" t="s">
        <v>15076</v>
      </c>
      <c r="B60" s="26" t="s">
        <v>6</v>
      </c>
      <c r="O60" s="30">
        <v>29500892</v>
      </c>
      <c r="P60" s="30" t="s">
        <v>15169</v>
      </c>
      <c r="R60" s="61">
        <v>29500861</v>
      </c>
      <c r="S60" s="71" t="s">
        <v>8</v>
      </c>
    </row>
    <row r="61" spans="1:19" x14ac:dyDescent="0.25">
      <c r="A61" s="25" t="s">
        <v>15077</v>
      </c>
      <c r="B61" s="26" t="s">
        <v>6</v>
      </c>
      <c r="O61" s="30">
        <v>29501023</v>
      </c>
      <c r="P61" s="30" t="s">
        <v>15169</v>
      </c>
      <c r="R61" s="62">
        <v>29500878</v>
      </c>
      <c r="S61" s="71" t="s">
        <v>9</v>
      </c>
    </row>
    <row r="62" spans="1:19" x14ac:dyDescent="0.25">
      <c r="A62" s="25" t="s">
        <v>15078</v>
      </c>
      <c r="B62" s="26" t="s">
        <v>6</v>
      </c>
      <c r="O62" s="30">
        <v>29501025</v>
      </c>
      <c r="P62" s="30" t="s">
        <v>15169</v>
      </c>
      <c r="R62" s="61">
        <v>29500879</v>
      </c>
      <c r="S62" s="70" t="s">
        <v>41</v>
      </c>
    </row>
    <row r="63" spans="1:19" x14ac:dyDescent="0.25">
      <c r="A63" s="25" t="s">
        <v>15079</v>
      </c>
      <c r="B63" s="26" t="s">
        <v>6</v>
      </c>
      <c r="O63" s="30">
        <v>29501040</v>
      </c>
      <c r="P63" s="30" t="s">
        <v>15169</v>
      </c>
      <c r="R63" s="62">
        <v>29500885</v>
      </c>
      <c r="S63" s="71" t="s">
        <v>9</v>
      </c>
    </row>
    <row r="64" spans="1:19" x14ac:dyDescent="0.25">
      <c r="A64" s="25" t="s">
        <v>15214</v>
      </c>
      <c r="B64" s="26" t="s">
        <v>6</v>
      </c>
      <c r="O64" s="30">
        <v>29501036</v>
      </c>
      <c r="P64" s="30" t="s">
        <v>15169</v>
      </c>
      <c r="R64" s="62">
        <v>29500886</v>
      </c>
      <c r="S64" s="71" t="s">
        <v>117</v>
      </c>
    </row>
    <row r="65" spans="1:19" x14ac:dyDescent="0.25">
      <c r="A65" s="25" t="s">
        <v>15215</v>
      </c>
      <c r="B65" s="26" t="s">
        <v>6</v>
      </c>
      <c r="O65" s="30">
        <v>29500913</v>
      </c>
      <c r="P65" s="30" t="s">
        <v>15169</v>
      </c>
      <c r="R65" s="61">
        <v>29500887</v>
      </c>
      <c r="S65" s="70" t="s">
        <v>9</v>
      </c>
    </row>
    <row r="66" spans="1:19" x14ac:dyDescent="0.25">
      <c r="A66" s="25" t="s">
        <v>15216</v>
      </c>
      <c r="B66" s="25" t="s">
        <v>6</v>
      </c>
      <c r="O66" s="27">
        <v>29501041</v>
      </c>
      <c r="P66" s="27" t="s">
        <v>15196</v>
      </c>
      <c r="R66" s="62">
        <v>29500891</v>
      </c>
      <c r="S66" s="70" t="s">
        <v>9</v>
      </c>
    </row>
    <row r="67" spans="1:19" x14ac:dyDescent="0.25">
      <c r="A67" s="25" t="s">
        <v>15217</v>
      </c>
      <c r="B67" s="25" t="s">
        <v>6</v>
      </c>
      <c r="O67" s="30">
        <v>29501029</v>
      </c>
      <c r="P67" s="30" t="s">
        <v>15196</v>
      </c>
      <c r="R67" s="62">
        <v>29500892</v>
      </c>
      <c r="S67" s="70" t="s">
        <v>9</v>
      </c>
    </row>
    <row r="68" spans="1:19" x14ac:dyDescent="0.25">
      <c r="A68" s="25" t="s">
        <v>15205</v>
      </c>
      <c r="B68" s="26" t="s">
        <v>8</v>
      </c>
      <c r="O68" s="30">
        <v>29500925</v>
      </c>
      <c r="P68" s="30" t="s">
        <v>15196</v>
      </c>
      <c r="R68" s="62">
        <v>29500893</v>
      </c>
      <c r="S68" s="70" t="s">
        <v>9</v>
      </c>
    </row>
    <row r="69" spans="1:19" x14ac:dyDescent="0.25">
      <c r="A69" s="25" t="s">
        <v>373</v>
      </c>
      <c r="B69" s="26" t="s">
        <v>8</v>
      </c>
      <c r="O69" s="30">
        <v>29500878</v>
      </c>
      <c r="P69" s="30" t="s">
        <v>15196</v>
      </c>
      <c r="R69" s="62">
        <v>29500894</v>
      </c>
      <c r="S69" s="70" t="s">
        <v>9</v>
      </c>
    </row>
    <row r="70" spans="1:19" x14ac:dyDescent="0.25">
      <c r="A70" s="25" t="s">
        <v>15194</v>
      </c>
      <c r="B70" s="26" t="s">
        <v>8</v>
      </c>
      <c r="O70" s="30">
        <v>29501005</v>
      </c>
      <c r="P70" s="30" t="s">
        <v>15196</v>
      </c>
      <c r="R70" s="61">
        <v>29500895</v>
      </c>
      <c r="S70" s="70" t="s">
        <v>9</v>
      </c>
    </row>
    <row r="71" spans="1:19" x14ac:dyDescent="0.25">
      <c r="A71" s="25" t="s">
        <v>349</v>
      </c>
      <c r="B71" s="26" t="s">
        <v>8</v>
      </c>
      <c r="O71" s="30">
        <v>29500886</v>
      </c>
      <c r="P71" s="30" t="s">
        <v>15196</v>
      </c>
      <c r="R71" s="61">
        <v>29500900</v>
      </c>
      <c r="S71" s="70" t="s">
        <v>9</v>
      </c>
    </row>
    <row r="72" spans="1:19" x14ac:dyDescent="0.25">
      <c r="A72" s="25" t="s">
        <v>376</v>
      </c>
      <c r="B72" s="26" t="s">
        <v>8</v>
      </c>
      <c r="O72" s="30">
        <v>29501030</v>
      </c>
      <c r="P72" s="30" t="s">
        <v>15196</v>
      </c>
      <c r="R72" s="61">
        <v>29500904</v>
      </c>
      <c r="S72" s="70" t="s">
        <v>9</v>
      </c>
    </row>
    <row r="73" spans="1:19" x14ac:dyDescent="0.25">
      <c r="A73" s="25" t="s">
        <v>15183</v>
      </c>
      <c r="B73" s="26" t="s">
        <v>7</v>
      </c>
      <c r="O73" s="30">
        <v>29500906</v>
      </c>
      <c r="P73" s="30" t="s">
        <v>15196</v>
      </c>
      <c r="R73" s="61">
        <v>29500906</v>
      </c>
      <c r="S73" s="70" t="s">
        <v>9</v>
      </c>
    </row>
    <row r="74" spans="1:19" x14ac:dyDescent="0.25">
      <c r="A74" s="25" t="s">
        <v>15184</v>
      </c>
      <c r="B74" s="26" t="s">
        <v>8</v>
      </c>
      <c r="O74" s="30">
        <v>29501009</v>
      </c>
      <c r="P74" s="30" t="s">
        <v>15196</v>
      </c>
      <c r="R74" s="61">
        <v>29500908</v>
      </c>
      <c r="S74" s="70" t="s">
        <v>9</v>
      </c>
    </row>
    <row r="75" spans="1:19" x14ac:dyDescent="0.25">
      <c r="A75" s="25" t="s">
        <v>15200</v>
      </c>
      <c r="B75" s="26" t="s">
        <v>7</v>
      </c>
      <c r="O75" s="30">
        <v>29500885</v>
      </c>
      <c r="P75" s="30" t="s">
        <v>15196</v>
      </c>
      <c r="R75" s="61">
        <v>29500909</v>
      </c>
      <c r="S75" s="70" t="s">
        <v>9</v>
      </c>
    </row>
    <row r="76" spans="1:19" x14ac:dyDescent="0.25">
      <c r="A76" s="25" t="s">
        <v>15206</v>
      </c>
      <c r="B76" s="26" t="s">
        <v>7</v>
      </c>
      <c r="O76" s="30">
        <v>29500952</v>
      </c>
      <c r="P76" s="30" t="s">
        <v>15196</v>
      </c>
      <c r="R76" s="62">
        <v>29500910</v>
      </c>
      <c r="S76" s="70" t="s">
        <v>9</v>
      </c>
    </row>
    <row r="77" spans="1:19" x14ac:dyDescent="0.25">
      <c r="A77" s="25" t="s">
        <v>15207</v>
      </c>
      <c r="B77" s="26" t="s">
        <v>8</v>
      </c>
      <c r="O77" s="17">
        <v>29501041</v>
      </c>
      <c r="P77" s="30" t="s">
        <v>15196</v>
      </c>
      <c r="R77" s="61">
        <v>29500913</v>
      </c>
      <c r="S77" s="70" t="s">
        <v>9</v>
      </c>
    </row>
    <row r="78" spans="1:19" x14ac:dyDescent="0.25">
      <c r="A78" s="25" t="s">
        <v>37</v>
      </c>
      <c r="B78" s="26" t="s">
        <v>8</v>
      </c>
      <c r="O78" s="6">
        <v>29501028</v>
      </c>
      <c r="P78" s="6" t="s">
        <v>15186</v>
      </c>
      <c r="R78" s="61">
        <v>29500917</v>
      </c>
      <c r="S78" s="70" t="s">
        <v>74</v>
      </c>
    </row>
    <row r="79" spans="1:19" x14ac:dyDescent="0.25">
      <c r="A79" s="25" t="s">
        <v>15209</v>
      </c>
      <c r="B79" s="26" t="s">
        <v>8</v>
      </c>
      <c r="O79" s="6">
        <v>29500482</v>
      </c>
      <c r="P79" s="6" t="s">
        <v>15186</v>
      </c>
      <c r="R79" s="62">
        <v>29500918</v>
      </c>
      <c r="S79" s="71" t="s">
        <v>41</v>
      </c>
    </row>
    <row r="80" spans="1:19" x14ac:dyDescent="0.25">
      <c r="A80" s="25" t="s">
        <v>372</v>
      </c>
      <c r="B80" s="26" t="s">
        <v>8</v>
      </c>
      <c r="O80" s="6">
        <v>29501020</v>
      </c>
      <c r="P80" s="6" t="s">
        <v>15186</v>
      </c>
      <c r="R80" s="62">
        <v>29500925</v>
      </c>
      <c r="S80" s="71" t="s">
        <v>9</v>
      </c>
    </row>
    <row r="81" spans="1:19" x14ac:dyDescent="0.25">
      <c r="A81" s="25" t="s">
        <v>15210</v>
      </c>
      <c r="B81" s="26" t="s">
        <v>8</v>
      </c>
      <c r="O81" s="25">
        <v>29500896</v>
      </c>
      <c r="P81" s="25" t="s">
        <v>15186</v>
      </c>
      <c r="R81" s="61">
        <v>29500929</v>
      </c>
      <c r="S81" s="70" t="s">
        <v>41</v>
      </c>
    </row>
    <row r="82" spans="1:19" x14ac:dyDescent="0.25">
      <c r="A82" s="25" t="s">
        <v>15202</v>
      </c>
      <c r="B82" s="26" t="s">
        <v>8</v>
      </c>
      <c r="O82" s="25">
        <v>29500902</v>
      </c>
      <c r="P82" s="25" t="s">
        <v>15186</v>
      </c>
      <c r="R82" s="62">
        <v>29500930</v>
      </c>
      <c r="S82" s="71" t="s">
        <v>41</v>
      </c>
    </row>
    <row r="83" spans="1:19" x14ac:dyDescent="0.25">
      <c r="A83" s="25" t="s">
        <v>15187</v>
      </c>
      <c r="B83" s="26" t="s">
        <v>8</v>
      </c>
      <c r="O83" s="25">
        <v>29500910</v>
      </c>
      <c r="P83" s="25" t="s">
        <v>15186</v>
      </c>
      <c r="R83" s="61">
        <v>29500939</v>
      </c>
      <c r="S83" s="71" t="s">
        <v>63</v>
      </c>
    </row>
    <row r="84" spans="1:19" x14ac:dyDescent="0.25">
      <c r="A84" s="25" t="s">
        <v>15189</v>
      </c>
      <c r="B84" s="26" t="s">
        <v>8</v>
      </c>
      <c r="O84" s="25">
        <v>29501028</v>
      </c>
      <c r="P84" s="25" t="s">
        <v>15186</v>
      </c>
      <c r="R84" s="68">
        <v>29500942</v>
      </c>
      <c r="S84" s="72" t="s">
        <v>8</v>
      </c>
    </row>
    <row r="85" spans="1:19" x14ac:dyDescent="0.25">
      <c r="A85" s="25" t="s">
        <v>15191</v>
      </c>
      <c r="B85" s="26" t="s">
        <v>8</v>
      </c>
      <c r="O85" s="25">
        <v>29501039</v>
      </c>
      <c r="P85" s="25" t="s">
        <v>15186</v>
      </c>
      <c r="R85" s="62">
        <v>29500943</v>
      </c>
      <c r="S85" s="71" t="s">
        <v>41</v>
      </c>
    </row>
    <row r="86" spans="1:19" x14ac:dyDescent="0.25">
      <c r="A86" s="25" t="s">
        <v>15192</v>
      </c>
      <c r="B86" s="26" t="s">
        <v>8</v>
      </c>
      <c r="O86" s="25">
        <v>29501020</v>
      </c>
      <c r="P86" s="25" t="s">
        <v>15186</v>
      </c>
      <c r="R86" s="62">
        <v>29500945</v>
      </c>
      <c r="S86" s="71" t="s">
        <v>41</v>
      </c>
    </row>
    <row r="87" spans="1:19" x14ac:dyDescent="0.25">
      <c r="A87" s="25" t="s">
        <v>348</v>
      </c>
      <c r="B87" s="26" t="s">
        <v>8</v>
      </c>
      <c r="O87" s="25">
        <v>29500482</v>
      </c>
      <c r="P87" s="25" t="s">
        <v>15186</v>
      </c>
      <c r="R87" s="61">
        <v>29500946</v>
      </c>
      <c r="S87" s="71" t="s">
        <v>41</v>
      </c>
    </row>
    <row r="88" spans="1:19" x14ac:dyDescent="0.25">
      <c r="A88" s="25" t="s">
        <v>59</v>
      </c>
      <c r="B88" s="25" t="s">
        <v>10</v>
      </c>
      <c r="O88" s="25">
        <v>29500482</v>
      </c>
      <c r="P88" s="25" t="s">
        <v>15186</v>
      </c>
      <c r="R88" s="62">
        <v>29500947</v>
      </c>
      <c r="S88" s="71" t="s">
        <v>74</v>
      </c>
    </row>
    <row r="89" spans="1:19" x14ac:dyDescent="0.25">
      <c r="A89" s="25" t="s">
        <v>15169</v>
      </c>
      <c r="B89" s="26" t="s">
        <v>9</v>
      </c>
      <c r="O89" s="6">
        <v>29500909</v>
      </c>
      <c r="P89" s="6" t="s">
        <v>15173</v>
      </c>
      <c r="R89" s="62">
        <v>29500948</v>
      </c>
      <c r="S89" s="71" t="s">
        <v>41</v>
      </c>
    </row>
    <row r="90" spans="1:19" x14ac:dyDescent="0.25">
      <c r="A90" s="25" t="s">
        <v>15196</v>
      </c>
      <c r="B90" s="26" t="s">
        <v>9</v>
      </c>
      <c r="O90" s="25">
        <v>29500909</v>
      </c>
      <c r="P90" s="25" t="s">
        <v>15173</v>
      </c>
      <c r="R90" s="61">
        <v>29500949</v>
      </c>
      <c r="S90" s="70" t="s">
        <v>41</v>
      </c>
    </row>
    <row r="91" spans="1:19" x14ac:dyDescent="0.25">
      <c r="A91" s="25" t="s">
        <v>15186</v>
      </c>
      <c r="B91" s="26" t="s">
        <v>9</v>
      </c>
      <c r="O91" s="25">
        <v>29500908</v>
      </c>
      <c r="P91" s="25" t="s">
        <v>15173</v>
      </c>
      <c r="R91" s="61">
        <v>29500950</v>
      </c>
      <c r="S91" s="70" t="s">
        <v>41</v>
      </c>
    </row>
    <row r="92" spans="1:19" x14ac:dyDescent="0.25">
      <c r="A92" s="25" t="s">
        <v>15173</v>
      </c>
      <c r="B92" s="26" t="s">
        <v>9</v>
      </c>
      <c r="O92" s="25">
        <v>29500891</v>
      </c>
      <c r="P92" s="25" t="s">
        <v>15173</v>
      </c>
      <c r="R92" s="62">
        <v>29500952</v>
      </c>
      <c r="S92" s="71" t="s">
        <v>117</v>
      </c>
    </row>
    <row r="93" spans="1:19" x14ac:dyDescent="0.25">
      <c r="A93" s="25" t="s">
        <v>15166</v>
      </c>
      <c r="B93" s="26" t="s">
        <v>9</v>
      </c>
      <c r="O93" s="25">
        <v>29501013</v>
      </c>
      <c r="P93" s="25" t="s">
        <v>15173</v>
      </c>
      <c r="R93" s="61">
        <v>29500957</v>
      </c>
      <c r="S93" s="71" t="s">
        <v>117</v>
      </c>
    </row>
    <row r="94" spans="1:19" x14ac:dyDescent="0.25">
      <c r="A94" s="25" t="s">
        <v>243</v>
      </c>
      <c r="B94" s="25" t="s">
        <v>10</v>
      </c>
      <c r="O94" s="25">
        <v>29501031</v>
      </c>
      <c r="P94" s="25" t="s">
        <v>15173</v>
      </c>
      <c r="R94" s="61">
        <v>29500963</v>
      </c>
      <c r="S94" s="70" t="s">
        <v>15153</v>
      </c>
    </row>
    <row r="95" spans="1:19" x14ac:dyDescent="0.25">
      <c r="A95" s="25" t="s">
        <v>15093</v>
      </c>
      <c r="B95" s="26" t="s">
        <v>6</v>
      </c>
      <c r="O95" s="25">
        <v>29500900</v>
      </c>
      <c r="P95" s="25" t="s">
        <v>15173</v>
      </c>
      <c r="R95" s="62">
        <v>29500966</v>
      </c>
      <c r="S95" s="71" t="s">
        <v>9</v>
      </c>
    </row>
    <row r="96" spans="1:19" x14ac:dyDescent="0.25">
      <c r="A96" s="25" t="s">
        <v>15094</v>
      </c>
      <c r="B96" s="26" t="s">
        <v>6</v>
      </c>
      <c r="O96" s="25">
        <v>29500904</v>
      </c>
      <c r="P96" s="25" t="s">
        <v>15173</v>
      </c>
      <c r="R96" s="61">
        <v>29500967</v>
      </c>
      <c r="S96" s="70" t="s">
        <v>8</v>
      </c>
    </row>
    <row r="97" spans="1:19" x14ac:dyDescent="0.25">
      <c r="A97" s="25" t="s">
        <v>15175</v>
      </c>
      <c r="B97" s="26" t="s">
        <v>6</v>
      </c>
      <c r="O97" s="25">
        <v>29500887</v>
      </c>
      <c r="P97" s="25" t="s">
        <v>15173</v>
      </c>
      <c r="R97" s="62">
        <v>29501000</v>
      </c>
      <c r="S97" s="71" t="s">
        <v>37</v>
      </c>
    </row>
    <row r="98" spans="1:19" x14ac:dyDescent="0.25">
      <c r="A98" s="25" t="s">
        <v>149</v>
      </c>
      <c r="B98" s="25" t="s">
        <v>10</v>
      </c>
      <c r="O98" s="25">
        <v>29500894</v>
      </c>
      <c r="P98" s="25" t="s">
        <v>15166</v>
      </c>
      <c r="R98" s="61">
        <v>29501002</v>
      </c>
      <c r="S98" s="70" t="s">
        <v>41</v>
      </c>
    </row>
    <row r="99" spans="1:19" x14ac:dyDescent="0.25">
      <c r="A99" s="25" t="s">
        <v>15218</v>
      </c>
      <c r="B99" s="25" t="s">
        <v>10</v>
      </c>
      <c r="O99" s="25">
        <v>29500957</v>
      </c>
      <c r="P99" s="25" t="s">
        <v>15166</v>
      </c>
      <c r="R99" s="61">
        <v>29501003</v>
      </c>
      <c r="S99" s="70" t="s">
        <v>8</v>
      </c>
    </row>
    <row r="100" spans="1:19" x14ac:dyDescent="0.25">
      <c r="A100" s="25" t="s">
        <v>140</v>
      </c>
      <c r="B100" s="25" t="s">
        <v>10</v>
      </c>
      <c r="O100" s="25">
        <v>29500893</v>
      </c>
      <c r="P100" s="25" t="s">
        <v>15166</v>
      </c>
      <c r="R100" s="62">
        <v>29501009</v>
      </c>
      <c r="S100" s="71" t="s">
        <v>9</v>
      </c>
    </row>
    <row r="101" spans="1:19" x14ac:dyDescent="0.25">
      <c r="A101" s="25" t="s">
        <v>274</v>
      </c>
      <c r="B101" s="25" t="s">
        <v>6</v>
      </c>
      <c r="O101" s="25">
        <v>29501101</v>
      </c>
      <c r="P101" s="25" t="s">
        <v>15166</v>
      </c>
      <c r="R101" s="61">
        <v>29501010</v>
      </c>
      <c r="S101" s="70" t="s">
        <v>9</v>
      </c>
    </row>
    <row r="102" spans="1:19" x14ac:dyDescent="0.25">
      <c r="A102" s="25" t="s">
        <v>74</v>
      </c>
      <c r="B102" s="25" t="s">
        <v>6</v>
      </c>
      <c r="O102" s="6">
        <v>29500823</v>
      </c>
      <c r="P102" s="6" t="s">
        <v>15206</v>
      </c>
      <c r="R102" s="62">
        <v>29501013</v>
      </c>
      <c r="S102" s="71" t="s">
        <v>9</v>
      </c>
    </row>
    <row r="103" spans="1:19" x14ac:dyDescent="0.25">
      <c r="A103" s="25" t="s">
        <v>41</v>
      </c>
      <c r="B103" s="26" t="s">
        <v>6</v>
      </c>
      <c r="O103" s="6">
        <v>29501064</v>
      </c>
      <c r="P103" s="6" t="s">
        <v>37</v>
      </c>
      <c r="R103" s="61">
        <v>29501017</v>
      </c>
      <c r="S103" s="70" t="s">
        <v>309</v>
      </c>
    </row>
    <row r="104" spans="1:19" x14ac:dyDescent="0.25">
      <c r="A104" s="25" t="s">
        <v>15219</v>
      </c>
      <c r="B104" s="26" t="s">
        <v>6</v>
      </c>
      <c r="O104" s="31">
        <v>29500939</v>
      </c>
      <c r="P104" s="6" t="s">
        <v>15209</v>
      </c>
      <c r="R104" s="62">
        <v>29501020</v>
      </c>
      <c r="S104" s="71" t="s">
        <v>9</v>
      </c>
    </row>
    <row r="105" spans="1:19" x14ac:dyDescent="0.25">
      <c r="A105" s="25" t="s">
        <v>309</v>
      </c>
      <c r="B105" s="26" t="s">
        <v>8</v>
      </c>
      <c r="O105" s="6">
        <v>29501072</v>
      </c>
      <c r="P105" s="6" t="s">
        <v>15209</v>
      </c>
      <c r="R105" s="61">
        <v>29501021</v>
      </c>
      <c r="S105" s="70" t="s">
        <v>41</v>
      </c>
    </row>
    <row r="106" spans="1:19" x14ac:dyDescent="0.25">
      <c r="A106" s="25" t="s">
        <v>15204</v>
      </c>
      <c r="B106" s="26" t="s">
        <v>8</v>
      </c>
      <c r="O106" s="6">
        <v>29500622</v>
      </c>
      <c r="P106" s="6" t="s">
        <v>15209</v>
      </c>
      <c r="R106" s="61">
        <v>29501022</v>
      </c>
      <c r="S106" s="70" t="s">
        <v>41</v>
      </c>
    </row>
    <row r="107" spans="1:19" x14ac:dyDescent="0.25">
      <c r="A107" s="25" t="s">
        <v>15167</v>
      </c>
      <c r="B107" s="26" t="s">
        <v>6</v>
      </c>
      <c r="O107" s="6">
        <v>23000532</v>
      </c>
      <c r="P107" s="6" t="s">
        <v>15202</v>
      </c>
      <c r="R107" s="61">
        <v>29501023</v>
      </c>
      <c r="S107" s="71" t="s">
        <v>9</v>
      </c>
    </row>
    <row r="108" spans="1:19" x14ac:dyDescent="0.25">
      <c r="A108" s="25" t="s">
        <v>127</v>
      </c>
      <c r="B108" s="26" t="s">
        <v>6</v>
      </c>
      <c r="O108" s="6">
        <v>29500481</v>
      </c>
      <c r="P108" s="6" t="s">
        <v>15187</v>
      </c>
      <c r="R108" s="61">
        <v>29501028</v>
      </c>
      <c r="S108" s="71" t="s">
        <v>9</v>
      </c>
    </row>
    <row r="109" spans="1:19" x14ac:dyDescent="0.25">
      <c r="A109" s="25" t="s">
        <v>15100</v>
      </c>
      <c r="B109" s="26" t="s">
        <v>6</v>
      </c>
      <c r="O109" s="25">
        <v>29500958</v>
      </c>
      <c r="P109" s="25" t="s">
        <v>9</v>
      </c>
      <c r="R109" s="61">
        <v>29501029</v>
      </c>
      <c r="S109" s="71" t="s">
        <v>9</v>
      </c>
    </row>
    <row r="110" spans="1:19" x14ac:dyDescent="0.25">
      <c r="A110" s="25" t="s">
        <v>15101</v>
      </c>
      <c r="B110" s="26" t="s">
        <v>6</v>
      </c>
      <c r="O110" s="25">
        <v>29500897</v>
      </c>
      <c r="P110" s="25" t="s">
        <v>9</v>
      </c>
      <c r="R110" s="62">
        <v>29501030</v>
      </c>
      <c r="S110" s="71" t="s">
        <v>9</v>
      </c>
    </row>
    <row r="111" spans="1:19" x14ac:dyDescent="0.25">
      <c r="A111" s="25" t="s">
        <v>15156</v>
      </c>
      <c r="B111" s="26" t="s">
        <v>6</v>
      </c>
      <c r="O111" s="25">
        <v>29501026</v>
      </c>
      <c r="P111" s="25" t="s">
        <v>9</v>
      </c>
      <c r="R111" s="61">
        <v>29501032</v>
      </c>
      <c r="S111" s="70" t="s">
        <v>88</v>
      </c>
    </row>
    <row r="112" spans="1:19" x14ac:dyDescent="0.25">
      <c r="A112" s="25" t="s">
        <v>15220</v>
      </c>
      <c r="B112" s="26" t="s">
        <v>6</v>
      </c>
      <c r="O112" s="25">
        <v>29501041</v>
      </c>
      <c r="P112" s="25" t="s">
        <v>9</v>
      </c>
      <c r="R112" s="62">
        <v>29501036</v>
      </c>
      <c r="S112" s="71" t="s">
        <v>9</v>
      </c>
    </row>
    <row r="113" spans="1:19" x14ac:dyDescent="0.25">
      <c r="A113" s="25" t="s">
        <v>15081</v>
      </c>
      <c r="B113" s="26" t="s">
        <v>6</v>
      </c>
      <c r="O113" s="25">
        <v>29500959</v>
      </c>
      <c r="P113" s="25" t="s">
        <v>9</v>
      </c>
      <c r="R113" s="62">
        <v>29501039</v>
      </c>
      <c r="S113" s="71" t="s">
        <v>9</v>
      </c>
    </row>
    <row r="114" spans="1:19" x14ac:dyDescent="0.25">
      <c r="A114" s="17" t="s">
        <v>86</v>
      </c>
      <c r="B114" s="25" t="s">
        <v>10</v>
      </c>
      <c r="O114" s="25">
        <v>29500915</v>
      </c>
      <c r="P114" s="25" t="s">
        <v>9</v>
      </c>
      <c r="R114" s="62">
        <v>29501040</v>
      </c>
      <c r="S114" s="71" t="s">
        <v>9</v>
      </c>
    </row>
    <row r="115" spans="1:19" x14ac:dyDescent="0.25">
      <c r="A115" s="25" t="s">
        <v>15103</v>
      </c>
      <c r="B115" s="26" t="s">
        <v>6</v>
      </c>
      <c r="O115" s="25">
        <v>29501050</v>
      </c>
      <c r="P115" s="25" t="s">
        <v>9</v>
      </c>
      <c r="R115" s="62">
        <v>29501041</v>
      </c>
      <c r="S115" s="71" t="s">
        <v>9</v>
      </c>
    </row>
    <row r="116" spans="1:19" x14ac:dyDescent="0.25">
      <c r="A116" s="25" t="s">
        <v>15104</v>
      </c>
      <c r="B116" s="26" t="s">
        <v>6</v>
      </c>
      <c r="O116" s="25">
        <v>49500175</v>
      </c>
      <c r="P116" s="25" t="s">
        <v>9</v>
      </c>
      <c r="R116" s="62">
        <v>29501049</v>
      </c>
      <c r="S116" s="71" t="s">
        <v>9</v>
      </c>
    </row>
    <row r="117" spans="1:19" x14ac:dyDescent="0.25">
      <c r="A117" s="25" t="s">
        <v>15106</v>
      </c>
      <c r="B117" s="26" t="s">
        <v>6</v>
      </c>
      <c r="O117" s="25">
        <v>29500903</v>
      </c>
      <c r="P117" s="25" t="s">
        <v>9</v>
      </c>
      <c r="R117" s="61">
        <v>29501052</v>
      </c>
      <c r="S117" s="70" t="s">
        <v>41</v>
      </c>
    </row>
    <row r="118" spans="1:19" x14ac:dyDescent="0.25">
      <c r="A118" s="25" t="s">
        <v>15107</v>
      </c>
      <c r="B118" s="26" t="s">
        <v>6</v>
      </c>
      <c r="O118" s="25">
        <v>29500966</v>
      </c>
      <c r="P118" s="25" t="s">
        <v>9</v>
      </c>
      <c r="R118" s="62">
        <v>29501053</v>
      </c>
      <c r="S118" s="71" t="s">
        <v>15153</v>
      </c>
    </row>
    <row r="119" spans="1:19" x14ac:dyDescent="0.25">
      <c r="A119" s="25" t="s">
        <v>56</v>
      </c>
      <c r="B119" s="26" t="s">
        <v>8</v>
      </c>
      <c r="O119" s="25">
        <v>29500482</v>
      </c>
      <c r="P119" s="25" t="s">
        <v>9</v>
      </c>
      <c r="R119" s="62">
        <v>29501054</v>
      </c>
      <c r="S119" s="71" t="s">
        <v>41</v>
      </c>
    </row>
    <row r="120" spans="1:19" x14ac:dyDescent="0.25">
      <c r="A120" s="25" t="s">
        <v>374</v>
      </c>
      <c r="B120" s="25" t="s">
        <v>10</v>
      </c>
      <c r="O120" s="6">
        <v>32000068</v>
      </c>
      <c r="P120" s="6">
        <v>2040</v>
      </c>
      <c r="R120" s="61">
        <v>29501055</v>
      </c>
      <c r="S120" s="70" t="s">
        <v>8</v>
      </c>
    </row>
    <row r="121" spans="1:19" x14ac:dyDescent="0.25">
      <c r="A121" s="25" t="s">
        <v>15205</v>
      </c>
      <c r="B121" s="25" t="s">
        <v>8</v>
      </c>
      <c r="O121" s="6">
        <v>32000049</v>
      </c>
      <c r="P121" s="6">
        <v>2040</v>
      </c>
      <c r="R121" s="62">
        <v>29501056</v>
      </c>
      <c r="S121" s="71" t="s">
        <v>41</v>
      </c>
    </row>
    <row r="122" spans="1:19" x14ac:dyDescent="0.25">
      <c r="A122" s="25" t="s">
        <v>74</v>
      </c>
      <c r="B122" s="25" t="s">
        <v>6</v>
      </c>
      <c r="O122" s="6">
        <v>32000106</v>
      </c>
      <c r="P122" s="6">
        <v>2050</v>
      </c>
      <c r="R122" s="61">
        <v>29501057</v>
      </c>
      <c r="S122" s="70" t="s">
        <v>41</v>
      </c>
    </row>
    <row r="123" spans="1:19" x14ac:dyDescent="0.25">
      <c r="A123" s="25" t="s">
        <v>84</v>
      </c>
      <c r="B123" s="25" t="s">
        <v>10</v>
      </c>
      <c r="O123" s="6">
        <v>32000065</v>
      </c>
      <c r="P123" s="6">
        <v>2050</v>
      </c>
      <c r="R123" s="62">
        <v>29501058</v>
      </c>
      <c r="S123" s="71" t="s">
        <v>8</v>
      </c>
    </row>
    <row r="124" spans="1:19" x14ac:dyDescent="0.25">
      <c r="A124" s="25" t="s">
        <v>15121</v>
      </c>
      <c r="B124" s="25" t="s">
        <v>8</v>
      </c>
      <c r="O124" s="6">
        <v>32000107</v>
      </c>
      <c r="P124" s="6">
        <v>2050</v>
      </c>
      <c r="R124" s="61">
        <v>29501060</v>
      </c>
      <c r="S124" s="70" t="s">
        <v>15153</v>
      </c>
    </row>
    <row r="125" spans="1:19" x14ac:dyDescent="0.25">
      <c r="A125" s="25" t="s">
        <v>15153</v>
      </c>
      <c r="B125" s="25" t="s">
        <v>15153</v>
      </c>
      <c r="O125" s="27">
        <v>31000169</v>
      </c>
      <c r="P125" s="6" t="s">
        <v>15220</v>
      </c>
      <c r="R125" s="61">
        <v>29501061</v>
      </c>
      <c r="S125" s="70" t="s">
        <v>15153</v>
      </c>
    </row>
    <row r="126" spans="1:19" x14ac:dyDescent="0.25">
      <c r="A126" s="53" t="s">
        <v>15247</v>
      </c>
      <c r="B126" s="25" t="s">
        <v>10</v>
      </c>
      <c r="O126" s="6">
        <v>32000038</v>
      </c>
      <c r="P126" s="6">
        <v>5330</v>
      </c>
      <c r="R126" s="61">
        <v>29501062</v>
      </c>
      <c r="S126" s="70" t="s">
        <v>15153</v>
      </c>
    </row>
    <row r="127" spans="1:19" x14ac:dyDescent="0.25">
      <c r="A127" s="25" t="s">
        <v>15257</v>
      </c>
      <c r="B127" s="25" t="s">
        <v>10</v>
      </c>
      <c r="O127" s="25" t="s">
        <v>57</v>
      </c>
      <c r="P127" s="25" t="s">
        <v>59</v>
      </c>
      <c r="R127" s="62">
        <v>29501063</v>
      </c>
      <c r="S127" s="71" t="s">
        <v>15153</v>
      </c>
    </row>
    <row r="128" spans="1:19" x14ac:dyDescent="0.25">
      <c r="A128" s="25" t="s">
        <v>127</v>
      </c>
      <c r="B128" s="25" t="s">
        <v>6</v>
      </c>
      <c r="O128" s="25">
        <v>29501078</v>
      </c>
      <c r="P128" s="25" t="s">
        <v>373</v>
      </c>
      <c r="R128" s="61">
        <v>29501064</v>
      </c>
      <c r="S128" s="70" t="s">
        <v>15153</v>
      </c>
    </row>
    <row r="129" spans="1:19" x14ac:dyDescent="0.25">
      <c r="A129" s="25" t="s">
        <v>10</v>
      </c>
      <c r="B129" s="25" t="s">
        <v>10</v>
      </c>
      <c r="O129" s="25">
        <v>29500930</v>
      </c>
      <c r="P129" s="25">
        <v>3010</v>
      </c>
      <c r="R129" s="61">
        <v>29501065</v>
      </c>
      <c r="S129" s="70" t="s">
        <v>15153</v>
      </c>
    </row>
    <row r="130" spans="1:19" x14ac:dyDescent="0.25">
      <c r="O130" s="32" t="s">
        <v>90</v>
      </c>
      <c r="P130" s="25" t="s">
        <v>59</v>
      </c>
      <c r="R130" s="62">
        <v>29501066</v>
      </c>
      <c r="S130" s="70" t="s">
        <v>15153</v>
      </c>
    </row>
    <row r="131" spans="1:19" x14ac:dyDescent="0.25">
      <c r="O131" s="33">
        <v>29501065</v>
      </c>
      <c r="P131" s="25" t="s">
        <v>349</v>
      </c>
      <c r="R131" s="62">
        <v>29501067</v>
      </c>
      <c r="S131" s="71" t="s">
        <v>15153</v>
      </c>
    </row>
    <row r="132" spans="1:19" x14ac:dyDescent="0.25">
      <c r="O132" s="33">
        <v>29500734</v>
      </c>
      <c r="P132" s="25" t="s">
        <v>376</v>
      </c>
      <c r="R132" s="62">
        <v>29501069</v>
      </c>
      <c r="S132" s="71" t="s">
        <v>15153</v>
      </c>
    </row>
    <row r="133" spans="1:19" x14ac:dyDescent="0.25">
      <c r="O133" s="25">
        <v>49500056</v>
      </c>
      <c r="P133" s="25">
        <v>1200</v>
      </c>
      <c r="R133" s="61">
        <v>29501070</v>
      </c>
      <c r="S133" s="70" t="s">
        <v>15153</v>
      </c>
    </row>
    <row r="134" spans="1:19" x14ac:dyDescent="0.25">
      <c r="O134" s="25">
        <v>23500290</v>
      </c>
      <c r="P134" s="25">
        <v>1400</v>
      </c>
      <c r="R134" s="61">
        <v>29501071</v>
      </c>
      <c r="S134" s="70" t="s">
        <v>15153</v>
      </c>
    </row>
    <row r="135" spans="1:19" x14ac:dyDescent="0.25">
      <c r="O135" s="25">
        <v>32000028</v>
      </c>
      <c r="P135" s="25">
        <v>2040</v>
      </c>
      <c r="R135" s="62">
        <v>29501072</v>
      </c>
      <c r="S135" s="71" t="s">
        <v>15153</v>
      </c>
    </row>
    <row r="136" spans="1:19" x14ac:dyDescent="0.25">
      <c r="O136" s="25">
        <v>32000020</v>
      </c>
      <c r="P136" s="25">
        <v>3010</v>
      </c>
      <c r="R136" s="62">
        <v>29501073</v>
      </c>
      <c r="S136" s="71" t="s">
        <v>15153</v>
      </c>
    </row>
    <row r="137" spans="1:19" x14ac:dyDescent="0.25">
      <c r="O137" s="25">
        <v>29500949</v>
      </c>
      <c r="P137" s="25">
        <v>3010</v>
      </c>
      <c r="R137" s="61">
        <v>29501074</v>
      </c>
      <c r="S137" s="70" t="s">
        <v>15153</v>
      </c>
    </row>
    <row r="138" spans="1:19" x14ac:dyDescent="0.25">
      <c r="O138" s="25">
        <v>29501056</v>
      </c>
      <c r="P138" s="25">
        <v>3010</v>
      </c>
      <c r="R138" s="62">
        <v>29501075</v>
      </c>
      <c r="S138" s="71" t="s">
        <v>15153</v>
      </c>
    </row>
    <row r="139" spans="1:19" x14ac:dyDescent="0.25">
      <c r="O139" s="25">
        <v>32000059</v>
      </c>
      <c r="P139" s="25">
        <v>3010</v>
      </c>
      <c r="R139" s="61">
        <v>29501076</v>
      </c>
      <c r="S139" s="70" t="s">
        <v>15153</v>
      </c>
    </row>
    <row r="140" spans="1:19" x14ac:dyDescent="0.25">
      <c r="O140" s="25">
        <v>29500948</v>
      </c>
      <c r="P140" s="25">
        <v>3010</v>
      </c>
      <c r="R140" s="62">
        <v>29501077</v>
      </c>
      <c r="S140" s="71" t="s">
        <v>15153</v>
      </c>
    </row>
    <row r="141" spans="1:19" x14ac:dyDescent="0.25">
      <c r="O141" s="25">
        <v>32000042</v>
      </c>
      <c r="P141" s="25">
        <v>3010</v>
      </c>
      <c r="R141" s="61">
        <v>29501078</v>
      </c>
      <c r="S141" s="70" t="s">
        <v>15153</v>
      </c>
    </row>
    <row r="142" spans="1:19" x14ac:dyDescent="0.25">
      <c r="O142" s="25">
        <v>32000028</v>
      </c>
      <c r="P142" s="25">
        <v>3010</v>
      </c>
      <c r="R142" s="61">
        <v>29501079</v>
      </c>
      <c r="S142" s="70" t="s">
        <v>15153</v>
      </c>
    </row>
    <row r="143" spans="1:19" x14ac:dyDescent="0.25">
      <c r="O143" s="25">
        <v>29501057</v>
      </c>
      <c r="P143" s="25">
        <v>3010</v>
      </c>
      <c r="R143" s="68">
        <v>29501080</v>
      </c>
      <c r="S143" s="70" t="s">
        <v>15153</v>
      </c>
    </row>
    <row r="144" spans="1:19" x14ac:dyDescent="0.25">
      <c r="O144" s="25">
        <v>24000413</v>
      </c>
      <c r="P144" s="25">
        <v>3010</v>
      </c>
      <c r="R144" s="61">
        <v>29501081</v>
      </c>
      <c r="S144" s="70" t="s">
        <v>15153</v>
      </c>
    </row>
    <row r="145" spans="15:19" x14ac:dyDescent="0.25">
      <c r="O145" s="25">
        <v>29500930</v>
      </c>
      <c r="P145" s="25">
        <v>3010</v>
      </c>
      <c r="R145" s="62">
        <v>29501082</v>
      </c>
      <c r="S145" s="71" t="s">
        <v>15153</v>
      </c>
    </row>
    <row r="146" spans="15:19" x14ac:dyDescent="0.25">
      <c r="O146" s="25">
        <v>32000027</v>
      </c>
      <c r="P146" s="25">
        <v>3010</v>
      </c>
      <c r="R146" s="61">
        <v>29501083</v>
      </c>
      <c r="S146" s="70" t="s">
        <v>15153</v>
      </c>
    </row>
    <row r="147" spans="15:19" x14ac:dyDescent="0.25">
      <c r="O147" s="25">
        <v>32000106</v>
      </c>
      <c r="P147" s="25">
        <v>3020</v>
      </c>
      <c r="R147" s="61">
        <v>29501085</v>
      </c>
      <c r="S147" s="70" t="s">
        <v>15153</v>
      </c>
    </row>
    <row r="148" spans="15:19" x14ac:dyDescent="0.25">
      <c r="O148" s="25">
        <v>32000049</v>
      </c>
      <c r="P148" s="25">
        <v>3020</v>
      </c>
      <c r="R148" s="62">
        <v>29501086</v>
      </c>
      <c r="S148" s="71" t="s">
        <v>15153</v>
      </c>
    </row>
    <row r="149" spans="15:19" x14ac:dyDescent="0.25">
      <c r="O149" s="25">
        <v>47000848</v>
      </c>
      <c r="P149" s="25">
        <v>3030</v>
      </c>
      <c r="R149" s="61">
        <v>29501087</v>
      </c>
      <c r="S149" s="70" t="s">
        <v>15153</v>
      </c>
    </row>
    <row r="150" spans="15:19" x14ac:dyDescent="0.25">
      <c r="O150" s="25">
        <v>29500918</v>
      </c>
      <c r="P150" s="25">
        <v>3030</v>
      </c>
      <c r="R150" s="61">
        <v>29501089</v>
      </c>
      <c r="S150" s="70" t="s">
        <v>15153</v>
      </c>
    </row>
    <row r="151" spans="15:19" x14ac:dyDescent="0.25">
      <c r="O151" s="25">
        <v>49500159</v>
      </c>
      <c r="P151" s="25">
        <v>3030</v>
      </c>
      <c r="R151" s="62">
        <v>29501099</v>
      </c>
      <c r="S151" s="71" t="s">
        <v>9</v>
      </c>
    </row>
    <row r="152" spans="15:19" x14ac:dyDescent="0.25">
      <c r="O152" s="25">
        <v>29500539</v>
      </c>
      <c r="P152" s="25">
        <v>3030</v>
      </c>
      <c r="R152" s="61">
        <v>29501101</v>
      </c>
      <c r="S152" s="71" t="s">
        <v>9</v>
      </c>
    </row>
    <row r="153" spans="15:19" x14ac:dyDescent="0.25">
      <c r="O153" s="25">
        <v>29501021</v>
      </c>
      <c r="P153" s="25">
        <v>3040</v>
      </c>
      <c r="R153" s="69">
        <v>29501105</v>
      </c>
      <c r="S153" s="72" t="s">
        <v>8</v>
      </c>
    </row>
    <row r="154" spans="15:19" x14ac:dyDescent="0.25">
      <c r="O154" s="25">
        <v>32000013</v>
      </c>
      <c r="P154" s="25">
        <v>3040</v>
      </c>
      <c r="R154" s="69">
        <v>29501110</v>
      </c>
      <c r="S154" s="72" t="s">
        <v>8</v>
      </c>
    </row>
    <row r="155" spans="15:19" x14ac:dyDescent="0.25">
      <c r="O155" s="25">
        <v>31000202</v>
      </c>
      <c r="P155" s="25">
        <v>3040</v>
      </c>
      <c r="R155" s="62">
        <v>29600001</v>
      </c>
      <c r="S155" s="71" t="s">
        <v>41</v>
      </c>
    </row>
    <row r="156" spans="15:19" x14ac:dyDescent="0.25">
      <c r="O156" s="25">
        <v>31000207</v>
      </c>
      <c r="P156" s="25">
        <v>3040</v>
      </c>
      <c r="R156" s="61">
        <v>29600002</v>
      </c>
      <c r="S156" s="70" t="s">
        <v>41</v>
      </c>
    </row>
    <row r="157" spans="15:19" x14ac:dyDescent="0.25">
      <c r="O157" s="25">
        <v>29500514</v>
      </c>
      <c r="P157" s="25">
        <v>3050</v>
      </c>
      <c r="R157" s="62">
        <v>29600003</v>
      </c>
      <c r="S157" s="71" t="s">
        <v>74</v>
      </c>
    </row>
    <row r="158" spans="15:19" x14ac:dyDescent="0.25">
      <c r="O158" s="25">
        <v>29501052</v>
      </c>
      <c r="P158" s="25">
        <v>3050</v>
      </c>
      <c r="R158" s="61">
        <v>29600004</v>
      </c>
      <c r="S158" s="70" t="s">
        <v>41</v>
      </c>
    </row>
    <row r="159" spans="15:19" x14ac:dyDescent="0.25">
      <c r="O159" s="25">
        <v>29500480</v>
      </c>
      <c r="P159" s="25">
        <v>3050</v>
      </c>
      <c r="R159" s="62">
        <v>29600009</v>
      </c>
      <c r="S159" s="71" t="s">
        <v>41</v>
      </c>
    </row>
    <row r="160" spans="15:19" x14ac:dyDescent="0.25">
      <c r="O160" s="25">
        <v>32000027</v>
      </c>
      <c r="P160" s="25">
        <v>3050</v>
      </c>
      <c r="R160" s="61">
        <v>29600011</v>
      </c>
      <c r="S160" s="70" t="s">
        <v>41</v>
      </c>
    </row>
    <row r="161" spans="15:19" x14ac:dyDescent="0.25">
      <c r="O161" s="25">
        <v>32000041</v>
      </c>
      <c r="P161" s="25">
        <v>3050</v>
      </c>
      <c r="R161" s="62">
        <v>29600013</v>
      </c>
      <c r="S161" s="71" t="s">
        <v>41</v>
      </c>
    </row>
    <row r="162" spans="15:19" x14ac:dyDescent="0.25">
      <c r="O162" s="25">
        <v>32000066</v>
      </c>
      <c r="P162" s="25">
        <v>3050</v>
      </c>
      <c r="R162" s="62">
        <v>29600017</v>
      </c>
      <c r="S162" s="70" t="s">
        <v>88</v>
      </c>
    </row>
    <row r="163" spans="15:19" x14ac:dyDescent="0.25">
      <c r="O163" s="25">
        <v>32000067</v>
      </c>
      <c r="P163" s="25">
        <v>3050</v>
      </c>
      <c r="R163" s="61">
        <v>29600023</v>
      </c>
      <c r="S163" s="70" t="s">
        <v>41</v>
      </c>
    </row>
    <row r="164" spans="15:19" x14ac:dyDescent="0.25">
      <c r="O164" s="25">
        <v>32000069</v>
      </c>
      <c r="P164" s="25">
        <v>3050</v>
      </c>
      <c r="R164" s="62">
        <v>29600025</v>
      </c>
      <c r="S164" s="71" t="s">
        <v>41</v>
      </c>
    </row>
    <row r="165" spans="15:19" x14ac:dyDescent="0.25">
      <c r="O165" s="25">
        <v>32000107</v>
      </c>
      <c r="P165" s="25">
        <v>3050</v>
      </c>
      <c r="R165" s="61">
        <v>29600026</v>
      </c>
      <c r="S165" s="70" t="s">
        <v>74</v>
      </c>
    </row>
    <row r="166" spans="15:19" x14ac:dyDescent="0.25">
      <c r="O166" s="25">
        <v>47000175</v>
      </c>
      <c r="P166" s="25">
        <v>3050</v>
      </c>
      <c r="R166" s="62">
        <v>29600027</v>
      </c>
      <c r="S166" s="71" t="s">
        <v>41</v>
      </c>
    </row>
    <row r="167" spans="15:19" x14ac:dyDescent="0.25">
      <c r="O167" s="25">
        <v>29500929</v>
      </c>
      <c r="P167" s="25">
        <v>3050</v>
      </c>
      <c r="R167" s="61">
        <v>29600029</v>
      </c>
      <c r="S167" s="70" t="s">
        <v>41</v>
      </c>
    </row>
    <row r="168" spans="15:19" x14ac:dyDescent="0.25">
      <c r="O168" s="25">
        <v>29500593</v>
      </c>
      <c r="P168" s="25">
        <v>3100</v>
      </c>
      <c r="R168" s="62">
        <v>29600030</v>
      </c>
      <c r="S168" s="71" t="s">
        <v>74</v>
      </c>
    </row>
    <row r="169" spans="15:19" x14ac:dyDescent="0.25">
      <c r="O169" s="25">
        <v>29900003</v>
      </c>
      <c r="P169" s="25">
        <v>3110</v>
      </c>
      <c r="R169" s="61">
        <v>29900002</v>
      </c>
      <c r="S169" s="71" t="s">
        <v>8</v>
      </c>
    </row>
    <row r="170" spans="15:19" x14ac:dyDescent="0.25">
      <c r="O170" s="25">
        <v>49500205</v>
      </c>
      <c r="P170" s="25">
        <v>5009</v>
      </c>
      <c r="R170" s="61">
        <v>29900003</v>
      </c>
      <c r="S170" s="71" t="s">
        <v>8</v>
      </c>
    </row>
    <row r="171" spans="15:19" x14ac:dyDescent="0.25">
      <c r="O171" s="25">
        <v>49500173</v>
      </c>
      <c r="P171" s="25">
        <v>5031</v>
      </c>
      <c r="R171" s="61">
        <v>31000022</v>
      </c>
      <c r="S171" s="70">
        <v>3020</v>
      </c>
    </row>
    <row r="172" spans="15:19" x14ac:dyDescent="0.25">
      <c r="O172" s="25">
        <v>49500039</v>
      </c>
      <c r="P172" s="25">
        <v>5031</v>
      </c>
      <c r="R172" s="62">
        <v>31000076</v>
      </c>
      <c r="S172" s="71" t="s">
        <v>63</v>
      </c>
    </row>
    <row r="173" spans="15:19" x14ac:dyDescent="0.25">
      <c r="O173" s="25">
        <v>29501032</v>
      </c>
      <c r="P173" s="25">
        <v>5033</v>
      </c>
      <c r="R173" s="61">
        <v>31000083</v>
      </c>
      <c r="S173" s="70" t="s">
        <v>63</v>
      </c>
    </row>
    <row r="174" spans="15:19" x14ac:dyDescent="0.25">
      <c r="O174" s="25">
        <v>29501003</v>
      </c>
      <c r="P174" s="25">
        <v>5033</v>
      </c>
      <c r="R174" s="61">
        <v>31000084</v>
      </c>
      <c r="S174" s="70" t="s">
        <v>63</v>
      </c>
    </row>
    <row r="175" spans="15:19" x14ac:dyDescent="0.25">
      <c r="O175" s="25">
        <v>49500204</v>
      </c>
      <c r="P175" s="25">
        <v>5033</v>
      </c>
      <c r="R175" s="62">
        <v>31000092</v>
      </c>
      <c r="S175" s="71" t="s">
        <v>63</v>
      </c>
    </row>
    <row r="176" spans="15:19" x14ac:dyDescent="0.25">
      <c r="O176" s="25">
        <v>29500967</v>
      </c>
      <c r="P176" s="25">
        <v>5135</v>
      </c>
      <c r="R176" s="61">
        <v>31000094</v>
      </c>
      <c r="S176" s="70" t="s">
        <v>15153</v>
      </c>
    </row>
    <row r="177" spans="15:19" x14ac:dyDescent="0.25">
      <c r="O177" s="25">
        <v>29500528</v>
      </c>
      <c r="P177" s="25">
        <v>5330</v>
      </c>
      <c r="R177" s="62">
        <v>31000097</v>
      </c>
      <c r="S177" s="71" t="s">
        <v>63</v>
      </c>
    </row>
    <row r="178" spans="15:19" x14ac:dyDescent="0.25">
      <c r="O178" s="25">
        <v>29501086</v>
      </c>
      <c r="P178" s="25">
        <v>5330</v>
      </c>
      <c r="R178" s="61">
        <v>31000098</v>
      </c>
      <c r="S178" s="70" t="s">
        <v>63</v>
      </c>
    </row>
    <row r="179" spans="15:19" x14ac:dyDescent="0.25">
      <c r="O179" s="25">
        <v>29501053</v>
      </c>
      <c r="P179" s="25">
        <v>5330</v>
      </c>
      <c r="R179" s="61">
        <v>31000108</v>
      </c>
      <c r="S179" s="70" t="s">
        <v>41</v>
      </c>
    </row>
    <row r="180" spans="15:19" x14ac:dyDescent="0.25">
      <c r="O180" s="25">
        <v>29501022</v>
      </c>
      <c r="P180" s="25">
        <v>5330</v>
      </c>
      <c r="R180" s="62">
        <v>31000161</v>
      </c>
      <c r="S180" s="71" t="s">
        <v>41</v>
      </c>
    </row>
    <row r="181" spans="15:19" x14ac:dyDescent="0.25">
      <c r="O181" s="25">
        <v>29500527</v>
      </c>
      <c r="P181" s="25">
        <v>5330</v>
      </c>
      <c r="R181" s="61">
        <v>31000169</v>
      </c>
      <c r="S181" s="70" t="s">
        <v>63</v>
      </c>
    </row>
    <row r="182" spans="15:19" x14ac:dyDescent="0.25">
      <c r="O182" s="25">
        <v>29501087</v>
      </c>
      <c r="P182" s="25">
        <v>5330</v>
      </c>
      <c r="R182" s="62">
        <v>31000207</v>
      </c>
      <c r="S182" s="71" t="s">
        <v>63</v>
      </c>
    </row>
    <row r="183" spans="15:19" x14ac:dyDescent="0.25">
      <c r="O183" s="25">
        <v>29500498</v>
      </c>
      <c r="P183" s="25">
        <v>5330</v>
      </c>
      <c r="R183" s="61">
        <v>31000217</v>
      </c>
      <c r="S183" s="70" t="s">
        <v>8</v>
      </c>
    </row>
    <row r="184" spans="15:19" x14ac:dyDescent="0.25">
      <c r="O184" s="25">
        <v>29500489</v>
      </c>
      <c r="P184" s="25">
        <v>5330</v>
      </c>
      <c r="R184" s="62">
        <v>31000234</v>
      </c>
      <c r="S184" s="71" t="s">
        <v>15257</v>
      </c>
    </row>
    <row r="185" spans="15:19" x14ac:dyDescent="0.25">
      <c r="O185" s="25">
        <v>32100108</v>
      </c>
      <c r="P185" s="25">
        <v>5330</v>
      </c>
      <c r="R185" s="61">
        <v>31900001</v>
      </c>
      <c r="S185" s="71">
        <v>3100</v>
      </c>
    </row>
    <row r="186" spans="15:19" x14ac:dyDescent="0.25">
      <c r="O186" s="25">
        <v>49500126</v>
      </c>
      <c r="P186" s="25">
        <v>5330</v>
      </c>
      <c r="R186" s="61">
        <v>31900002</v>
      </c>
      <c r="S186" s="71" t="s">
        <v>63</v>
      </c>
    </row>
    <row r="187" spans="15:19" x14ac:dyDescent="0.25">
      <c r="O187" s="25">
        <v>35000343</v>
      </c>
      <c r="P187" s="25" t="s">
        <v>63</v>
      </c>
      <c r="R187" s="62">
        <v>32000020</v>
      </c>
      <c r="S187" s="71">
        <v>3010</v>
      </c>
    </row>
    <row r="188" spans="15:19" x14ac:dyDescent="0.25">
      <c r="O188" s="25">
        <v>29501052</v>
      </c>
      <c r="P188" s="25">
        <v>3050</v>
      </c>
      <c r="R188" s="62">
        <v>32000022</v>
      </c>
      <c r="S188" s="71" t="s">
        <v>63</v>
      </c>
    </row>
    <row r="189" spans="15:19" x14ac:dyDescent="0.25">
      <c r="O189" s="25">
        <v>32000022</v>
      </c>
      <c r="P189" s="25" t="s">
        <v>8</v>
      </c>
      <c r="R189" s="61">
        <v>32000027</v>
      </c>
      <c r="S189" s="70" t="s">
        <v>63</v>
      </c>
    </row>
    <row r="190" spans="15:19" x14ac:dyDescent="0.25">
      <c r="O190" s="25">
        <v>32000042</v>
      </c>
      <c r="P190" s="25" t="s">
        <v>8</v>
      </c>
      <c r="R190" s="62">
        <v>32000036</v>
      </c>
      <c r="S190" s="70">
        <v>3020</v>
      </c>
    </row>
    <row r="191" spans="15:19" x14ac:dyDescent="0.25">
      <c r="O191" s="25">
        <v>49500185</v>
      </c>
      <c r="P191" s="25" t="s">
        <v>349</v>
      </c>
      <c r="R191" s="61">
        <v>32000049</v>
      </c>
      <c r="S191" s="70">
        <v>3020</v>
      </c>
    </row>
    <row r="192" spans="15:19" x14ac:dyDescent="0.25">
      <c r="O192" s="25">
        <v>49500188</v>
      </c>
      <c r="P192" s="25" t="s">
        <v>8</v>
      </c>
      <c r="R192" s="61">
        <v>32000053</v>
      </c>
      <c r="S192" s="70" t="s">
        <v>15215</v>
      </c>
    </row>
    <row r="193" spans="15:19" x14ac:dyDescent="0.25">
      <c r="O193" s="25">
        <v>49500214</v>
      </c>
      <c r="P193" s="25" t="s">
        <v>8</v>
      </c>
      <c r="R193" s="62">
        <v>32000059</v>
      </c>
      <c r="S193" s="71" t="s">
        <v>63</v>
      </c>
    </row>
    <row r="194" spans="15:19" x14ac:dyDescent="0.25">
      <c r="O194" s="25">
        <v>49500215</v>
      </c>
      <c r="P194" s="25" t="s">
        <v>8</v>
      </c>
      <c r="R194" s="61">
        <v>32000061</v>
      </c>
      <c r="S194" s="71" t="s">
        <v>63</v>
      </c>
    </row>
    <row r="195" spans="15:19" x14ac:dyDescent="0.25">
      <c r="O195" s="25">
        <v>49500034</v>
      </c>
      <c r="P195" s="25" t="s">
        <v>88</v>
      </c>
      <c r="R195" s="61">
        <v>32000065</v>
      </c>
      <c r="S195" s="70" t="s">
        <v>63</v>
      </c>
    </row>
    <row r="196" spans="15:19" x14ac:dyDescent="0.25">
      <c r="O196" s="25">
        <v>29500878</v>
      </c>
      <c r="P196" s="25" t="s">
        <v>9</v>
      </c>
      <c r="R196" s="62">
        <v>32000066</v>
      </c>
      <c r="S196" s="71" t="s">
        <v>63</v>
      </c>
    </row>
    <row r="197" spans="15:19" x14ac:dyDescent="0.25">
      <c r="O197" s="25">
        <v>29500885</v>
      </c>
      <c r="P197" s="25" t="s">
        <v>9</v>
      </c>
      <c r="R197" s="62">
        <v>32000067</v>
      </c>
      <c r="S197" s="70">
        <v>3020</v>
      </c>
    </row>
    <row r="198" spans="15:19" x14ac:dyDescent="0.25">
      <c r="O198" s="25">
        <v>29500886</v>
      </c>
      <c r="P198" s="25" t="s">
        <v>9</v>
      </c>
      <c r="R198" s="62">
        <v>32000068</v>
      </c>
      <c r="S198" s="70">
        <v>3020</v>
      </c>
    </row>
    <row r="199" spans="15:19" x14ac:dyDescent="0.25">
      <c r="O199" s="25">
        <v>29500891</v>
      </c>
      <c r="P199" s="25" t="s">
        <v>9</v>
      </c>
      <c r="R199" s="62">
        <v>32000069</v>
      </c>
      <c r="S199" s="70">
        <v>3020</v>
      </c>
    </row>
    <row r="200" spans="15:19" x14ac:dyDescent="0.25">
      <c r="O200" s="25">
        <v>29500892</v>
      </c>
      <c r="P200" s="25" t="s">
        <v>9</v>
      </c>
      <c r="R200" s="62">
        <v>32000070</v>
      </c>
      <c r="S200" s="70">
        <v>3020</v>
      </c>
    </row>
    <row r="201" spans="15:19" x14ac:dyDescent="0.25">
      <c r="O201" s="25">
        <v>29500900</v>
      </c>
      <c r="P201" s="25" t="s">
        <v>9</v>
      </c>
      <c r="R201" s="62">
        <v>32000074</v>
      </c>
      <c r="S201" s="71" t="s">
        <v>274</v>
      </c>
    </row>
    <row r="202" spans="15:19" x14ac:dyDescent="0.25">
      <c r="O202" s="25">
        <v>29500904</v>
      </c>
      <c r="P202" s="25" t="s">
        <v>9</v>
      </c>
      <c r="R202" s="61">
        <v>32000106</v>
      </c>
      <c r="S202" s="70">
        <v>3020</v>
      </c>
    </row>
    <row r="203" spans="15:19" x14ac:dyDescent="0.25">
      <c r="O203" s="25">
        <v>29500906</v>
      </c>
      <c r="P203" s="25" t="s">
        <v>9</v>
      </c>
      <c r="R203" s="61">
        <v>32000107</v>
      </c>
      <c r="S203" s="70" t="s">
        <v>63</v>
      </c>
    </row>
    <row r="204" spans="15:19" x14ac:dyDescent="0.25">
      <c r="O204" s="25">
        <v>29500910</v>
      </c>
      <c r="P204" s="25" t="s">
        <v>9</v>
      </c>
      <c r="R204" s="62">
        <v>32100108</v>
      </c>
      <c r="S204" s="71" t="s">
        <v>15153</v>
      </c>
    </row>
    <row r="205" spans="15:19" x14ac:dyDescent="0.25">
      <c r="O205" s="25">
        <v>29500913</v>
      </c>
      <c r="P205" s="25" t="s">
        <v>9</v>
      </c>
      <c r="R205" s="61">
        <v>35000343</v>
      </c>
      <c r="S205" s="70" t="s">
        <v>63</v>
      </c>
    </row>
    <row r="206" spans="15:19" x14ac:dyDescent="0.25">
      <c r="O206" s="25">
        <v>29500925</v>
      </c>
      <c r="P206" s="25" t="s">
        <v>9</v>
      </c>
      <c r="R206" s="62">
        <v>47000175</v>
      </c>
      <c r="S206" s="71" t="s">
        <v>74</v>
      </c>
    </row>
    <row r="207" spans="15:19" x14ac:dyDescent="0.25">
      <c r="O207" s="25">
        <v>29500952</v>
      </c>
      <c r="P207" s="25" t="s">
        <v>9</v>
      </c>
      <c r="R207" s="61">
        <v>47000260</v>
      </c>
      <c r="S207" s="70">
        <v>3110</v>
      </c>
    </row>
    <row r="208" spans="15:19" x14ac:dyDescent="0.25">
      <c r="O208" s="25">
        <v>29500957</v>
      </c>
      <c r="P208" s="25" t="s">
        <v>15221</v>
      </c>
      <c r="R208" s="62">
        <v>49500034</v>
      </c>
      <c r="S208" s="70" t="s">
        <v>41</v>
      </c>
    </row>
    <row r="209" spans="15:19" x14ac:dyDescent="0.25">
      <c r="O209" s="25">
        <v>29500966</v>
      </c>
      <c r="P209" s="25" t="s">
        <v>9</v>
      </c>
      <c r="R209" s="62">
        <v>49500039</v>
      </c>
      <c r="S209" s="71" t="s">
        <v>63</v>
      </c>
    </row>
    <row r="210" spans="15:19" x14ac:dyDescent="0.25">
      <c r="O210" s="25">
        <v>29501009</v>
      </c>
      <c r="P210" s="25" t="s">
        <v>9</v>
      </c>
      <c r="R210" s="61">
        <v>49500052</v>
      </c>
      <c r="S210" s="70" t="s">
        <v>15205</v>
      </c>
    </row>
    <row r="211" spans="15:19" x14ac:dyDescent="0.25">
      <c r="O211" s="25">
        <v>29501013</v>
      </c>
      <c r="P211" s="25" t="s">
        <v>9</v>
      </c>
      <c r="R211" s="61">
        <v>49500055</v>
      </c>
      <c r="S211" s="70" t="s">
        <v>15205</v>
      </c>
    </row>
    <row r="212" spans="15:19" x14ac:dyDescent="0.25">
      <c r="O212" s="25">
        <v>29501020</v>
      </c>
      <c r="P212" s="25" t="s">
        <v>9</v>
      </c>
      <c r="R212" s="61">
        <v>49500056</v>
      </c>
      <c r="S212" s="70" t="s">
        <v>74</v>
      </c>
    </row>
    <row r="213" spans="15:19" x14ac:dyDescent="0.25">
      <c r="O213" s="25">
        <v>29501023</v>
      </c>
      <c r="P213" s="25" t="s">
        <v>117</v>
      </c>
      <c r="R213" s="62">
        <v>49500084</v>
      </c>
      <c r="S213" s="72" t="s">
        <v>8</v>
      </c>
    </row>
    <row r="214" spans="15:19" x14ac:dyDescent="0.25">
      <c r="O214" s="25">
        <v>29501028</v>
      </c>
      <c r="P214" s="25" t="s">
        <v>9</v>
      </c>
      <c r="R214" s="61">
        <v>49500088</v>
      </c>
      <c r="S214" s="70" t="s">
        <v>15187</v>
      </c>
    </row>
    <row r="215" spans="15:19" x14ac:dyDescent="0.25">
      <c r="O215" s="25">
        <v>29501029</v>
      </c>
      <c r="P215" s="25" t="s">
        <v>9</v>
      </c>
      <c r="R215" s="62">
        <v>49500089</v>
      </c>
      <c r="S215" s="71" t="s">
        <v>349</v>
      </c>
    </row>
    <row r="216" spans="15:19" x14ac:dyDescent="0.25">
      <c r="O216" s="25">
        <v>29501030</v>
      </c>
      <c r="P216" s="25" t="s">
        <v>9</v>
      </c>
      <c r="R216" s="62">
        <v>49500090</v>
      </c>
      <c r="S216" s="71" t="s">
        <v>349</v>
      </c>
    </row>
    <row r="217" spans="15:19" x14ac:dyDescent="0.25">
      <c r="O217" s="25">
        <v>29501036</v>
      </c>
      <c r="P217" s="25" t="s">
        <v>9</v>
      </c>
      <c r="R217" s="61">
        <v>49500091</v>
      </c>
      <c r="S217" s="70" t="s">
        <v>373</v>
      </c>
    </row>
    <row r="218" spans="15:19" x14ac:dyDescent="0.25">
      <c r="O218" s="25">
        <v>29501039</v>
      </c>
      <c r="P218" s="25" t="s">
        <v>9</v>
      </c>
      <c r="R218" s="61">
        <v>49500092</v>
      </c>
      <c r="S218" s="70" t="s">
        <v>8</v>
      </c>
    </row>
    <row r="219" spans="15:19" x14ac:dyDescent="0.25">
      <c r="O219" s="25">
        <v>29501040</v>
      </c>
      <c r="P219" s="25" t="s">
        <v>117</v>
      </c>
      <c r="R219" s="62">
        <v>49500102</v>
      </c>
      <c r="S219" s="71" t="s">
        <v>63</v>
      </c>
    </row>
    <row r="220" spans="15:19" x14ac:dyDescent="0.25">
      <c r="O220" s="25">
        <v>29501041</v>
      </c>
      <c r="P220" s="25" t="s">
        <v>9</v>
      </c>
      <c r="R220" s="61">
        <v>49500143</v>
      </c>
      <c r="S220" s="71" t="s">
        <v>8</v>
      </c>
    </row>
    <row r="221" spans="15:19" x14ac:dyDescent="0.25">
      <c r="O221" s="25">
        <v>29501101</v>
      </c>
      <c r="P221" s="25" t="s">
        <v>9</v>
      </c>
      <c r="R221" s="61">
        <v>49500144</v>
      </c>
      <c r="S221" s="71" t="s">
        <v>8</v>
      </c>
    </row>
    <row r="222" spans="15:19" x14ac:dyDescent="0.25">
      <c r="O222" s="25">
        <v>32000028</v>
      </c>
      <c r="P222" s="25" t="s">
        <v>15215</v>
      </c>
      <c r="R222" s="62">
        <v>49500147</v>
      </c>
      <c r="S222" s="71" t="s">
        <v>8</v>
      </c>
    </row>
    <row r="223" spans="15:19" x14ac:dyDescent="0.25">
      <c r="O223" s="25">
        <v>32000049</v>
      </c>
      <c r="P223" s="25" t="s">
        <v>15215</v>
      </c>
      <c r="R223" s="62">
        <v>49500154</v>
      </c>
      <c r="S223" s="71" t="s">
        <v>74</v>
      </c>
    </row>
    <row r="224" spans="15:19" x14ac:dyDescent="0.25">
      <c r="O224" s="25">
        <v>32000106</v>
      </c>
      <c r="P224" s="25" t="s">
        <v>15215</v>
      </c>
      <c r="R224" s="61">
        <v>49500166</v>
      </c>
      <c r="S224" s="71" t="s">
        <v>37</v>
      </c>
    </row>
    <row r="225" spans="15:19" x14ac:dyDescent="0.25">
      <c r="O225" s="25">
        <v>49500052</v>
      </c>
      <c r="P225" s="25" t="s">
        <v>15205</v>
      </c>
      <c r="R225" s="61">
        <v>49500171</v>
      </c>
      <c r="S225" s="70" t="s">
        <v>41</v>
      </c>
    </row>
    <row r="226" spans="15:19" x14ac:dyDescent="0.25">
      <c r="O226" s="25">
        <v>49900002</v>
      </c>
      <c r="P226" s="25" t="s">
        <v>15205</v>
      </c>
      <c r="R226" s="62">
        <v>49500173</v>
      </c>
      <c r="S226" s="71" t="s">
        <v>63</v>
      </c>
    </row>
    <row r="227" spans="15:19" x14ac:dyDescent="0.25">
      <c r="O227" s="25">
        <v>49900001</v>
      </c>
      <c r="P227" s="25" t="s">
        <v>15205</v>
      </c>
      <c r="R227" s="61">
        <v>49500174</v>
      </c>
      <c r="S227" s="70" t="s">
        <v>15205</v>
      </c>
    </row>
    <row r="228" spans="15:19" x14ac:dyDescent="0.25">
      <c r="O228" s="25">
        <v>29500776</v>
      </c>
      <c r="P228" s="25" t="s">
        <v>15205</v>
      </c>
      <c r="R228" s="62">
        <v>49500185</v>
      </c>
      <c r="S228" s="71" t="s">
        <v>15153</v>
      </c>
    </row>
    <row r="229" spans="15:19" x14ac:dyDescent="0.25">
      <c r="O229" s="25">
        <v>23500273</v>
      </c>
      <c r="P229" s="25" t="s">
        <v>15205</v>
      </c>
      <c r="R229" s="62">
        <v>49500188</v>
      </c>
      <c r="S229" s="71" t="s">
        <v>15153</v>
      </c>
    </row>
    <row r="230" spans="15:19" x14ac:dyDescent="0.25">
      <c r="O230" s="25">
        <v>23000103</v>
      </c>
      <c r="P230" s="25" t="s">
        <v>15205</v>
      </c>
      <c r="R230" s="62">
        <v>49500189</v>
      </c>
      <c r="S230" s="71" t="s">
        <v>15153</v>
      </c>
    </row>
    <row r="231" spans="15:19" x14ac:dyDescent="0.25">
      <c r="O231" s="25">
        <v>49500055</v>
      </c>
      <c r="P231" s="25" t="s">
        <v>15205</v>
      </c>
      <c r="R231" s="61">
        <v>49500190</v>
      </c>
      <c r="S231" s="70" t="s">
        <v>74</v>
      </c>
    </row>
    <row r="232" spans="15:19" x14ac:dyDescent="0.25">
      <c r="O232" s="25">
        <v>29501070</v>
      </c>
      <c r="P232" s="25" t="s">
        <v>373</v>
      </c>
      <c r="R232" s="62">
        <v>49500192</v>
      </c>
      <c r="S232" s="71" t="s">
        <v>9</v>
      </c>
    </row>
    <row r="233" spans="15:19" x14ac:dyDescent="0.25">
      <c r="O233" s="25">
        <v>29501063</v>
      </c>
      <c r="P233" s="25" t="s">
        <v>373</v>
      </c>
      <c r="R233" s="61">
        <v>49500194</v>
      </c>
      <c r="S233" s="71" t="s">
        <v>9</v>
      </c>
    </row>
    <row r="234" spans="15:19" x14ac:dyDescent="0.25">
      <c r="O234" s="25">
        <v>29501079</v>
      </c>
      <c r="P234" s="25" t="s">
        <v>373</v>
      </c>
      <c r="R234" s="61">
        <v>49500196</v>
      </c>
      <c r="S234" s="70" t="s">
        <v>9</v>
      </c>
    </row>
    <row r="235" spans="15:19" x14ac:dyDescent="0.25">
      <c r="O235" s="25">
        <v>29501067</v>
      </c>
      <c r="P235" s="25" t="s">
        <v>373</v>
      </c>
      <c r="R235" s="62">
        <v>49500204</v>
      </c>
      <c r="S235" s="71" t="s">
        <v>8</v>
      </c>
    </row>
    <row r="236" spans="15:19" x14ac:dyDescent="0.25">
      <c r="O236" s="25">
        <v>29501069</v>
      </c>
      <c r="P236" s="25" t="s">
        <v>373</v>
      </c>
      <c r="R236" s="61">
        <v>49500205</v>
      </c>
      <c r="S236" s="71" t="s">
        <v>8</v>
      </c>
    </row>
    <row r="237" spans="15:19" x14ac:dyDescent="0.25">
      <c r="O237" s="25">
        <v>49500091</v>
      </c>
      <c r="P237" s="25" t="s">
        <v>373</v>
      </c>
      <c r="R237" s="62">
        <v>49500213</v>
      </c>
      <c r="S237" s="71" t="s">
        <v>15153</v>
      </c>
    </row>
    <row r="238" spans="15:19" x14ac:dyDescent="0.25">
      <c r="O238" s="25">
        <v>29501074</v>
      </c>
      <c r="P238" s="25" t="s">
        <v>373</v>
      </c>
      <c r="R238" s="61">
        <v>49500214</v>
      </c>
      <c r="S238" s="70" t="s">
        <v>15153</v>
      </c>
    </row>
    <row r="239" spans="15:19" x14ac:dyDescent="0.25">
      <c r="O239" s="25">
        <v>29501077</v>
      </c>
      <c r="P239" s="25" t="s">
        <v>373</v>
      </c>
      <c r="R239" s="62">
        <v>49500215</v>
      </c>
      <c r="S239" s="71" t="s">
        <v>15153</v>
      </c>
    </row>
    <row r="240" spans="15:19" x14ac:dyDescent="0.25">
      <c r="O240" s="25">
        <v>49500143</v>
      </c>
      <c r="P240" s="25" t="s">
        <v>373</v>
      </c>
      <c r="R240" s="62">
        <v>49500216</v>
      </c>
      <c r="S240" s="71" t="s">
        <v>15153</v>
      </c>
    </row>
    <row r="241" spans="15:19" x14ac:dyDescent="0.25">
      <c r="O241" s="25">
        <v>49500144</v>
      </c>
      <c r="P241" s="25" t="s">
        <v>373</v>
      </c>
      <c r="R241" s="62">
        <v>49500218</v>
      </c>
      <c r="S241" s="71" t="s">
        <v>15153</v>
      </c>
    </row>
    <row r="242" spans="15:19" x14ac:dyDescent="0.25">
      <c r="O242" s="25">
        <v>29500613</v>
      </c>
      <c r="P242" s="25" t="s">
        <v>373</v>
      </c>
      <c r="R242" s="61">
        <v>49900001</v>
      </c>
      <c r="S242" s="70" t="s">
        <v>8</v>
      </c>
    </row>
    <row r="243" spans="15:19" x14ac:dyDescent="0.25">
      <c r="O243" s="25">
        <v>29501078</v>
      </c>
      <c r="P243" s="25" t="s">
        <v>373</v>
      </c>
      <c r="R243" s="61">
        <v>49900002</v>
      </c>
      <c r="S243" s="70" t="s">
        <v>8</v>
      </c>
    </row>
    <row r="244" spans="15:19" x14ac:dyDescent="0.25">
      <c r="O244" s="25">
        <v>49500218</v>
      </c>
      <c r="P244" s="25" t="s">
        <v>373</v>
      </c>
      <c r="R244" s="62">
        <v>50000011</v>
      </c>
      <c r="S244" s="71" t="s">
        <v>86</v>
      </c>
    </row>
    <row r="245" spans="15:19" x14ac:dyDescent="0.25">
      <c r="O245" s="25">
        <v>49500084</v>
      </c>
      <c r="P245" s="25" t="s">
        <v>373</v>
      </c>
      <c r="R245" s="61">
        <v>50000275</v>
      </c>
      <c r="S245" s="70" t="s">
        <v>86</v>
      </c>
    </row>
    <row r="246" spans="15:19" x14ac:dyDescent="0.25">
      <c r="O246" s="25">
        <v>29501055</v>
      </c>
      <c r="P246" s="25" t="s">
        <v>349</v>
      </c>
      <c r="R246" s="61">
        <v>57000277</v>
      </c>
      <c r="S246" s="70" t="s">
        <v>243</v>
      </c>
    </row>
    <row r="247" spans="15:19" x14ac:dyDescent="0.25">
      <c r="O247" s="25">
        <v>29500498</v>
      </c>
      <c r="P247" s="25" t="s">
        <v>349</v>
      </c>
      <c r="R247" s="61">
        <v>58000902</v>
      </c>
      <c r="S247" s="70" t="s">
        <v>74</v>
      </c>
    </row>
    <row r="248" spans="15:19" x14ac:dyDescent="0.25">
      <c r="O248" s="25">
        <v>29500861</v>
      </c>
      <c r="P248" s="25" t="s">
        <v>349</v>
      </c>
      <c r="R248" s="62">
        <v>59000034</v>
      </c>
      <c r="S248" s="71" t="s">
        <v>10</v>
      </c>
    </row>
    <row r="249" spans="15:19" x14ac:dyDescent="0.25">
      <c r="O249" s="25">
        <v>29501075</v>
      </c>
      <c r="P249" s="25" t="s">
        <v>349</v>
      </c>
      <c r="R249" s="61">
        <v>59500021</v>
      </c>
      <c r="S249" s="70" t="s">
        <v>15153</v>
      </c>
    </row>
    <row r="250" spans="15:19" x14ac:dyDescent="0.25">
      <c r="O250" s="25">
        <v>29501082</v>
      </c>
      <c r="P250" s="25" t="s">
        <v>349</v>
      </c>
      <c r="R250" s="62">
        <v>59500051</v>
      </c>
      <c r="S250" s="71" t="s">
        <v>15153</v>
      </c>
    </row>
    <row r="251" spans="15:19" x14ac:dyDescent="0.25">
      <c r="O251" s="25">
        <v>29501061</v>
      </c>
      <c r="P251" s="25" t="s">
        <v>349</v>
      </c>
      <c r="R251" s="62">
        <v>295000913</v>
      </c>
      <c r="S251" s="71" t="s">
        <v>74</v>
      </c>
    </row>
    <row r="252" spans="15:19" x14ac:dyDescent="0.25">
      <c r="O252" s="25">
        <v>49500089</v>
      </c>
      <c r="P252" s="25" t="s">
        <v>349</v>
      </c>
      <c r="R252" s="61" t="s">
        <v>36</v>
      </c>
      <c r="S252" s="70" t="s">
        <v>74</v>
      </c>
    </row>
    <row r="253" spans="15:19" x14ac:dyDescent="0.25">
      <c r="O253" s="25">
        <v>49500147</v>
      </c>
      <c r="P253" s="25" t="s">
        <v>349</v>
      </c>
      <c r="R253" s="61" t="s">
        <v>36</v>
      </c>
      <c r="S253" s="70" t="s">
        <v>15205</v>
      </c>
    </row>
    <row r="254" spans="15:19" x14ac:dyDescent="0.25">
      <c r="O254" s="25">
        <v>49500213</v>
      </c>
      <c r="P254" s="25" t="s">
        <v>349</v>
      </c>
      <c r="R254" s="61" t="s">
        <v>36</v>
      </c>
      <c r="S254" s="70" t="s">
        <v>140</v>
      </c>
    </row>
    <row r="255" spans="15:19" x14ac:dyDescent="0.25">
      <c r="O255" s="25">
        <v>29501065</v>
      </c>
      <c r="P255" s="25" t="s">
        <v>349</v>
      </c>
      <c r="R255" s="62" t="s">
        <v>36</v>
      </c>
      <c r="S255" s="71" t="s">
        <v>88</v>
      </c>
    </row>
    <row r="256" spans="15:19" x14ac:dyDescent="0.25">
      <c r="O256" s="25">
        <v>49500216</v>
      </c>
      <c r="P256" s="25" t="s">
        <v>349</v>
      </c>
      <c r="R256" s="62" t="s">
        <v>36</v>
      </c>
      <c r="S256" s="71" t="s">
        <v>9</v>
      </c>
    </row>
    <row r="257" spans="15:19" x14ac:dyDescent="0.25">
      <c r="O257" s="25">
        <v>49500090</v>
      </c>
      <c r="P257" s="25" t="s">
        <v>349</v>
      </c>
      <c r="R257" s="61" t="s">
        <v>36</v>
      </c>
      <c r="S257" s="70" t="s">
        <v>372</v>
      </c>
    </row>
    <row r="258" spans="15:19" x14ac:dyDescent="0.25">
      <c r="O258" s="25">
        <v>29501060</v>
      </c>
      <c r="P258" s="25" t="s">
        <v>349</v>
      </c>
      <c r="R258" s="62" t="s">
        <v>36</v>
      </c>
      <c r="S258" s="71" t="s">
        <v>77</v>
      </c>
    </row>
    <row r="259" spans="15:19" x14ac:dyDescent="0.25">
      <c r="O259" s="25">
        <v>29500821</v>
      </c>
      <c r="P259" s="25" t="s">
        <v>376</v>
      </c>
      <c r="R259" s="62" t="s">
        <v>36</v>
      </c>
      <c r="S259" s="71" t="s">
        <v>63</v>
      </c>
    </row>
    <row r="260" spans="15:19" x14ac:dyDescent="0.25">
      <c r="O260" s="25">
        <v>29500754</v>
      </c>
      <c r="P260" s="25" t="s">
        <v>376</v>
      </c>
      <c r="R260" s="61" t="s">
        <v>36</v>
      </c>
      <c r="S260" s="70" t="s">
        <v>349</v>
      </c>
    </row>
    <row r="261" spans="15:19" x14ac:dyDescent="0.25">
      <c r="O261" s="25">
        <v>23500062</v>
      </c>
      <c r="P261" s="25" t="s">
        <v>376</v>
      </c>
      <c r="R261" s="62" t="s">
        <v>36</v>
      </c>
      <c r="S261" s="71" t="s">
        <v>56</v>
      </c>
    </row>
    <row r="262" spans="15:19" x14ac:dyDescent="0.25">
      <c r="O262" s="25">
        <v>49500056</v>
      </c>
      <c r="P262" s="25" t="s">
        <v>376</v>
      </c>
      <c r="R262" s="61" t="s">
        <v>36</v>
      </c>
      <c r="S262" s="70" t="s">
        <v>6</v>
      </c>
    </row>
    <row r="263" spans="15:19" x14ac:dyDescent="0.25">
      <c r="O263" s="25">
        <v>29500734</v>
      </c>
      <c r="P263" s="25" t="s">
        <v>376</v>
      </c>
      <c r="R263" s="61" t="s">
        <v>36</v>
      </c>
      <c r="S263" s="70">
        <v>3020</v>
      </c>
    </row>
    <row r="264" spans="15:19" x14ac:dyDescent="0.25">
      <c r="O264" s="25">
        <v>29500594</v>
      </c>
      <c r="P264" s="25" t="s">
        <v>376</v>
      </c>
      <c r="R264" s="62" t="s">
        <v>36</v>
      </c>
      <c r="S264" s="71" t="s">
        <v>309</v>
      </c>
    </row>
    <row r="265" spans="15:19" x14ac:dyDescent="0.25">
      <c r="O265" s="25">
        <v>49500194</v>
      </c>
      <c r="P265" s="25" t="s">
        <v>15169</v>
      </c>
      <c r="R265" s="61" t="s">
        <v>36</v>
      </c>
      <c r="S265" s="70" t="s">
        <v>37</v>
      </c>
    </row>
    <row r="266" spans="15:19" x14ac:dyDescent="0.25">
      <c r="O266" s="25">
        <v>29500895</v>
      </c>
      <c r="P266" s="25" t="s">
        <v>15169</v>
      </c>
      <c r="R266" s="61" t="s">
        <v>36</v>
      </c>
      <c r="S266" s="70">
        <v>3010</v>
      </c>
    </row>
    <row r="267" spans="15:19" x14ac:dyDescent="0.25">
      <c r="O267" s="25">
        <v>29501041</v>
      </c>
      <c r="P267" s="25" t="s">
        <v>15196</v>
      </c>
      <c r="R267" s="62" t="s">
        <v>36</v>
      </c>
      <c r="S267" s="71" t="s">
        <v>41</v>
      </c>
    </row>
    <row r="268" spans="15:19" x14ac:dyDescent="0.25">
      <c r="O268" s="25">
        <v>29501029</v>
      </c>
      <c r="P268" s="25" t="s">
        <v>15196</v>
      </c>
      <c r="R268" s="62" t="s">
        <v>36</v>
      </c>
      <c r="S268" s="71">
        <v>3100</v>
      </c>
    </row>
    <row r="269" spans="15:19" x14ac:dyDescent="0.25">
      <c r="O269" s="25">
        <v>29500906</v>
      </c>
      <c r="P269" s="25" t="s">
        <v>15196</v>
      </c>
      <c r="R269" s="61" t="s">
        <v>36</v>
      </c>
      <c r="S269" s="70" t="s">
        <v>59</v>
      </c>
    </row>
    <row r="270" spans="15:19" x14ac:dyDescent="0.25">
      <c r="O270" s="25">
        <v>29500886</v>
      </c>
      <c r="P270" s="25" t="s">
        <v>15196</v>
      </c>
      <c r="R270" s="62" t="s">
        <v>36</v>
      </c>
      <c r="S270" s="71" t="s">
        <v>127</v>
      </c>
    </row>
    <row r="271" spans="15:19" x14ac:dyDescent="0.25">
      <c r="O271" s="25">
        <v>29501009</v>
      </c>
      <c r="P271" s="25" t="s">
        <v>15196</v>
      </c>
      <c r="R271" s="61" t="s">
        <v>36</v>
      </c>
      <c r="S271" s="70" t="s">
        <v>348</v>
      </c>
    </row>
    <row r="272" spans="15:19" x14ac:dyDescent="0.25">
      <c r="O272" s="25">
        <v>29500482</v>
      </c>
      <c r="P272" s="25" t="s">
        <v>15186</v>
      </c>
      <c r="R272" s="61" t="s">
        <v>323</v>
      </c>
      <c r="S272" s="70" t="s">
        <v>15205</v>
      </c>
    </row>
    <row r="273" spans="15:19" x14ac:dyDescent="0.25">
      <c r="O273" s="25">
        <v>29501028</v>
      </c>
      <c r="P273" s="25" t="s">
        <v>15186</v>
      </c>
      <c r="R273" s="62" t="s">
        <v>15277</v>
      </c>
      <c r="S273" s="71" t="s">
        <v>63</v>
      </c>
    </row>
    <row r="274" spans="15:19" x14ac:dyDescent="0.25">
      <c r="O274" s="25">
        <v>29501020</v>
      </c>
      <c r="P274" s="25" t="s">
        <v>15186</v>
      </c>
      <c r="R274" s="62" t="s">
        <v>64</v>
      </c>
      <c r="S274" s="71" t="s">
        <v>7</v>
      </c>
    </row>
    <row r="275" spans="15:19" x14ac:dyDescent="0.25">
      <c r="O275" s="25">
        <v>29501039</v>
      </c>
      <c r="P275" s="25" t="s">
        <v>15186</v>
      </c>
      <c r="R275" s="62" t="s">
        <v>15265</v>
      </c>
      <c r="S275" s="71" t="s">
        <v>149</v>
      </c>
    </row>
    <row r="276" spans="15:19" x14ac:dyDescent="0.25">
      <c r="O276" s="25">
        <v>29500910</v>
      </c>
      <c r="P276" s="25" t="s">
        <v>15186</v>
      </c>
      <c r="R276" s="61" t="s">
        <v>238</v>
      </c>
      <c r="S276" s="70" t="s">
        <v>74</v>
      </c>
    </row>
    <row r="277" spans="15:19" x14ac:dyDescent="0.25">
      <c r="O277" s="25">
        <v>29500909</v>
      </c>
      <c r="P277" s="25" t="s">
        <v>15173</v>
      </c>
      <c r="R277" s="62" t="s">
        <v>15239</v>
      </c>
      <c r="S277" s="71" t="s">
        <v>15213</v>
      </c>
    </row>
    <row r="278" spans="15:19" x14ac:dyDescent="0.25">
      <c r="O278" s="25">
        <v>29500891</v>
      </c>
      <c r="P278" s="25" t="s">
        <v>15173</v>
      </c>
      <c r="R278" s="61" t="s">
        <v>15240</v>
      </c>
      <c r="S278" s="70" t="s">
        <v>15213</v>
      </c>
    </row>
    <row r="279" spans="15:19" x14ac:dyDescent="0.25">
      <c r="O279" s="25">
        <v>31000169</v>
      </c>
      <c r="P279" s="25" t="s">
        <v>15200</v>
      </c>
      <c r="R279" s="62" t="s">
        <v>339</v>
      </c>
      <c r="S279" s="71" t="s">
        <v>74</v>
      </c>
    </row>
    <row r="280" spans="15:19" x14ac:dyDescent="0.25">
      <c r="O280" s="25">
        <v>29500823</v>
      </c>
      <c r="P280" s="25" t="s">
        <v>15206</v>
      </c>
      <c r="R280" s="62" t="s">
        <v>359</v>
      </c>
      <c r="S280" s="71" t="s">
        <v>63</v>
      </c>
    </row>
    <row r="281" spans="15:19" x14ac:dyDescent="0.25">
      <c r="O281" s="25">
        <v>29501064</v>
      </c>
      <c r="P281" s="25" t="s">
        <v>37</v>
      </c>
      <c r="R281" s="62" t="s">
        <v>15369</v>
      </c>
      <c r="S281" s="71" t="s">
        <v>15243</v>
      </c>
    </row>
    <row r="282" spans="15:19" x14ac:dyDescent="0.25">
      <c r="O282" s="25">
        <v>29500939</v>
      </c>
      <c r="P282" s="25" t="s">
        <v>15209</v>
      </c>
      <c r="R282" s="61" t="s">
        <v>15278</v>
      </c>
      <c r="S282" s="70" t="s">
        <v>15153</v>
      </c>
    </row>
    <row r="283" spans="15:19" x14ac:dyDescent="0.25">
      <c r="O283" s="25">
        <v>29501072</v>
      </c>
      <c r="P283" s="25" t="s">
        <v>15209</v>
      </c>
      <c r="R283" s="61" t="s">
        <v>15236</v>
      </c>
      <c r="S283" s="70" t="s">
        <v>41</v>
      </c>
    </row>
    <row r="284" spans="15:19" x14ac:dyDescent="0.25">
      <c r="O284" s="25">
        <v>29500622</v>
      </c>
      <c r="P284" s="25" t="s">
        <v>15209</v>
      </c>
      <c r="R284" s="62" t="s">
        <v>219</v>
      </c>
      <c r="S284" s="71" t="s">
        <v>74</v>
      </c>
    </row>
    <row r="285" spans="15:19" x14ac:dyDescent="0.25">
      <c r="O285" s="25">
        <v>23000532</v>
      </c>
      <c r="P285" s="25" t="s">
        <v>15202</v>
      </c>
      <c r="R285" s="62" t="s">
        <v>75</v>
      </c>
      <c r="S285" s="71" t="s">
        <v>88</v>
      </c>
    </row>
    <row r="286" spans="15:19" x14ac:dyDescent="0.25">
      <c r="O286" s="25">
        <v>29500481</v>
      </c>
      <c r="P286" s="25" t="s">
        <v>15187</v>
      </c>
      <c r="R286" s="61" t="s">
        <v>75</v>
      </c>
      <c r="S286" s="70" t="s">
        <v>9</v>
      </c>
    </row>
    <row r="287" spans="15:19" x14ac:dyDescent="0.25">
      <c r="O287" s="25">
        <v>29500594</v>
      </c>
      <c r="P287" s="25" t="s">
        <v>15187</v>
      </c>
      <c r="R287" s="61" t="s">
        <v>75</v>
      </c>
      <c r="S287" s="70" t="s">
        <v>7</v>
      </c>
    </row>
    <row r="288" spans="15:19" x14ac:dyDescent="0.25">
      <c r="O288" s="25">
        <v>29501017</v>
      </c>
      <c r="P288" s="25" t="s">
        <v>15187</v>
      </c>
      <c r="R288" s="62" t="s">
        <v>75</v>
      </c>
      <c r="S288" s="71" t="s">
        <v>127</v>
      </c>
    </row>
    <row r="289" spans="15:19" x14ac:dyDescent="0.25">
      <c r="O289" s="25">
        <v>32000066</v>
      </c>
      <c r="P289" s="25" t="s">
        <v>59</v>
      </c>
      <c r="R289" s="62" t="s">
        <v>75</v>
      </c>
      <c r="S289" s="71" t="s">
        <v>74</v>
      </c>
    </row>
    <row r="290" spans="15:19" x14ac:dyDescent="0.25">
      <c r="O290" s="25">
        <v>57000677</v>
      </c>
      <c r="P290" s="25" t="s">
        <v>243</v>
      </c>
      <c r="R290" s="62" t="s">
        <v>75</v>
      </c>
      <c r="S290" s="71" t="s">
        <v>56</v>
      </c>
    </row>
    <row r="291" spans="15:19" x14ac:dyDescent="0.25">
      <c r="O291" s="25">
        <v>32000068</v>
      </c>
      <c r="P291" s="25" t="s">
        <v>15093</v>
      </c>
      <c r="R291" s="61" t="s">
        <v>75</v>
      </c>
      <c r="S291" s="70" t="s">
        <v>37</v>
      </c>
    </row>
    <row r="292" spans="15:19" x14ac:dyDescent="0.25">
      <c r="O292" s="25">
        <v>32000049</v>
      </c>
      <c r="P292" s="25" t="s">
        <v>15093</v>
      </c>
      <c r="R292" s="62" t="s">
        <v>75</v>
      </c>
      <c r="S292" s="71" t="s">
        <v>63</v>
      </c>
    </row>
    <row r="293" spans="15:19" x14ac:dyDescent="0.25">
      <c r="O293" s="25">
        <v>32000106</v>
      </c>
      <c r="P293" s="25" t="s">
        <v>15094</v>
      </c>
      <c r="R293" s="61" t="s">
        <v>75</v>
      </c>
      <c r="S293" s="70" t="s">
        <v>349</v>
      </c>
    </row>
    <row r="294" spans="15:19" x14ac:dyDescent="0.25">
      <c r="O294" s="25">
        <v>32000065</v>
      </c>
      <c r="P294" s="25" t="s">
        <v>15094</v>
      </c>
      <c r="R294" s="62" t="s">
        <v>75</v>
      </c>
      <c r="S294" s="71" t="s">
        <v>15206</v>
      </c>
    </row>
    <row r="295" spans="15:19" x14ac:dyDescent="0.25">
      <c r="O295" s="25">
        <v>32000107</v>
      </c>
      <c r="P295" s="25" t="s">
        <v>15094</v>
      </c>
      <c r="R295" s="62" t="s">
        <v>75</v>
      </c>
      <c r="S295" s="71" t="s">
        <v>309</v>
      </c>
    </row>
    <row r="296" spans="15:19" x14ac:dyDescent="0.25">
      <c r="O296" s="25">
        <v>32000092</v>
      </c>
      <c r="P296" s="25" t="s">
        <v>274</v>
      </c>
      <c r="R296" s="61" t="s">
        <v>75</v>
      </c>
      <c r="S296" s="70" t="s">
        <v>15153</v>
      </c>
    </row>
    <row r="297" spans="15:19" x14ac:dyDescent="0.25">
      <c r="O297" s="25">
        <v>29500754</v>
      </c>
      <c r="P297" s="25" t="s">
        <v>74</v>
      </c>
      <c r="R297" s="61" t="s">
        <v>75</v>
      </c>
      <c r="S297" s="70" t="s">
        <v>373</v>
      </c>
    </row>
    <row r="298" spans="15:19" x14ac:dyDescent="0.25">
      <c r="O298" s="25">
        <v>29500879</v>
      </c>
      <c r="P298" s="25">
        <v>3050</v>
      </c>
      <c r="R298" s="62" t="s">
        <v>75</v>
      </c>
      <c r="S298" s="71" t="s">
        <v>15205</v>
      </c>
    </row>
    <row r="299" spans="15:19" x14ac:dyDescent="0.25">
      <c r="O299" s="25">
        <v>29500917</v>
      </c>
      <c r="P299" s="25" t="s">
        <v>74</v>
      </c>
      <c r="R299" s="61" t="s">
        <v>221</v>
      </c>
      <c r="S299" s="70" t="s">
        <v>15184</v>
      </c>
    </row>
    <row r="300" spans="15:19" x14ac:dyDescent="0.25">
      <c r="O300" s="25">
        <v>29600001</v>
      </c>
      <c r="P300" s="25" t="s">
        <v>8</v>
      </c>
      <c r="R300" s="62" t="s">
        <v>75</v>
      </c>
      <c r="S300" s="71" t="s">
        <v>15202</v>
      </c>
    </row>
    <row r="301" spans="15:19" x14ac:dyDescent="0.25">
      <c r="O301" s="25">
        <v>29600002</v>
      </c>
      <c r="P301" s="25" t="s">
        <v>74</v>
      </c>
      <c r="R301" s="61" t="s">
        <v>75</v>
      </c>
      <c r="S301" s="70" t="s">
        <v>376</v>
      </c>
    </row>
    <row r="302" spans="15:19" x14ac:dyDescent="0.25">
      <c r="O302" s="25">
        <v>29600009</v>
      </c>
      <c r="P302" s="25" t="s">
        <v>63</v>
      </c>
      <c r="R302" s="62" t="s">
        <v>75</v>
      </c>
      <c r="S302" s="71" t="s">
        <v>15183</v>
      </c>
    </row>
    <row r="303" spans="15:19" x14ac:dyDescent="0.25">
      <c r="O303" s="25">
        <v>29600025</v>
      </c>
      <c r="P303" s="25">
        <v>3010</v>
      </c>
      <c r="R303" s="61" t="s">
        <v>75</v>
      </c>
      <c r="S303" s="70" t="s">
        <v>348</v>
      </c>
    </row>
    <row r="304" spans="15:19" x14ac:dyDescent="0.25">
      <c r="O304" s="25">
        <v>29600027</v>
      </c>
      <c r="P304" s="25" t="s">
        <v>63</v>
      </c>
      <c r="R304" s="61" t="s">
        <v>75</v>
      </c>
      <c r="S304" s="70" t="s">
        <v>140</v>
      </c>
    </row>
    <row r="305" spans="15:19" x14ac:dyDescent="0.25">
      <c r="O305" s="25">
        <v>29600029</v>
      </c>
      <c r="P305" s="25" t="s">
        <v>15222</v>
      </c>
      <c r="R305" s="62" t="s">
        <v>75</v>
      </c>
      <c r="S305" s="71" t="s">
        <v>372</v>
      </c>
    </row>
    <row r="306" spans="15:19" x14ac:dyDescent="0.25">
      <c r="O306" s="25">
        <v>49500166</v>
      </c>
      <c r="P306" s="25">
        <v>5033</v>
      </c>
      <c r="R306" s="61" t="s">
        <v>75</v>
      </c>
      <c r="S306" s="70" t="s">
        <v>374</v>
      </c>
    </row>
    <row r="307" spans="15:19" x14ac:dyDescent="0.25">
      <c r="O307" s="25">
        <v>29600011</v>
      </c>
      <c r="P307" s="25" t="s">
        <v>15222</v>
      </c>
      <c r="R307" s="61" t="s">
        <v>75</v>
      </c>
      <c r="S307" s="70" t="s">
        <v>41</v>
      </c>
    </row>
    <row r="308" spans="15:19" x14ac:dyDescent="0.25">
      <c r="O308" s="25">
        <v>29600013</v>
      </c>
      <c r="P308" s="25" t="s">
        <v>41</v>
      </c>
      <c r="R308" s="61" t="s">
        <v>75</v>
      </c>
      <c r="S308" s="70" t="s">
        <v>59</v>
      </c>
    </row>
    <row r="309" spans="15:19" x14ac:dyDescent="0.25">
      <c r="O309" s="25">
        <v>29600027</v>
      </c>
      <c r="P309" s="25" t="s">
        <v>41</v>
      </c>
      <c r="R309" s="61" t="s">
        <v>15380</v>
      </c>
      <c r="S309" s="70" t="s">
        <v>88</v>
      </c>
    </row>
    <row r="310" spans="15:19" x14ac:dyDescent="0.25">
      <c r="O310" s="25">
        <v>32000091</v>
      </c>
      <c r="P310" s="25" t="s">
        <v>41</v>
      </c>
      <c r="R310" s="62" t="s">
        <v>15380</v>
      </c>
      <c r="S310" s="71" t="s">
        <v>9</v>
      </c>
    </row>
    <row r="311" spans="15:19" x14ac:dyDescent="0.25">
      <c r="R311" s="61" t="s">
        <v>15380</v>
      </c>
      <c r="S311" s="70" t="s">
        <v>37</v>
      </c>
    </row>
    <row r="312" spans="15:19" x14ac:dyDescent="0.25">
      <c r="O312" s="25">
        <v>29500593</v>
      </c>
      <c r="P312" s="25" t="s">
        <v>309</v>
      </c>
      <c r="R312" s="62" t="s">
        <v>60</v>
      </c>
      <c r="S312" s="71" t="s">
        <v>63</v>
      </c>
    </row>
    <row r="313" spans="15:19" x14ac:dyDescent="0.25">
      <c r="O313" s="25">
        <v>32000038</v>
      </c>
      <c r="P313" s="25" t="s">
        <v>56</v>
      </c>
      <c r="R313" s="61" t="s">
        <v>81</v>
      </c>
      <c r="S313" s="70" t="s">
        <v>41</v>
      </c>
    </row>
    <row r="314" spans="15:19" x14ac:dyDescent="0.25">
      <c r="O314" s="25">
        <v>29500945</v>
      </c>
      <c r="P314" s="25">
        <v>3010</v>
      </c>
      <c r="R314" s="62" t="s">
        <v>317</v>
      </c>
      <c r="S314" s="71" t="s">
        <v>149</v>
      </c>
    </row>
    <row r="315" spans="15:19" x14ac:dyDescent="0.25">
      <c r="O315" s="25">
        <v>29500816</v>
      </c>
      <c r="P315" s="25">
        <v>5030</v>
      </c>
      <c r="R315" s="62" t="s">
        <v>199</v>
      </c>
      <c r="S315" s="71" t="s">
        <v>140</v>
      </c>
    </row>
    <row r="316" spans="15:19" x14ac:dyDescent="0.25">
      <c r="O316" s="25">
        <v>29501054</v>
      </c>
      <c r="P316" s="25">
        <v>3050</v>
      </c>
      <c r="R316" s="62" t="s">
        <v>311</v>
      </c>
      <c r="S316" s="71" t="s">
        <v>9</v>
      </c>
    </row>
    <row r="317" spans="15:19" x14ac:dyDescent="0.25">
      <c r="O317" s="25">
        <v>29600023</v>
      </c>
      <c r="P317" s="25">
        <v>3050</v>
      </c>
      <c r="R317" s="61" t="s">
        <v>15266</v>
      </c>
      <c r="S317" s="70" t="s">
        <v>7</v>
      </c>
    </row>
    <row r="318" spans="15:19" x14ac:dyDescent="0.25">
      <c r="O318" s="25">
        <v>49500088</v>
      </c>
      <c r="P318" s="25" t="s">
        <v>15187</v>
      </c>
      <c r="R318" s="62" t="s">
        <v>15122</v>
      </c>
      <c r="S318" s="71" t="s">
        <v>15121</v>
      </c>
    </row>
    <row r="319" spans="15:19" x14ac:dyDescent="0.25">
      <c r="O319" s="25">
        <v>31900002</v>
      </c>
      <c r="P319" s="25">
        <v>3050</v>
      </c>
      <c r="R319" s="61" t="s">
        <v>15224</v>
      </c>
      <c r="S319" s="70" t="s">
        <v>8</v>
      </c>
    </row>
    <row r="320" spans="15:19" x14ac:dyDescent="0.25">
      <c r="O320" s="25">
        <v>32000036</v>
      </c>
      <c r="P320" s="25">
        <v>3010</v>
      </c>
      <c r="R320" s="62" t="s">
        <v>15228</v>
      </c>
      <c r="S320" s="71" t="s">
        <v>274</v>
      </c>
    </row>
    <row r="321" spans="18:19" x14ac:dyDescent="0.25">
      <c r="R321" s="61" t="s">
        <v>15230</v>
      </c>
      <c r="S321" s="70" t="s">
        <v>274</v>
      </c>
    </row>
    <row r="322" spans="18:19" x14ac:dyDescent="0.25">
      <c r="R322" s="62" t="s">
        <v>15225</v>
      </c>
      <c r="S322" s="71" t="s">
        <v>274</v>
      </c>
    </row>
    <row r="323" spans="18:19" x14ac:dyDescent="0.25">
      <c r="R323" s="61" t="s">
        <v>15229</v>
      </c>
      <c r="S323" s="70" t="s">
        <v>274</v>
      </c>
    </row>
    <row r="324" spans="18:19" x14ac:dyDescent="0.25">
      <c r="R324" s="62" t="s">
        <v>15270</v>
      </c>
      <c r="S324" s="71" t="s">
        <v>274</v>
      </c>
    </row>
    <row r="325" spans="18:19" x14ac:dyDescent="0.25">
      <c r="R325" s="62" t="s">
        <v>15231</v>
      </c>
      <c r="S325" s="71" t="s">
        <v>274</v>
      </c>
    </row>
    <row r="326" spans="18:19" x14ac:dyDescent="0.25">
      <c r="R326" s="61" t="s">
        <v>15232</v>
      </c>
      <c r="S326" s="70" t="s">
        <v>274</v>
      </c>
    </row>
    <row r="327" spans="18:19" x14ac:dyDescent="0.25">
      <c r="R327" s="62" t="s">
        <v>15227</v>
      </c>
      <c r="S327" s="71" t="s">
        <v>274</v>
      </c>
    </row>
    <row r="328" spans="18:19" x14ac:dyDescent="0.25">
      <c r="R328" s="61" t="s">
        <v>15226</v>
      </c>
      <c r="S328" s="70" t="s">
        <v>274</v>
      </c>
    </row>
    <row r="329" spans="18:19" x14ac:dyDescent="0.25">
      <c r="R329" s="61" t="s">
        <v>306</v>
      </c>
      <c r="S329" s="70" t="s">
        <v>348</v>
      </c>
    </row>
    <row r="330" spans="18:19" x14ac:dyDescent="0.25">
      <c r="R330" s="62" t="s">
        <v>15384</v>
      </c>
      <c r="S330" s="71" t="s">
        <v>41</v>
      </c>
    </row>
    <row r="331" spans="18:19" x14ac:dyDescent="0.25">
      <c r="R331" s="62" t="s">
        <v>241</v>
      </c>
      <c r="S331" s="71" t="s">
        <v>243</v>
      </c>
    </row>
    <row r="332" spans="18:19" x14ac:dyDescent="0.25">
      <c r="R332" s="62" t="s">
        <v>57</v>
      </c>
      <c r="S332" s="71" t="s">
        <v>59</v>
      </c>
    </row>
    <row r="333" spans="18:19" x14ac:dyDescent="0.25">
      <c r="R333" s="61" t="s">
        <v>358</v>
      </c>
      <c r="S333" s="70" t="s">
        <v>41</v>
      </c>
    </row>
    <row r="334" spans="18:19" x14ac:dyDescent="0.25">
      <c r="R334" s="62" t="s">
        <v>149</v>
      </c>
      <c r="S334" s="71" t="s">
        <v>59</v>
      </c>
    </row>
    <row r="335" spans="18:19" x14ac:dyDescent="0.25">
      <c r="R335" s="61" t="s">
        <v>325</v>
      </c>
      <c r="S335" s="71" t="s">
        <v>15205</v>
      </c>
    </row>
    <row r="336" spans="18:19" x14ac:dyDescent="0.25">
      <c r="R336" s="61" t="s">
        <v>15275</v>
      </c>
      <c r="S336" s="70" t="s">
        <v>15187</v>
      </c>
    </row>
    <row r="337" spans="18:19" x14ac:dyDescent="0.25">
      <c r="R337" s="62" t="s">
        <v>188</v>
      </c>
      <c r="S337" s="71" t="s">
        <v>74</v>
      </c>
    </row>
    <row r="338" spans="18:19" x14ac:dyDescent="0.25">
      <c r="R338" s="61" t="s">
        <v>71</v>
      </c>
      <c r="S338" s="70" t="s">
        <v>74</v>
      </c>
    </row>
    <row r="339" spans="18:19" x14ac:dyDescent="0.25">
      <c r="R339" s="62" t="s">
        <v>129</v>
      </c>
      <c r="S339" s="71" t="s">
        <v>63</v>
      </c>
    </row>
    <row r="340" spans="18:19" x14ac:dyDescent="0.25">
      <c r="R340" s="61" t="s">
        <v>192</v>
      </c>
      <c r="S340" s="70" t="s">
        <v>348</v>
      </c>
    </row>
    <row r="341" spans="18:19" x14ac:dyDescent="0.25">
      <c r="R341" s="62" t="s">
        <v>15269</v>
      </c>
      <c r="S341" s="71" t="s">
        <v>310</v>
      </c>
    </row>
    <row r="342" spans="18:19" x14ac:dyDescent="0.25">
      <c r="R342" s="61" t="s">
        <v>15251</v>
      </c>
      <c r="S342" s="70" t="s">
        <v>349</v>
      </c>
    </row>
    <row r="343" spans="18:19" x14ac:dyDescent="0.25">
      <c r="R343" s="62" t="s">
        <v>259</v>
      </c>
      <c r="S343" s="71" t="s">
        <v>63</v>
      </c>
    </row>
    <row r="344" spans="18:19" x14ac:dyDescent="0.25">
      <c r="R344" s="61" t="s">
        <v>363</v>
      </c>
      <c r="S344" s="70" t="s">
        <v>15153</v>
      </c>
    </row>
    <row r="345" spans="18:19" x14ac:dyDescent="0.25">
      <c r="R345" s="61" t="s">
        <v>235</v>
      </c>
      <c r="S345" s="70" t="s">
        <v>56</v>
      </c>
    </row>
    <row r="346" spans="18:19" x14ac:dyDescent="0.25">
      <c r="R346" s="61" t="s">
        <v>113</v>
      </c>
      <c r="S346" s="70" t="s">
        <v>74</v>
      </c>
    </row>
    <row r="347" spans="18:19" x14ac:dyDescent="0.25">
      <c r="R347" s="62" t="s">
        <v>342</v>
      </c>
      <c r="S347" s="71" t="s">
        <v>88</v>
      </c>
    </row>
    <row r="348" spans="18:19" x14ac:dyDescent="0.25">
      <c r="R348" s="65" t="s">
        <v>90</v>
      </c>
      <c r="S348" s="71" t="s">
        <v>59</v>
      </c>
    </row>
    <row r="349" spans="18:19" x14ac:dyDescent="0.25">
      <c r="R349" s="62" t="s">
        <v>189</v>
      </c>
      <c r="S349" s="71" t="s">
        <v>8</v>
      </c>
    </row>
    <row r="350" spans="18:19" x14ac:dyDescent="0.25">
      <c r="R350" s="61" t="s">
        <v>176</v>
      </c>
      <c r="S350" s="71" t="s">
        <v>8</v>
      </c>
    </row>
    <row r="351" spans="18:19" x14ac:dyDescent="0.25">
      <c r="R351" s="62" t="s">
        <v>148</v>
      </c>
      <c r="S351" s="71" t="s">
        <v>74</v>
      </c>
    </row>
    <row r="352" spans="18:19" x14ac:dyDescent="0.25">
      <c r="R352" s="61" t="s">
        <v>119</v>
      </c>
      <c r="S352" s="70" t="s">
        <v>8</v>
      </c>
    </row>
    <row r="353" spans="18:19" x14ac:dyDescent="0.25">
      <c r="R353" s="62" t="s">
        <v>220</v>
      </c>
      <c r="S353" s="71" t="s">
        <v>348</v>
      </c>
    </row>
    <row r="354" spans="18:19" x14ac:dyDescent="0.25">
      <c r="R354" s="61" t="s">
        <v>15385</v>
      </c>
      <c r="S354" s="70" t="s">
        <v>15205</v>
      </c>
    </row>
    <row r="355" spans="18:19" x14ac:dyDescent="0.25">
      <c r="R355" s="62" t="s">
        <v>15395</v>
      </c>
      <c r="S355" s="71" t="s">
        <v>56</v>
      </c>
    </row>
    <row r="356" spans="18:19" x14ac:dyDescent="0.25">
      <c r="R356" s="61" t="s">
        <v>249</v>
      </c>
      <c r="S356" s="70" t="s">
        <v>63</v>
      </c>
    </row>
    <row r="357" spans="18:19" x14ac:dyDescent="0.25">
      <c r="R357" s="62" t="s">
        <v>120</v>
      </c>
      <c r="S357" s="71" t="s">
        <v>15153</v>
      </c>
    </row>
    <row r="358" spans="18:19" x14ac:dyDescent="0.25">
      <c r="R358" s="61" t="s">
        <v>308</v>
      </c>
      <c r="S358" s="70" t="s">
        <v>63</v>
      </c>
    </row>
    <row r="359" spans="18:19" x14ac:dyDescent="0.25">
      <c r="R359" s="61" t="s">
        <v>255</v>
      </c>
      <c r="S359" s="70" t="s">
        <v>84</v>
      </c>
    </row>
    <row r="360" spans="18:19" x14ac:dyDescent="0.25">
      <c r="R360" s="62" t="s">
        <v>198</v>
      </c>
      <c r="S360" s="71" t="s">
        <v>63</v>
      </c>
    </row>
    <row r="361" spans="18:19" x14ac:dyDescent="0.25">
      <c r="R361" s="62" t="s">
        <v>344</v>
      </c>
      <c r="S361" s="71" t="s">
        <v>59</v>
      </c>
    </row>
    <row r="362" spans="18:19" x14ac:dyDescent="0.25">
      <c r="R362" s="62" t="s">
        <v>15396</v>
      </c>
      <c r="S362" s="71" t="s">
        <v>127</v>
      </c>
    </row>
    <row r="363" spans="18:19" x14ac:dyDescent="0.25">
      <c r="R363" s="62" t="s">
        <v>361</v>
      </c>
      <c r="S363" s="71" t="s">
        <v>41</v>
      </c>
    </row>
    <row r="364" spans="18:19" x14ac:dyDescent="0.25">
      <c r="R364" s="61" t="s">
        <v>15248</v>
      </c>
      <c r="S364" s="70" t="s">
        <v>7</v>
      </c>
    </row>
    <row r="365" spans="18:19" x14ac:dyDescent="0.25">
      <c r="R365" s="62" t="s">
        <v>108</v>
      </c>
      <c r="S365" s="71" t="s">
        <v>56</v>
      </c>
    </row>
    <row r="366" spans="18:19" x14ac:dyDescent="0.25">
      <c r="R366" s="61" t="s">
        <v>15241</v>
      </c>
      <c r="S366" s="70" t="s">
        <v>15243</v>
      </c>
    </row>
    <row r="367" spans="18:19" x14ac:dyDescent="0.25">
      <c r="R367" s="62" t="s">
        <v>15250</v>
      </c>
      <c r="S367" s="71" t="s">
        <v>15247</v>
      </c>
    </row>
    <row r="368" spans="18:19" x14ac:dyDescent="0.25">
      <c r="R368" s="61" t="s">
        <v>338</v>
      </c>
      <c r="S368" s="70" t="s">
        <v>88</v>
      </c>
    </row>
    <row r="369" spans="18:19" x14ac:dyDescent="0.25">
      <c r="R369" s="62" t="s">
        <v>15249</v>
      </c>
      <c r="S369" s="71" t="s">
        <v>63</v>
      </c>
    </row>
    <row r="370" spans="18:19" x14ac:dyDescent="0.25">
      <c r="R370" s="61" t="s">
        <v>350</v>
      </c>
      <c r="S370" s="70" t="s">
        <v>8</v>
      </c>
    </row>
    <row r="371" spans="18:19" x14ac:dyDescent="0.25">
      <c r="R371" s="62" t="s">
        <v>15123</v>
      </c>
      <c r="S371" s="71" t="s">
        <v>372</v>
      </c>
    </row>
    <row r="372" spans="18:19" x14ac:dyDescent="0.25">
      <c r="R372" s="62" t="s">
        <v>54</v>
      </c>
      <c r="S372" s="70" t="s">
        <v>15153</v>
      </c>
    </row>
    <row r="373" spans="18:19" x14ac:dyDescent="0.25">
      <c r="R373" s="73">
        <v>29500942</v>
      </c>
      <c r="S373" s="72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49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15120</v>
      </c>
      <c r="C1" t="s">
        <v>15142</v>
      </c>
      <c r="D1" t="s">
        <v>15139</v>
      </c>
      <c r="E1" t="s">
        <v>15141</v>
      </c>
      <c r="F1" t="s">
        <v>15140</v>
      </c>
      <c r="G1" t="s">
        <v>15118</v>
      </c>
      <c r="H1" t="s">
        <v>15143</v>
      </c>
      <c r="J1" t="s">
        <v>12</v>
      </c>
      <c r="K1" t="s">
        <v>15120</v>
      </c>
      <c r="L1" t="s">
        <v>15139</v>
      </c>
      <c r="N1" t="s">
        <v>12</v>
      </c>
      <c r="O1" t="s">
        <v>15120</v>
      </c>
      <c r="P1" t="s">
        <v>15141</v>
      </c>
      <c r="Q1" t="s">
        <v>15140</v>
      </c>
      <c r="S1" t="s">
        <v>15281</v>
      </c>
      <c r="T1" t="s">
        <v>15283</v>
      </c>
      <c r="U1" t="s">
        <v>15282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42</v>
      </c>
      <c r="L2" s="4">
        <v>559.70000000000005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15284</v>
      </c>
      <c r="U2">
        <v>0.5</v>
      </c>
    </row>
    <row r="3" spans="1:21" x14ac:dyDescent="0.25">
      <c r="A3" s="18" t="s">
        <v>8</v>
      </c>
      <c r="B3">
        <v>33</v>
      </c>
      <c r="C3">
        <v>809.4</v>
      </c>
      <c r="D3" s="4">
        <v>75</v>
      </c>
      <c r="E3" s="4">
        <v>83654.659999999989</v>
      </c>
      <c r="F3" s="22">
        <v>371556.41630499985</v>
      </c>
      <c r="G3" s="54">
        <v>0.96754920765920283</v>
      </c>
      <c r="H3" s="54">
        <v>8.9654300190808278E-2</v>
      </c>
      <c r="J3" s="18" t="s">
        <v>6</v>
      </c>
      <c r="K3">
        <v>35</v>
      </c>
      <c r="L3" s="4">
        <v>1020.3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36</v>
      </c>
      <c r="L4" s="4">
        <v>1010.1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15285</v>
      </c>
      <c r="U4">
        <v>0.5</v>
      </c>
    </row>
    <row r="5" spans="1:21" x14ac:dyDescent="0.25">
      <c r="A5" s="18" t="s">
        <v>9</v>
      </c>
      <c r="B5">
        <v>33</v>
      </c>
      <c r="C5">
        <v>100.5</v>
      </c>
      <c r="D5" s="4">
        <v>1</v>
      </c>
      <c r="E5" s="4">
        <v>49993.119999999966</v>
      </c>
      <c r="F5" s="22">
        <v>364491.78799999977</v>
      </c>
      <c r="G5" s="54">
        <v>0.20102766140620965</v>
      </c>
      <c r="H5" s="54">
        <v>2.0002752378727325E-3</v>
      </c>
      <c r="J5" s="18" t="s">
        <v>6</v>
      </c>
      <c r="K5">
        <v>43</v>
      </c>
      <c r="L5" s="4">
        <v>398.8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15286</v>
      </c>
      <c r="U5">
        <v>0.5</v>
      </c>
    </row>
    <row r="6" spans="1:21" x14ac:dyDescent="0.25">
      <c r="A6" s="18" t="s">
        <v>8</v>
      </c>
      <c r="B6">
        <v>34</v>
      </c>
      <c r="C6">
        <v>3941.7</v>
      </c>
      <c r="D6" s="4">
        <v>297.2</v>
      </c>
      <c r="E6" s="4">
        <v>274446.18000000005</v>
      </c>
      <c r="F6" s="22">
        <v>1251036.9723250004</v>
      </c>
      <c r="G6" s="54">
        <v>1.4362378809572058</v>
      </c>
      <c r="H6" s="54">
        <v>0.10829081315688195</v>
      </c>
      <c r="J6" s="18" t="s">
        <v>6</v>
      </c>
      <c r="K6">
        <v>34</v>
      </c>
      <c r="L6" s="4">
        <v>909.5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15287</v>
      </c>
      <c r="U6">
        <v>0.5</v>
      </c>
    </row>
    <row r="7" spans="1:21" x14ac:dyDescent="0.25">
      <c r="A7" s="18" t="s">
        <v>6</v>
      </c>
      <c r="B7">
        <v>34</v>
      </c>
      <c r="C7">
        <v>4331.2</v>
      </c>
      <c r="D7" s="4">
        <v>909.5</v>
      </c>
      <c r="E7" s="4">
        <v>195619.25000000006</v>
      </c>
      <c r="F7" s="22">
        <v>537449.05163999996</v>
      </c>
      <c r="G7" s="54">
        <v>2.2140970277720617</v>
      </c>
      <c r="H7" s="54">
        <v>0.46493379358115305</v>
      </c>
      <c r="J7" s="18" t="s">
        <v>6</v>
      </c>
      <c r="K7">
        <v>37</v>
      </c>
      <c r="L7" s="4">
        <v>1322.7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7</v>
      </c>
      <c r="B8">
        <v>34</v>
      </c>
      <c r="C8">
        <v>388</v>
      </c>
      <c r="D8" s="4">
        <v>200</v>
      </c>
      <c r="E8" s="4">
        <v>457327.60000000003</v>
      </c>
      <c r="F8" s="22">
        <v>1609419.2759000002</v>
      </c>
      <c r="G8" s="54">
        <v>8.4840713746557161E-2</v>
      </c>
      <c r="H8" s="54">
        <v>4.3732326673483077E-2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9</v>
      </c>
      <c r="B9">
        <v>34</v>
      </c>
      <c r="C9">
        <v>182</v>
      </c>
      <c r="D9" s="4">
        <v>2</v>
      </c>
      <c r="E9" s="4">
        <v>128382.82000000024</v>
      </c>
      <c r="F9" s="22">
        <v>1076303.6652289997</v>
      </c>
      <c r="G9" s="54">
        <v>0.14176351633341569</v>
      </c>
      <c r="H9" s="54">
        <v>1.5578408388287437E-3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15288</v>
      </c>
      <c r="U9">
        <v>0.5</v>
      </c>
    </row>
    <row r="10" spans="1:21" x14ac:dyDescent="0.25">
      <c r="A10" s="18" t="s">
        <v>6</v>
      </c>
      <c r="B10">
        <v>35</v>
      </c>
      <c r="C10">
        <v>2610.8000000000002</v>
      </c>
      <c r="D10" s="4">
        <v>1020.3</v>
      </c>
      <c r="E10" s="4">
        <v>227627.63</v>
      </c>
      <c r="F10" s="22">
        <v>634053.52016999992</v>
      </c>
      <c r="G10" s="54">
        <v>1.1469609379142593</v>
      </c>
      <c r="H10" s="54">
        <v>0.44823205337594557</v>
      </c>
      <c r="J10" s="18" t="s">
        <v>6</v>
      </c>
      <c r="K10">
        <v>41</v>
      </c>
      <c r="L10" s="4">
        <v>1464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8</v>
      </c>
      <c r="B11">
        <v>35</v>
      </c>
      <c r="C11">
        <v>1555.2</v>
      </c>
      <c r="D11" s="4">
        <v>509.2</v>
      </c>
      <c r="E11" s="4">
        <v>219124.67999999979</v>
      </c>
      <c r="F11" s="22">
        <v>991039.15707500034</v>
      </c>
      <c r="G11" s="54">
        <v>0.70973292465276006</v>
      </c>
      <c r="H11" s="54">
        <v>0.2323791185912972</v>
      </c>
      <c r="J11" s="18" t="s">
        <v>6</v>
      </c>
      <c r="K11">
        <v>33</v>
      </c>
      <c r="L11" s="4">
        <v>532.79999999999995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9</v>
      </c>
      <c r="B12">
        <v>35</v>
      </c>
      <c r="C12">
        <v>1711.9</v>
      </c>
      <c r="D12" s="4">
        <v>85.4</v>
      </c>
      <c r="E12" s="4">
        <v>133283.88000000024</v>
      </c>
      <c r="F12" s="22">
        <v>1064765.3302579992</v>
      </c>
      <c r="G12" s="54">
        <v>1.2844013844734989</v>
      </c>
      <c r="H12" s="54">
        <v>6.4073764959423338E-2</v>
      </c>
      <c r="J12" s="18" t="s">
        <v>6</v>
      </c>
      <c r="K12">
        <v>38</v>
      </c>
      <c r="L12" s="4">
        <v>699.4</v>
      </c>
      <c r="N12" s="18" t="s">
        <v>6</v>
      </c>
      <c r="O12">
        <v>43</v>
      </c>
      <c r="P12" s="4">
        <v>270819.07999999996</v>
      </c>
      <c r="Q12" s="22">
        <v>753298.42450000008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7</v>
      </c>
      <c r="B13">
        <v>35</v>
      </c>
      <c r="C13">
        <v>686.4</v>
      </c>
      <c r="D13" s="4">
        <v>431</v>
      </c>
      <c r="E13" s="4">
        <v>483359.74999999994</v>
      </c>
      <c r="F13" s="22">
        <v>1716510.2754999998</v>
      </c>
      <c r="G13" s="54">
        <v>0.14200603173929979</v>
      </c>
      <c r="H13" s="54">
        <v>8.9167540325813241E-2</v>
      </c>
      <c r="J13" s="18" t="s">
        <v>6</v>
      </c>
      <c r="K13">
        <v>44</v>
      </c>
      <c r="L13" s="4">
        <v>80</v>
      </c>
      <c r="N13" s="18" t="s">
        <v>7</v>
      </c>
      <c r="O13">
        <v>33</v>
      </c>
      <c r="P13" s="4">
        <v>102943.20000000001</v>
      </c>
      <c r="Q13" s="22">
        <v>364959.90480000002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41</v>
      </c>
      <c r="L14" s="4">
        <v>217</v>
      </c>
      <c r="N14" s="18" t="s">
        <v>7</v>
      </c>
      <c r="O14">
        <v>34</v>
      </c>
      <c r="P14" s="4">
        <v>457327.60000000003</v>
      </c>
      <c r="Q14" s="22">
        <v>1609419.2759000002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9</v>
      </c>
      <c r="B15">
        <v>36</v>
      </c>
      <c r="C15">
        <v>785.2</v>
      </c>
      <c r="D15" s="4">
        <v>4.2</v>
      </c>
      <c r="E15" s="4">
        <v>119301.62000000037</v>
      </c>
      <c r="F15" s="22">
        <v>981210.53497000039</v>
      </c>
      <c r="G15" s="54">
        <v>0.65816373658630756</v>
      </c>
      <c r="H15" s="54">
        <v>3.5204886572369992E-3</v>
      </c>
      <c r="J15" s="18" t="s">
        <v>7</v>
      </c>
      <c r="K15">
        <v>42</v>
      </c>
      <c r="L15" s="4">
        <v>216</v>
      </c>
      <c r="N15" s="18" t="s">
        <v>7</v>
      </c>
      <c r="O15">
        <v>35</v>
      </c>
      <c r="P15" s="4">
        <v>483359.74999999994</v>
      </c>
      <c r="Q15" s="22">
        <v>1716510.2754999998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2477.8999999999996</v>
      </c>
      <c r="D16" s="4">
        <v>1010.1</v>
      </c>
      <c r="E16" s="4">
        <v>202723.38</v>
      </c>
      <c r="F16" s="22">
        <v>571762.02470000007</v>
      </c>
      <c r="G16" s="54">
        <v>1.2223059816780875</v>
      </c>
      <c r="H16" s="54">
        <v>0.49826517296623601</v>
      </c>
      <c r="J16" s="18" t="s">
        <v>7</v>
      </c>
      <c r="K16">
        <v>43</v>
      </c>
      <c r="L16" s="4">
        <v>149</v>
      </c>
      <c r="N16" s="18" t="s">
        <v>7</v>
      </c>
      <c r="O16">
        <v>36</v>
      </c>
      <c r="P16" s="4">
        <v>469639.15</v>
      </c>
      <c r="Q16" s="22">
        <v>1672891.0503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7</v>
      </c>
      <c r="B17">
        <v>36</v>
      </c>
      <c r="C17">
        <v>59.5</v>
      </c>
      <c r="D17" s="4">
        <v>29.5</v>
      </c>
      <c r="E17" s="4">
        <v>469639.15</v>
      </c>
      <c r="F17" s="22">
        <v>1672891.0503</v>
      </c>
      <c r="G17" s="54">
        <v>1.2669301526501784E-2</v>
      </c>
      <c r="H17" s="54">
        <v>6.2814184038958417E-3</v>
      </c>
      <c r="J17" s="18" t="s">
        <v>7</v>
      </c>
      <c r="K17">
        <v>33</v>
      </c>
      <c r="L17" s="4">
        <v>90.6</v>
      </c>
      <c r="N17" s="18" t="s">
        <v>7</v>
      </c>
      <c r="O17">
        <v>37</v>
      </c>
      <c r="P17" s="4">
        <v>530850.79999999993</v>
      </c>
      <c r="Q17" s="22">
        <v>1881174.0554999998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8</v>
      </c>
      <c r="B18">
        <v>37</v>
      </c>
      <c r="C18">
        <v>1925.23</v>
      </c>
      <c r="D18" s="4">
        <v>241.9</v>
      </c>
      <c r="E18" s="4">
        <v>278362.88300000015</v>
      </c>
      <c r="F18" s="22">
        <v>1289265.5032000004</v>
      </c>
      <c r="G18" s="54">
        <v>0.69162597371144452</v>
      </c>
      <c r="H18" s="54">
        <v>8.6900953673482342E-2</v>
      </c>
      <c r="J18" s="18" t="s">
        <v>7</v>
      </c>
      <c r="K18">
        <v>34</v>
      </c>
      <c r="L18" s="4">
        <v>200</v>
      </c>
      <c r="N18" s="18" t="s">
        <v>7</v>
      </c>
      <c r="O18">
        <v>38</v>
      </c>
      <c r="P18" s="4">
        <v>657778.80000000005</v>
      </c>
      <c r="Q18" s="22">
        <v>2323749.9694000003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6</v>
      </c>
      <c r="B19">
        <v>37</v>
      </c>
      <c r="C19">
        <v>5360.0999999999995</v>
      </c>
      <c r="D19" s="4">
        <v>1322.7</v>
      </c>
      <c r="E19" s="4">
        <v>185422.99999999994</v>
      </c>
      <c r="F19" s="22">
        <v>498444.98790000007</v>
      </c>
      <c r="G19" s="54">
        <v>2.8907417094966652</v>
      </c>
      <c r="H19" s="54">
        <v>0.71334192629824811</v>
      </c>
      <c r="J19" s="18" t="s">
        <v>7</v>
      </c>
      <c r="K19">
        <v>35</v>
      </c>
      <c r="L19" s="4">
        <v>431</v>
      </c>
      <c r="N19" s="18" t="s">
        <v>7</v>
      </c>
      <c r="O19">
        <v>39</v>
      </c>
      <c r="P19" s="4">
        <v>556163.19999999995</v>
      </c>
      <c r="Q19" s="22">
        <v>1966478.0806999998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9</v>
      </c>
      <c r="B20">
        <v>37</v>
      </c>
      <c r="C20">
        <v>731</v>
      </c>
      <c r="D20" s="4">
        <v>1</v>
      </c>
      <c r="E20" s="4">
        <v>123126.4500000003</v>
      </c>
      <c r="F20" s="22">
        <v>960090.35949500022</v>
      </c>
      <c r="G20" s="54">
        <v>0.5936985919759713</v>
      </c>
      <c r="H20" s="54">
        <v>8.1217317643771699E-4</v>
      </c>
      <c r="J20" s="18" t="s">
        <v>7</v>
      </c>
      <c r="K20">
        <v>36</v>
      </c>
      <c r="L20" s="4">
        <v>29.5</v>
      </c>
      <c r="N20" s="18" t="s">
        <v>7</v>
      </c>
      <c r="O20">
        <v>40</v>
      </c>
      <c r="P20" s="4">
        <v>235699.19999999998</v>
      </c>
      <c r="Q20" s="22">
        <v>828151.67130000005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7</v>
      </c>
      <c r="B21">
        <v>37</v>
      </c>
      <c r="C21">
        <v>566</v>
      </c>
      <c r="D21" s="4">
        <v>110</v>
      </c>
      <c r="E21" s="4">
        <v>530850.79999999993</v>
      </c>
      <c r="F21" s="22">
        <v>1881174.0554999998</v>
      </c>
      <c r="G21" s="54">
        <v>0.1066212954751128</v>
      </c>
      <c r="H21" s="54">
        <v>2.0721453184209201E-2</v>
      </c>
      <c r="J21" s="18" t="s">
        <v>7</v>
      </c>
      <c r="K21">
        <v>37</v>
      </c>
      <c r="L21" s="4">
        <v>110</v>
      </c>
      <c r="N21" s="18" t="s">
        <v>7</v>
      </c>
      <c r="O21">
        <v>41</v>
      </c>
      <c r="P21" s="4">
        <v>532830.80000000005</v>
      </c>
      <c r="Q21" s="22">
        <v>1880497.0457999997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3014.2999999999997</v>
      </c>
      <c r="D22" s="4">
        <v>197.7</v>
      </c>
      <c r="E22" s="4">
        <v>280334.21800000011</v>
      </c>
      <c r="F22" s="22">
        <v>1361868.9488349999</v>
      </c>
      <c r="G22" s="54">
        <v>1.0752522547925272</v>
      </c>
      <c r="H22" s="54">
        <v>7.0522964128481788E-2</v>
      </c>
      <c r="J22" s="18" t="s">
        <v>7</v>
      </c>
      <c r="K22">
        <v>38</v>
      </c>
      <c r="L22" s="4">
        <v>145.5</v>
      </c>
      <c r="N22" s="18" t="s">
        <v>7</v>
      </c>
      <c r="O22">
        <v>42</v>
      </c>
      <c r="P22" s="4">
        <v>540188.30000000005</v>
      </c>
      <c r="Q22" s="22">
        <v>1902738.2708000003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930.5</v>
      </c>
      <c r="D23" s="4">
        <v>354.5</v>
      </c>
      <c r="E23" s="4">
        <v>134610.38000000015</v>
      </c>
      <c r="F23" s="22">
        <v>1115813.6175929999</v>
      </c>
      <c r="G23" s="54">
        <v>0.69125427028732778</v>
      </c>
      <c r="H23" s="54">
        <v>0.26335264784186746</v>
      </c>
      <c r="J23" s="18" t="s">
        <v>7</v>
      </c>
      <c r="K23">
        <v>39</v>
      </c>
      <c r="L23" s="4">
        <v>374.5</v>
      </c>
      <c r="N23" s="18" t="s">
        <v>7</v>
      </c>
      <c r="O23">
        <v>43</v>
      </c>
      <c r="P23" s="4">
        <v>492134.64999999997</v>
      </c>
      <c r="Q23" s="22">
        <v>1732575.3748999995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1783.5000000000002</v>
      </c>
      <c r="D24" s="4">
        <v>699.4</v>
      </c>
      <c r="E24" s="4">
        <v>227515.16000000003</v>
      </c>
      <c r="F24" s="22">
        <v>643873.44149999984</v>
      </c>
      <c r="G24" s="54">
        <v>0.78390380667380577</v>
      </c>
      <c r="H24" s="54">
        <v>0.30740808656442931</v>
      </c>
      <c r="J24" s="18" t="s">
        <v>7</v>
      </c>
      <c r="K24">
        <v>40</v>
      </c>
      <c r="L24" s="4">
        <v>311.89999999999998</v>
      </c>
      <c r="N24" s="18" t="s">
        <v>8</v>
      </c>
      <c r="O24">
        <v>33</v>
      </c>
      <c r="P24" s="4">
        <v>83654.659999999989</v>
      </c>
      <c r="Q24" s="22">
        <v>371556.41630499985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7</v>
      </c>
      <c r="K25">
        <v>44</v>
      </c>
      <c r="L25" s="4">
        <v>70</v>
      </c>
      <c r="N25" s="18" t="s">
        <v>8</v>
      </c>
      <c r="O25">
        <v>34</v>
      </c>
      <c r="P25" s="4">
        <v>274446.18000000005</v>
      </c>
      <c r="Q25" s="22">
        <v>1251036.9723250004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8</v>
      </c>
      <c r="B26">
        <v>39</v>
      </c>
      <c r="C26">
        <v>3594.4</v>
      </c>
      <c r="D26" s="4">
        <v>550</v>
      </c>
      <c r="E26" s="4">
        <v>254466.77000000008</v>
      </c>
      <c r="F26" s="22">
        <v>1166713.1766800003</v>
      </c>
      <c r="G26" s="54">
        <v>1.4125223501677642</v>
      </c>
      <c r="H26" s="54">
        <v>0.21613824076125923</v>
      </c>
      <c r="J26" s="18" t="s">
        <v>8</v>
      </c>
      <c r="K26">
        <v>42</v>
      </c>
      <c r="L26" s="4">
        <v>483.8</v>
      </c>
      <c r="N26" s="18" t="s">
        <v>8</v>
      </c>
      <c r="O26">
        <v>35</v>
      </c>
      <c r="P26" s="4">
        <v>219124.67999999979</v>
      </c>
      <c r="Q26" s="22">
        <v>991039.15707500034</v>
      </c>
      <c r="S26">
        <v>29501000</v>
      </c>
      <c r="T26" s="18" t="s">
        <v>15289</v>
      </c>
      <c r="U26">
        <v>1</v>
      </c>
    </row>
    <row r="27" spans="1:21" x14ac:dyDescent="0.25">
      <c r="A27" s="18" t="s">
        <v>9</v>
      </c>
      <c r="B27">
        <v>39</v>
      </c>
      <c r="C27">
        <v>1091</v>
      </c>
      <c r="D27" s="4">
        <v>43</v>
      </c>
      <c r="E27" s="4">
        <v>112648.27000000014</v>
      </c>
      <c r="F27" s="22">
        <v>875858.04054600035</v>
      </c>
      <c r="G27" s="54">
        <v>0.96850133606135158</v>
      </c>
      <c r="H27" s="54">
        <v>3.8171913336973527E-2</v>
      </c>
      <c r="J27" s="18" t="s">
        <v>8</v>
      </c>
      <c r="K27">
        <v>34</v>
      </c>
      <c r="L27" s="4">
        <v>297.2</v>
      </c>
      <c r="N27" s="18" t="s">
        <v>8</v>
      </c>
      <c r="O27">
        <v>36</v>
      </c>
      <c r="P27" s="4">
        <v>242385.9519999999</v>
      </c>
      <c r="Q27" s="22">
        <v>1088242.6986649998</v>
      </c>
      <c r="S27">
        <v>29501002</v>
      </c>
      <c r="T27" s="18" t="s">
        <v>15290</v>
      </c>
      <c r="U27">
        <v>1</v>
      </c>
    </row>
    <row r="28" spans="1:21" x14ac:dyDescent="0.25">
      <c r="A28" s="18" t="s">
        <v>6</v>
      </c>
      <c r="B28">
        <v>39</v>
      </c>
      <c r="C28">
        <v>3672.5</v>
      </c>
      <c r="D28" s="4">
        <v>1485</v>
      </c>
      <c r="E28" s="4">
        <v>238279.41999999998</v>
      </c>
      <c r="F28" s="22">
        <v>664607.00639999984</v>
      </c>
      <c r="G28" s="54">
        <v>1.541257738498776</v>
      </c>
      <c r="H28" s="54">
        <v>0.62321790106757857</v>
      </c>
      <c r="J28" s="18" t="s">
        <v>8</v>
      </c>
      <c r="K28">
        <v>40</v>
      </c>
      <c r="L28" s="4">
        <v>600.59999999999991</v>
      </c>
      <c r="N28" s="18" t="s">
        <v>8</v>
      </c>
      <c r="O28">
        <v>37</v>
      </c>
      <c r="P28" s="4">
        <v>278362.88300000015</v>
      </c>
      <c r="Q28" s="22">
        <v>1289265.5032000004</v>
      </c>
      <c r="S28">
        <v>29501003</v>
      </c>
      <c r="T28" s="18" t="s">
        <v>15291</v>
      </c>
      <c r="U28">
        <v>1</v>
      </c>
    </row>
    <row r="29" spans="1:21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8</v>
      </c>
      <c r="K29">
        <v>41</v>
      </c>
      <c r="L29" s="4">
        <v>259.5</v>
      </c>
      <c r="N29" s="18" t="s">
        <v>8</v>
      </c>
      <c r="O29">
        <v>38</v>
      </c>
      <c r="P29" s="4">
        <v>280334.21800000011</v>
      </c>
      <c r="Q29" s="22">
        <v>1361868.9488349999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4819.2000000000007</v>
      </c>
      <c r="D30" s="4">
        <v>600.59999999999991</v>
      </c>
      <c r="E30" s="4">
        <v>164816.58100000001</v>
      </c>
      <c r="F30" s="22">
        <v>733561.11782000004</v>
      </c>
      <c r="G30" s="54">
        <v>2.9239776548938368</v>
      </c>
      <c r="H30" s="54">
        <v>0.3644050837336566</v>
      </c>
      <c r="J30" s="18" t="s">
        <v>8</v>
      </c>
      <c r="K30">
        <v>43</v>
      </c>
      <c r="L30" s="4">
        <v>766.7</v>
      </c>
      <c r="N30" s="18" t="s">
        <v>8</v>
      </c>
      <c r="O30">
        <v>39</v>
      </c>
      <c r="P30" s="4">
        <v>254466.77000000008</v>
      </c>
      <c r="Q30" s="22">
        <v>1166713.1766800003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3902.3999999999996</v>
      </c>
      <c r="D31" s="4">
        <v>1035</v>
      </c>
      <c r="E31" s="4">
        <v>144426.37</v>
      </c>
      <c r="F31" s="22">
        <v>408363.09239999996</v>
      </c>
      <c r="G31" s="54">
        <v>2.7019996417551724</v>
      </c>
      <c r="H31" s="54">
        <v>0.71662813376809242</v>
      </c>
      <c r="J31" s="18" t="s">
        <v>8</v>
      </c>
      <c r="K31">
        <v>35</v>
      </c>
      <c r="L31" s="4">
        <v>509.2</v>
      </c>
      <c r="N31" s="18" t="s">
        <v>8</v>
      </c>
      <c r="O31">
        <v>40</v>
      </c>
      <c r="P31" s="4">
        <v>164816.58100000001</v>
      </c>
      <c r="Q31" s="22">
        <v>733561.11782000004</v>
      </c>
      <c r="S31">
        <v>29501021</v>
      </c>
      <c r="T31" s="18" t="s">
        <v>15292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37</v>
      </c>
      <c r="L32" s="4">
        <v>241.9</v>
      </c>
      <c r="N32" s="18" t="s">
        <v>8</v>
      </c>
      <c r="O32">
        <v>41</v>
      </c>
      <c r="P32" s="4">
        <v>229518.07799999998</v>
      </c>
      <c r="Q32" s="22">
        <v>1083745.6813300001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1249.8000000000002</v>
      </c>
      <c r="D33" s="4">
        <v>37.4</v>
      </c>
      <c r="E33" s="4">
        <v>75414.120000000039</v>
      </c>
      <c r="F33" s="22">
        <v>593821.75861300004</v>
      </c>
      <c r="G33" s="54">
        <v>1.6572493320879425</v>
      </c>
      <c r="H33" s="54">
        <v>4.9592834869650382E-2</v>
      </c>
      <c r="J33" s="18" t="s">
        <v>8</v>
      </c>
      <c r="K33">
        <v>39</v>
      </c>
      <c r="L33" s="4">
        <v>550</v>
      </c>
      <c r="N33" s="18" t="s">
        <v>8</v>
      </c>
      <c r="O33">
        <v>42</v>
      </c>
      <c r="P33" s="4">
        <v>225952.78000000006</v>
      </c>
      <c r="Q33" s="22">
        <v>1029799.791695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6</v>
      </c>
      <c r="B34">
        <v>41</v>
      </c>
      <c r="C34">
        <v>3667</v>
      </c>
      <c r="D34" s="4">
        <v>1464</v>
      </c>
      <c r="E34" s="4">
        <v>249376.47000000006</v>
      </c>
      <c r="F34" s="22">
        <v>675936.65182000038</v>
      </c>
      <c r="G34" s="54">
        <v>1.4704675224571104</v>
      </c>
      <c r="H34" s="54">
        <v>0.58706420858391317</v>
      </c>
      <c r="J34" s="18" t="s">
        <v>8</v>
      </c>
      <c r="K34">
        <v>38</v>
      </c>
      <c r="L34" s="4">
        <v>197.7</v>
      </c>
      <c r="N34" s="18" t="s">
        <v>8</v>
      </c>
      <c r="O34">
        <v>43</v>
      </c>
      <c r="P34" s="4">
        <v>249391.08099999989</v>
      </c>
      <c r="Q34" s="22">
        <v>1117786.7534950001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8</v>
      </c>
      <c r="B35">
        <v>41</v>
      </c>
      <c r="C35">
        <v>4070.5</v>
      </c>
      <c r="D35" s="4">
        <v>259.5</v>
      </c>
      <c r="E35" s="4">
        <v>229518.07799999998</v>
      </c>
      <c r="F35" s="22">
        <v>1083745.6813300001</v>
      </c>
      <c r="G35" s="54">
        <v>1.7734986435360443</v>
      </c>
      <c r="H35" s="54">
        <v>0.11306298931276343</v>
      </c>
      <c r="J35" s="18" t="s">
        <v>8</v>
      </c>
      <c r="K35">
        <v>33</v>
      </c>
      <c r="L35" s="4">
        <v>75</v>
      </c>
      <c r="N35" s="18" t="s">
        <v>9</v>
      </c>
      <c r="O35">
        <v>33</v>
      </c>
      <c r="P35" s="4">
        <v>49993.119999999966</v>
      </c>
      <c r="Q35" s="22">
        <v>364491.78799999977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9</v>
      </c>
      <c r="B36">
        <v>41</v>
      </c>
      <c r="C36">
        <v>2991</v>
      </c>
      <c r="D36" s="4">
        <v>210</v>
      </c>
      <c r="E36" s="4">
        <v>132167.2800000002</v>
      </c>
      <c r="F36" s="22">
        <v>1103720.8961080003</v>
      </c>
      <c r="G36" s="54">
        <v>2.2630412005149805</v>
      </c>
      <c r="H36" s="54">
        <v>0.15888955269413102</v>
      </c>
      <c r="J36" s="18" t="s">
        <v>8</v>
      </c>
      <c r="K36">
        <v>36</v>
      </c>
      <c r="L36" s="4">
        <v>326.10000000000002</v>
      </c>
      <c r="N36" s="18" t="s">
        <v>9</v>
      </c>
      <c r="O36">
        <v>34</v>
      </c>
      <c r="P36" s="4">
        <v>128382.82000000024</v>
      </c>
      <c r="Q36" s="22">
        <v>1076303.6652289997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7</v>
      </c>
      <c r="B37">
        <v>41</v>
      </c>
      <c r="C37">
        <v>502</v>
      </c>
      <c r="D37" s="4">
        <v>217</v>
      </c>
      <c r="E37" s="4">
        <v>532830.80000000005</v>
      </c>
      <c r="F37" s="22">
        <v>1880497.0457999997</v>
      </c>
      <c r="G37" s="54">
        <v>9.4213772927540976E-2</v>
      </c>
      <c r="H37" s="54">
        <v>4.0725873954733843E-2</v>
      </c>
      <c r="J37" s="18" t="s">
        <v>9</v>
      </c>
      <c r="K37">
        <v>36</v>
      </c>
      <c r="L37" s="4">
        <v>4.2</v>
      </c>
      <c r="N37" s="18" t="s">
        <v>9</v>
      </c>
      <c r="O37">
        <v>35</v>
      </c>
      <c r="P37" s="4">
        <v>133283.88000000024</v>
      </c>
      <c r="Q37" s="22">
        <v>1064765.3302579992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8</v>
      </c>
      <c r="B38">
        <v>42</v>
      </c>
      <c r="C38">
        <v>5530.2</v>
      </c>
      <c r="D38" s="4">
        <v>483.8</v>
      </c>
      <c r="E38" s="4">
        <v>225952.78000000006</v>
      </c>
      <c r="F38" s="22">
        <v>1029799.791695</v>
      </c>
      <c r="G38" s="54">
        <v>2.4475025268553892</v>
      </c>
      <c r="H38" s="54">
        <v>0.21411553334285149</v>
      </c>
      <c r="J38" s="18" t="s">
        <v>9</v>
      </c>
      <c r="K38">
        <v>41</v>
      </c>
      <c r="L38" s="4">
        <v>210</v>
      </c>
      <c r="N38" s="18" t="s">
        <v>9</v>
      </c>
      <c r="O38">
        <v>36</v>
      </c>
      <c r="P38" s="4">
        <v>119301.62000000037</v>
      </c>
      <c r="Q38" s="22">
        <v>981210.53497000039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6</v>
      </c>
      <c r="B39">
        <v>42</v>
      </c>
      <c r="C39">
        <v>4392.3000000000011</v>
      </c>
      <c r="D39" s="4">
        <v>559.70000000000005</v>
      </c>
      <c r="E39" s="4">
        <v>219963.82000000004</v>
      </c>
      <c r="F39" s="22">
        <v>596945.97303000023</v>
      </c>
      <c r="G39" s="54">
        <v>1.9968283875048181</v>
      </c>
      <c r="H39" s="54">
        <v>0.25445093652219714</v>
      </c>
      <c r="J39" s="18" t="s">
        <v>9</v>
      </c>
      <c r="K39">
        <v>42</v>
      </c>
      <c r="L39" s="4">
        <v>106</v>
      </c>
      <c r="N39" s="18" t="s">
        <v>9</v>
      </c>
      <c r="O39">
        <v>37</v>
      </c>
      <c r="P39" s="4">
        <v>123126.4500000003</v>
      </c>
      <c r="Q39" s="22">
        <v>960090.35949500022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618</v>
      </c>
      <c r="D40" s="4">
        <v>216</v>
      </c>
      <c r="E40" s="4">
        <v>540188.30000000005</v>
      </c>
      <c r="F40" s="22">
        <v>1902738.2708000003</v>
      </c>
      <c r="G40" s="54">
        <v>0.11440455115373656</v>
      </c>
      <c r="H40" s="54">
        <v>3.9986056713927347E-2</v>
      </c>
      <c r="J40" s="18" t="s">
        <v>9</v>
      </c>
      <c r="K40">
        <v>43</v>
      </c>
      <c r="L40" s="4">
        <v>56.4</v>
      </c>
      <c r="N40" s="18" t="s">
        <v>9</v>
      </c>
      <c r="O40">
        <v>38</v>
      </c>
      <c r="P40" s="4">
        <v>134610.38000000015</v>
      </c>
      <c r="Q40" s="22">
        <v>1115813.6175929999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2311</v>
      </c>
      <c r="D41" s="4">
        <v>106</v>
      </c>
      <c r="E41" s="4">
        <v>154379.08000000028</v>
      </c>
      <c r="F41" s="22">
        <v>1249655.7048540001</v>
      </c>
      <c r="G41" s="54">
        <v>1.4969644850843753</v>
      </c>
      <c r="H41" s="54">
        <v>6.8662152929010734E-2</v>
      </c>
      <c r="J41" s="18" t="s">
        <v>9</v>
      </c>
      <c r="K41">
        <v>33</v>
      </c>
      <c r="L41" s="4">
        <v>1</v>
      </c>
      <c r="N41" s="18" t="s">
        <v>9</v>
      </c>
      <c r="O41">
        <v>39</v>
      </c>
      <c r="P41" s="4">
        <v>112648.27000000014</v>
      </c>
      <c r="Q41" s="22">
        <v>875858.04054600035</v>
      </c>
      <c r="S41">
        <v>29501056</v>
      </c>
      <c r="T41" s="18" t="s">
        <v>15293</v>
      </c>
      <c r="U41">
        <v>0.5</v>
      </c>
    </row>
    <row r="42" spans="1:21" x14ac:dyDescent="0.25">
      <c r="A42" s="18" t="s">
        <v>6</v>
      </c>
      <c r="B42">
        <v>43</v>
      </c>
      <c r="C42">
        <v>2881.1000000000004</v>
      </c>
      <c r="D42" s="4">
        <v>398.8</v>
      </c>
      <c r="E42" s="4">
        <v>270819.07999999996</v>
      </c>
      <c r="F42" s="22">
        <v>753298.42450000008</v>
      </c>
      <c r="G42" s="54">
        <v>1.063846757030561</v>
      </c>
      <c r="H42" s="54">
        <v>0.14725698056429409</v>
      </c>
      <c r="J42" s="18" t="s">
        <v>9</v>
      </c>
      <c r="K42">
        <v>34</v>
      </c>
      <c r="L42" s="4">
        <v>2</v>
      </c>
      <c r="N42" s="18" t="s">
        <v>9</v>
      </c>
      <c r="O42">
        <v>40</v>
      </c>
      <c r="P42" s="4">
        <v>75414.120000000039</v>
      </c>
      <c r="Q42" s="22">
        <v>593821.75861300004</v>
      </c>
      <c r="S42">
        <v>29501057</v>
      </c>
      <c r="T42" s="18" t="s">
        <v>15294</v>
      </c>
      <c r="U42">
        <v>0.5</v>
      </c>
    </row>
    <row r="43" spans="1:21" x14ac:dyDescent="0.25">
      <c r="A43" s="18" t="s">
        <v>8</v>
      </c>
      <c r="B43">
        <v>43</v>
      </c>
      <c r="C43">
        <v>5557.9</v>
      </c>
      <c r="D43" s="4">
        <v>766.7</v>
      </c>
      <c r="E43" s="4">
        <v>249391.08099999989</v>
      </c>
      <c r="F43" s="22">
        <v>1117786.7534950001</v>
      </c>
      <c r="G43" s="54">
        <v>2.2285881185943461</v>
      </c>
      <c r="H43" s="54">
        <v>0.3074287969424217</v>
      </c>
      <c r="J43" s="18" t="s">
        <v>9</v>
      </c>
      <c r="K43">
        <v>35</v>
      </c>
      <c r="L43" s="4">
        <v>85.4</v>
      </c>
      <c r="N43" s="18" t="s">
        <v>9</v>
      </c>
      <c r="O43">
        <v>41</v>
      </c>
      <c r="P43" s="4">
        <v>132167.2800000002</v>
      </c>
      <c r="Q43" s="22">
        <v>1103720.8961080003</v>
      </c>
      <c r="S43">
        <v>29501063</v>
      </c>
      <c r="T43" s="18" t="s">
        <v>15295</v>
      </c>
      <c r="U43">
        <v>0.5</v>
      </c>
    </row>
    <row r="44" spans="1:21" x14ac:dyDescent="0.25">
      <c r="A44" s="18" t="s">
        <v>9</v>
      </c>
      <c r="B44">
        <v>43</v>
      </c>
      <c r="C44">
        <v>1843.4</v>
      </c>
      <c r="D44" s="4">
        <v>56.4</v>
      </c>
      <c r="E44" s="4">
        <v>126519.16000000011</v>
      </c>
      <c r="F44" s="22">
        <v>1023919.259223</v>
      </c>
      <c r="G44" s="54">
        <v>1.4570125188943703</v>
      </c>
      <c r="H44" s="54">
        <v>4.4578228309451268E-2</v>
      </c>
      <c r="J44" s="18" t="s">
        <v>9</v>
      </c>
      <c r="K44">
        <v>37</v>
      </c>
      <c r="L44" s="4">
        <v>1</v>
      </c>
      <c r="N44" s="18" t="s">
        <v>9</v>
      </c>
      <c r="O44">
        <v>42</v>
      </c>
      <c r="P44" s="4">
        <v>154379.08000000028</v>
      </c>
      <c r="Q44" s="22">
        <v>1249655.7048540001</v>
      </c>
      <c r="S44">
        <v>29501064</v>
      </c>
      <c r="T44" s="18" t="s">
        <v>15296</v>
      </c>
      <c r="U44">
        <v>0.5</v>
      </c>
    </row>
    <row r="45" spans="1:21" x14ac:dyDescent="0.25">
      <c r="A45" s="18" t="s">
        <v>7</v>
      </c>
      <c r="B45">
        <v>43</v>
      </c>
      <c r="C45">
        <v>164</v>
      </c>
      <c r="D45" s="4">
        <v>149</v>
      </c>
      <c r="E45" s="4">
        <v>492134.64999999997</v>
      </c>
      <c r="F45" s="22">
        <v>1732575.3748999995</v>
      </c>
      <c r="G45" s="54">
        <v>3.3324213200594595E-2</v>
      </c>
      <c r="H45" s="54">
        <v>3.0276266871271919E-2</v>
      </c>
      <c r="J45" s="18" t="s">
        <v>9</v>
      </c>
      <c r="K45">
        <v>38</v>
      </c>
      <c r="L45" s="4">
        <v>354.5</v>
      </c>
      <c r="N45" s="18" t="s">
        <v>9</v>
      </c>
      <c r="O45">
        <v>43</v>
      </c>
      <c r="P45" s="4">
        <v>126519.16000000011</v>
      </c>
      <c r="Q45" s="22">
        <v>1023919.259223</v>
      </c>
      <c r="S45">
        <v>29501069</v>
      </c>
      <c r="T45" s="18" t="s">
        <v>15297</v>
      </c>
      <c r="U45">
        <v>0.5</v>
      </c>
    </row>
    <row r="46" spans="1:21" x14ac:dyDescent="0.25">
      <c r="A46" s="18" t="s">
        <v>6</v>
      </c>
      <c r="B46">
        <v>44</v>
      </c>
      <c r="C46">
        <v>521</v>
      </c>
      <c r="D46" s="4">
        <v>80</v>
      </c>
      <c r="E46" s="4"/>
      <c r="F46" s="22"/>
      <c r="G46" s="54"/>
      <c r="H46" s="54"/>
      <c r="J46" s="18" t="s">
        <v>9</v>
      </c>
      <c r="K46">
        <v>39</v>
      </c>
      <c r="L46" s="4">
        <v>43</v>
      </c>
      <c r="S46">
        <v>29501070</v>
      </c>
      <c r="T46" s="18" t="s">
        <v>15298</v>
      </c>
      <c r="U46">
        <v>0.5</v>
      </c>
    </row>
    <row r="47" spans="1:21" x14ac:dyDescent="0.25">
      <c r="A47" s="18" t="s">
        <v>7</v>
      </c>
      <c r="B47">
        <v>44</v>
      </c>
      <c r="C47">
        <v>70</v>
      </c>
      <c r="D47" s="4">
        <v>70</v>
      </c>
      <c r="E47" s="4"/>
      <c r="F47" s="22"/>
      <c r="G47" s="54"/>
      <c r="H47" s="54"/>
      <c r="J47" s="18" t="s">
        <v>9</v>
      </c>
      <c r="K47">
        <v>40</v>
      </c>
      <c r="L47" s="4">
        <v>37.4</v>
      </c>
      <c r="S47">
        <v>29501073</v>
      </c>
      <c r="T47" s="18" t="s">
        <v>371</v>
      </c>
      <c r="U47">
        <v>0.5</v>
      </c>
    </row>
    <row r="48" spans="1:21" x14ac:dyDescent="0.25">
      <c r="A48" s="18" t="s">
        <v>8</v>
      </c>
      <c r="B48">
        <v>44</v>
      </c>
      <c r="C48">
        <v>2281</v>
      </c>
      <c r="D48" s="4"/>
      <c r="E48" s="4"/>
      <c r="F48" s="22"/>
      <c r="G48" s="54"/>
      <c r="H48" s="54"/>
      <c r="J48" s="18" t="s">
        <v>9</v>
      </c>
      <c r="K48">
        <v>44</v>
      </c>
      <c r="L48" s="4">
        <v>17</v>
      </c>
      <c r="S48">
        <v>29501074</v>
      </c>
      <c r="T48" s="18" t="s">
        <v>280</v>
      </c>
      <c r="U48">
        <v>0.5</v>
      </c>
    </row>
    <row r="49" spans="1:21" x14ac:dyDescent="0.25">
      <c r="A49" s="18" t="s">
        <v>9</v>
      </c>
      <c r="B49">
        <v>44</v>
      </c>
      <c r="C49">
        <v>17</v>
      </c>
      <c r="D49" s="4">
        <v>17</v>
      </c>
      <c r="E49" s="4"/>
      <c r="F49" s="22"/>
      <c r="G49" s="54"/>
      <c r="H49" s="54"/>
      <c r="S49">
        <v>29501076</v>
      </c>
      <c r="T49" s="18" t="s">
        <v>3541</v>
      </c>
      <c r="U49">
        <v>0.5</v>
      </c>
    </row>
    <row r="50" spans="1:21" x14ac:dyDescent="0.25">
      <c r="S50">
        <v>29501077</v>
      </c>
      <c r="T50" s="18" t="s">
        <v>281</v>
      </c>
      <c r="U50">
        <v>0.5</v>
      </c>
    </row>
    <row r="51" spans="1:21" x14ac:dyDescent="0.25">
      <c r="S51">
        <v>29501078</v>
      </c>
      <c r="T51" s="18" t="s">
        <v>3542</v>
      </c>
      <c r="U51">
        <v>0.5</v>
      </c>
    </row>
    <row r="52" spans="1:21" x14ac:dyDescent="0.25">
      <c r="S52">
        <v>29501079</v>
      </c>
      <c r="T52" s="18" t="s">
        <v>3543</v>
      </c>
      <c r="U52">
        <v>0.5</v>
      </c>
    </row>
    <row r="53" spans="1:21" x14ac:dyDescent="0.25">
      <c r="S53">
        <v>29501101</v>
      </c>
      <c r="T53" s="18" t="s">
        <v>179</v>
      </c>
      <c r="U53">
        <v>0.01</v>
      </c>
    </row>
    <row r="54" spans="1:21" x14ac:dyDescent="0.25">
      <c r="S54">
        <v>29600002</v>
      </c>
      <c r="T54" s="18" t="s">
        <v>3570</v>
      </c>
      <c r="U54">
        <v>2</v>
      </c>
    </row>
    <row r="55" spans="1:21" x14ac:dyDescent="0.25">
      <c r="S55">
        <v>29600003</v>
      </c>
      <c r="T55" s="18" t="s">
        <v>3571</v>
      </c>
      <c r="U55">
        <v>2.0516999999999999</v>
      </c>
    </row>
    <row r="56" spans="1:21" x14ac:dyDescent="0.25">
      <c r="S56">
        <v>29600017</v>
      </c>
      <c r="T56" s="18" t="s">
        <v>3589</v>
      </c>
      <c r="U56">
        <v>0.5</v>
      </c>
    </row>
    <row r="57" spans="1:21" x14ac:dyDescent="0.25">
      <c r="S57">
        <v>29600022</v>
      </c>
      <c r="T57" s="18" t="s">
        <v>3596</v>
      </c>
      <c r="U57">
        <v>0.5</v>
      </c>
    </row>
    <row r="58" spans="1:21" x14ac:dyDescent="0.25">
      <c r="S58">
        <v>29600023</v>
      </c>
      <c r="T58" s="18" t="s">
        <v>321</v>
      </c>
      <c r="U58">
        <v>0.98</v>
      </c>
    </row>
    <row r="59" spans="1:21" x14ac:dyDescent="0.25">
      <c r="S59">
        <v>29600025</v>
      </c>
      <c r="T59" s="18" t="s">
        <v>132</v>
      </c>
      <c r="U59">
        <v>0.93979999999999997</v>
      </c>
    </row>
    <row r="60" spans="1:21" x14ac:dyDescent="0.25">
      <c r="S60">
        <v>29600026</v>
      </c>
      <c r="T60" s="18" t="s">
        <v>3598</v>
      </c>
      <c r="U60">
        <v>0.5</v>
      </c>
    </row>
    <row r="61" spans="1:21" x14ac:dyDescent="0.25">
      <c r="S61">
        <v>49500052</v>
      </c>
      <c r="T61" s="18" t="s">
        <v>65</v>
      </c>
      <c r="U61">
        <v>1.014</v>
      </c>
    </row>
    <row r="62" spans="1:21" x14ac:dyDescent="0.25">
      <c r="S62">
        <v>49500088</v>
      </c>
      <c r="T62" s="18" t="s">
        <v>326</v>
      </c>
      <c r="U62">
        <v>0.51400000000000001</v>
      </c>
    </row>
    <row r="63" spans="1:21" x14ac:dyDescent="0.25">
      <c r="S63">
        <v>49900002</v>
      </c>
      <c r="T63" s="18" t="s">
        <v>53</v>
      </c>
      <c r="U63">
        <v>0.51400000000000001</v>
      </c>
    </row>
    <row r="64" spans="1:21" x14ac:dyDescent="0.25">
      <c r="S64">
        <v>70001371</v>
      </c>
      <c r="T64" s="18" t="s">
        <v>15299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15300</v>
      </c>
      <c r="U66">
        <v>5.5120000000000004E-3</v>
      </c>
    </row>
    <row r="67" spans="19:21" x14ac:dyDescent="0.25">
      <c r="S67">
        <v>70001880</v>
      </c>
      <c r="T67" s="18" t="s">
        <v>15301</v>
      </c>
      <c r="U67">
        <v>5.5490000000000001E-3</v>
      </c>
    </row>
    <row r="68" spans="19:21" x14ac:dyDescent="0.25">
      <c r="S68">
        <v>70001881</v>
      </c>
      <c r="T68" s="18" t="s">
        <v>15302</v>
      </c>
      <c r="U68">
        <v>5.6629999999999996E-3</v>
      </c>
    </row>
    <row r="69" spans="19:21" x14ac:dyDescent="0.25">
      <c r="S69">
        <v>70001882</v>
      </c>
      <c r="T69" s="18" t="s">
        <v>15303</v>
      </c>
      <c r="U69">
        <v>6.1279999999999998E-3</v>
      </c>
    </row>
    <row r="70" spans="19:21" x14ac:dyDescent="0.25">
      <c r="S70">
        <v>71000332</v>
      </c>
      <c r="T70" s="18" t="s">
        <v>15304</v>
      </c>
      <c r="U70">
        <v>0.57404999999999995</v>
      </c>
    </row>
    <row r="71" spans="19:21" x14ac:dyDescent="0.25">
      <c r="S71">
        <v>71000333</v>
      </c>
      <c r="T71" s="18" t="s">
        <v>15305</v>
      </c>
      <c r="U71">
        <v>0.48914800000000003</v>
      </c>
    </row>
    <row r="72" spans="19:21" x14ac:dyDescent="0.25">
      <c r="S72">
        <v>71000335</v>
      </c>
      <c r="T72" s="18" t="s">
        <v>15306</v>
      </c>
      <c r="U72">
        <v>0.488089</v>
      </c>
    </row>
    <row r="73" spans="19:21" x14ac:dyDescent="0.25">
      <c r="S73">
        <v>71000371</v>
      </c>
      <c r="T73" s="18" t="s">
        <v>15307</v>
      </c>
      <c r="U73">
        <v>0.40884199999999998</v>
      </c>
    </row>
    <row r="74" spans="19:21" x14ac:dyDescent="0.25">
      <c r="S74">
        <v>71000372</v>
      </c>
      <c r="T74" s="18" t="s">
        <v>15308</v>
      </c>
      <c r="U74">
        <v>0.41107300000000002</v>
      </c>
    </row>
    <row r="75" spans="19:21" x14ac:dyDescent="0.25">
      <c r="S75">
        <v>29500477</v>
      </c>
      <c r="T75" s="18" t="s">
        <v>15309</v>
      </c>
      <c r="U75">
        <v>0.5</v>
      </c>
    </row>
    <row r="76" spans="19:21" x14ac:dyDescent="0.25">
      <c r="S76">
        <v>29500565</v>
      </c>
      <c r="T76" s="18" t="s">
        <v>15310</v>
      </c>
      <c r="U76">
        <v>0.5</v>
      </c>
    </row>
    <row r="77" spans="19:21" x14ac:dyDescent="0.25">
      <c r="S77">
        <v>29500613</v>
      </c>
      <c r="T77" s="18" t="s">
        <v>15311</v>
      </c>
      <c r="U77">
        <v>0.5</v>
      </c>
    </row>
    <row r="78" spans="19:21" x14ac:dyDescent="0.25">
      <c r="S78">
        <v>29500754</v>
      </c>
      <c r="T78" s="18" t="s">
        <v>15312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15313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15314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15315</v>
      </c>
      <c r="U93">
        <v>0.51400000000000001</v>
      </c>
    </row>
    <row r="94" spans="19:21" x14ac:dyDescent="0.25">
      <c r="S94">
        <v>49500147</v>
      </c>
      <c r="T94" s="18" t="s">
        <v>15316</v>
      </c>
      <c r="U94">
        <v>0.51400000000000001</v>
      </c>
    </row>
    <row r="95" spans="19:21" x14ac:dyDescent="0.25">
      <c r="S95">
        <v>49500166</v>
      </c>
      <c r="T95" s="18" t="s">
        <v>15317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15318</v>
      </c>
      <c r="U99">
        <v>0.5</v>
      </c>
    </row>
    <row r="100" spans="19:21" x14ac:dyDescent="0.25">
      <c r="S100">
        <v>29500527</v>
      </c>
      <c r="T100" s="18" t="s">
        <v>15319</v>
      </c>
      <c r="U100">
        <v>0.5</v>
      </c>
    </row>
    <row r="101" spans="19:21" x14ac:dyDescent="0.25">
      <c r="S101">
        <v>29500528</v>
      </c>
      <c r="T101" s="18" t="s">
        <v>15320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15321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15322</v>
      </c>
      <c r="U110">
        <v>0.5</v>
      </c>
    </row>
    <row r="111" spans="19:21" x14ac:dyDescent="0.25">
      <c r="S111">
        <v>29501066</v>
      </c>
      <c r="T111" s="18" t="s">
        <v>15323</v>
      </c>
      <c r="U111">
        <v>0.5</v>
      </c>
    </row>
    <row r="112" spans="19:21" x14ac:dyDescent="0.25">
      <c r="S112">
        <v>29501067</v>
      </c>
      <c r="T112" s="18" t="s">
        <v>15324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15325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15326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15327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15328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15329</v>
      </c>
      <c r="U140">
        <v>7.4440999999999997</v>
      </c>
    </row>
    <row r="141" spans="19:21" x14ac:dyDescent="0.25">
      <c r="S141">
        <v>29500615</v>
      </c>
      <c r="T141" s="18" t="s">
        <v>15330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15331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15332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15333</v>
      </c>
      <c r="U160">
        <v>23.168299999999999</v>
      </c>
    </row>
    <row r="161" spans="19:21" x14ac:dyDescent="0.25">
      <c r="S161">
        <v>58000555</v>
      </c>
      <c r="T161" s="18" t="s">
        <v>15334</v>
      </c>
      <c r="U161">
        <v>34.017600000000002</v>
      </c>
    </row>
    <row r="162" spans="19:21" x14ac:dyDescent="0.25">
      <c r="S162">
        <v>71000358</v>
      </c>
      <c r="T162" s="18" t="s">
        <v>15335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15336</v>
      </c>
      <c r="U164">
        <v>8.84</v>
      </c>
    </row>
    <row r="165" spans="19:21" x14ac:dyDescent="0.25">
      <c r="S165">
        <v>23000587</v>
      </c>
      <c r="T165" s="18" t="s">
        <v>15337</v>
      </c>
      <c r="U165">
        <v>5.35</v>
      </c>
    </row>
    <row r="166" spans="19:21" x14ac:dyDescent="0.25">
      <c r="S166">
        <v>29500514</v>
      </c>
      <c r="T166" s="18" t="s">
        <v>15338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15339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15340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15341</v>
      </c>
      <c r="U179">
        <v>0.30780000000000002</v>
      </c>
    </row>
    <row r="180" spans="19:21" x14ac:dyDescent="0.25">
      <c r="S180">
        <v>49500125</v>
      </c>
      <c r="T180" s="18" t="s">
        <v>15342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15343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15344</v>
      </c>
      <c r="U186">
        <v>3.05</v>
      </c>
    </row>
    <row r="187" spans="19:21" x14ac:dyDescent="0.25">
      <c r="S187">
        <v>29500532</v>
      </c>
      <c r="T187" s="18" t="s">
        <v>15345</v>
      </c>
      <c r="U187">
        <v>0.5</v>
      </c>
    </row>
    <row r="188" spans="19:21" x14ac:dyDescent="0.25">
      <c r="S188">
        <v>29500534</v>
      </c>
      <c r="T188" s="18" t="s">
        <v>15346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15347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15348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15349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15350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15351</v>
      </c>
      <c r="U211">
        <v>41.058599999999998</v>
      </c>
    </row>
    <row r="212" spans="19:21" x14ac:dyDescent="0.25">
      <c r="S212">
        <v>32000012</v>
      </c>
      <c r="T212" s="18" t="s">
        <v>15352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15353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15354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15355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15356</v>
      </c>
      <c r="U221">
        <v>0.5</v>
      </c>
    </row>
    <row r="222" spans="19:21" x14ac:dyDescent="0.25">
      <c r="S222">
        <v>29500605</v>
      </c>
      <c r="T222" s="18" t="s">
        <v>15357</v>
      </c>
      <c r="U222">
        <v>0.5</v>
      </c>
    </row>
    <row r="223" spans="19:21" x14ac:dyDescent="0.25">
      <c r="S223">
        <v>29500821</v>
      </c>
      <c r="T223" s="18" t="s">
        <v>15358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15359</v>
      </c>
      <c r="U229">
        <v>3.55</v>
      </c>
    </row>
    <row r="230" spans="19:21" x14ac:dyDescent="0.25">
      <c r="S230">
        <v>59500021</v>
      </c>
      <c r="T230" s="18" t="s">
        <v>15360</v>
      </c>
      <c r="U230">
        <v>2.6351</v>
      </c>
    </row>
    <row r="231" spans="19:21" x14ac:dyDescent="0.25">
      <c r="S231">
        <v>59500070</v>
      </c>
      <c r="T231" s="18" t="s">
        <v>15361</v>
      </c>
      <c r="U231">
        <v>1.7988999999999999</v>
      </c>
    </row>
    <row r="232" spans="19:21" x14ac:dyDescent="0.25">
      <c r="S232">
        <v>70002019</v>
      </c>
      <c r="T232" s="18" t="s">
        <v>15362</v>
      </c>
      <c r="U232">
        <v>9.3799999999999994E-3</v>
      </c>
    </row>
    <row r="233" spans="19:21" x14ac:dyDescent="0.25">
      <c r="S233">
        <v>70002021</v>
      </c>
      <c r="T233" s="18" t="s">
        <v>15363</v>
      </c>
      <c r="U233">
        <v>3.6269000000000003E-2</v>
      </c>
    </row>
    <row r="234" spans="19:21" x14ac:dyDescent="0.25">
      <c r="S234">
        <v>70002024</v>
      </c>
      <c r="T234" s="18" t="s">
        <v>15364</v>
      </c>
      <c r="U234">
        <v>5.1617999999999997E-2</v>
      </c>
    </row>
    <row r="235" spans="19:21" x14ac:dyDescent="0.25">
      <c r="S235">
        <v>70002025</v>
      </c>
      <c r="T235" s="18" t="s">
        <v>15365</v>
      </c>
      <c r="U235">
        <v>9.3799999999999994E-3</v>
      </c>
    </row>
    <row r="236" spans="19:21" x14ac:dyDescent="0.25">
      <c r="S236">
        <v>70002026</v>
      </c>
      <c r="T236" s="18" t="s">
        <v>15366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  <row r="239" spans="19:21" x14ac:dyDescent="0.25">
      <c r="S239">
        <v>70000085</v>
      </c>
      <c r="T239" s="18" t="s">
        <v>15387</v>
      </c>
      <c r="U239">
        <v>2.5000000000000001E-2</v>
      </c>
    </row>
    <row r="240" spans="19:21" x14ac:dyDescent="0.25">
      <c r="S240">
        <v>70000086</v>
      </c>
      <c r="T240" s="18" t="s">
        <v>15388</v>
      </c>
      <c r="U240">
        <v>2.2879E-2</v>
      </c>
    </row>
    <row r="241" spans="19:21" x14ac:dyDescent="0.25">
      <c r="S241">
        <v>70000116</v>
      </c>
      <c r="T241" s="18" t="s">
        <v>15389</v>
      </c>
      <c r="U241">
        <v>2.1607999999999999E-2</v>
      </c>
    </row>
    <row r="242" spans="19:21" x14ac:dyDescent="0.25">
      <c r="S242">
        <v>70000117</v>
      </c>
      <c r="T242" s="18" t="s">
        <v>15390</v>
      </c>
      <c r="U242">
        <v>2.2148999999999999E-2</v>
      </c>
    </row>
    <row r="243" spans="19:21" x14ac:dyDescent="0.25">
      <c r="S243">
        <v>70000118</v>
      </c>
      <c r="T243" s="18" t="s">
        <v>15391</v>
      </c>
      <c r="U243">
        <v>2.5000000000000001E-2</v>
      </c>
    </row>
    <row r="244" spans="19:21" x14ac:dyDescent="0.25">
      <c r="S244">
        <v>70000119</v>
      </c>
      <c r="T244" s="18" t="s">
        <v>15392</v>
      </c>
      <c r="U244">
        <v>2.1533E-2</v>
      </c>
    </row>
    <row r="245" spans="19:21" x14ac:dyDescent="0.25">
      <c r="S245">
        <v>70000120</v>
      </c>
      <c r="T245" s="18" t="s">
        <v>15393</v>
      </c>
      <c r="U245">
        <v>2.5000000000000001E-2</v>
      </c>
    </row>
    <row r="246" spans="19:21" x14ac:dyDescent="0.25">
      <c r="S246">
        <v>70000121</v>
      </c>
      <c r="T246" s="18" t="s">
        <v>15394</v>
      </c>
      <c r="U246">
        <v>2.0175999999999999E-2</v>
      </c>
    </row>
    <row r="247" spans="19:21" x14ac:dyDescent="0.25">
      <c r="S247">
        <v>70001997</v>
      </c>
      <c r="T247" s="18" t="s">
        <v>11740</v>
      </c>
      <c r="U247">
        <v>5.0860000000000002E-3</v>
      </c>
    </row>
    <row r="248" spans="19:21" x14ac:dyDescent="0.25">
      <c r="S248">
        <v>70002000</v>
      </c>
      <c r="T248" s="18" t="s">
        <v>11739</v>
      </c>
      <c r="U248">
        <v>5.0860000000000002E-3</v>
      </c>
    </row>
    <row r="249" spans="19:21" x14ac:dyDescent="0.25">
      <c r="S249">
        <v>70002116</v>
      </c>
      <c r="T249" s="18" t="s">
        <v>12101</v>
      </c>
      <c r="U249">
        <v>5.1089999999999998E-3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2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15132</v>
      </c>
      <c r="C3" t="s">
        <v>15133</v>
      </c>
      <c r="E3" s="3" t="s">
        <v>6</v>
      </c>
      <c r="F3" s="18">
        <v>36714.800000000003</v>
      </c>
      <c r="H3" s="2" t="s">
        <v>4</v>
      </c>
      <c r="I3" t="s">
        <v>5</v>
      </c>
      <c r="L3" s="20" t="s">
        <v>15134</v>
      </c>
      <c r="M3" s="20" t="s">
        <v>15138</v>
      </c>
      <c r="N3" t="s">
        <v>15135</v>
      </c>
      <c r="O3" t="s">
        <v>15136</v>
      </c>
      <c r="P3" t="s">
        <v>15137</v>
      </c>
    </row>
    <row r="4" spans="1:16" x14ac:dyDescent="0.25">
      <c r="A4" s="3" t="s">
        <v>6</v>
      </c>
      <c r="B4" s="4">
        <v>1844443.9200000004</v>
      </c>
      <c r="C4" s="19">
        <v>5221597.6737600006</v>
      </c>
      <c r="E4" s="8">
        <v>33</v>
      </c>
      <c r="F4" s="18">
        <v>1115</v>
      </c>
      <c r="H4" s="3" t="s">
        <v>6</v>
      </c>
      <c r="I4" s="18">
        <v>10517.300000000003</v>
      </c>
      <c r="K4" t="s">
        <v>6</v>
      </c>
      <c r="L4">
        <f>F3/1000</f>
        <v>36.714800000000004</v>
      </c>
      <c r="M4">
        <f>I4/1000</f>
        <v>10.517300000000002</v>
      </c>
      <c r="N4">
        <f>B4/1000</f>
        <v>1844.4439200000004</v>
      </c>
      <c r="O4" s="21">
        <f>L4/N4</f>
        <v>1.9905620117742585E-2</v>
      </c>
      <c r="P4" s="5">
        <f>M4/N4</f>
        <v>5.7021522237444876E-3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2345</v>
      </c>
      <c r="K5" t="s">
        <v>7</v>
      </c>
      <c r="L5">
        <f>F4/1000</f>
        <v>1.115</v>
      </c>
      <c r="M5">
        <f>I5/1000</f>
        <v>2.3450000000000002</v>
      </c>
      <c r="N5">
        <f>B5/1000</f>
        <v>77.040340000000015</v>
      </c>
      <c r="O5" s="21">
        <f>L5/N5</f>
        <v>1.4472937165126735E-2</v>
      </c>
      <c r="P5" s="5">
        <f>M5/N5</f>
        <v>3.0438598791230669E-2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2610.8000000000002</v>
      </c>
      <c r="H6" s="3" t="s">
        <v>8</v>
      </c>
      <c r="I6" s="18">
        <v>4307.6999999999989</v>
      </c>
      <c r="K6" t="s">
        <v>8</v>
      </c>
      <c r="L6">
        <f>F5/1000</f>
        <v>4.3311999999999999</v>
      </c>
      <c r="M6">
        <f>I6/1000</f>
        <v>4.3076999999999988</v>
      </c>
      <c r="N6">
        <f>B6/1000</f>
        <v>170.90925000000007</v>
      </c>
      <c r="O6" s="21">
        <f>L6/N6</f>
        <v>2.5342104069849925E-2</v>
      </c>
      <c r="P6" s="5">
        <f>M6/N6</f>
        <v>2.5204604197841818E-2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2477.8999999999996</v>
      </c>
      <c r="H7" s="3" t="s">
        <v>9</v>
      </c>
      <c r="I7" s="18">
        <v>917.9</v>
      </c>
      <c r="K7" t="s">
        <v>9</v>
      </c>
      <c r="L7">
        <f>F6/1000</f>
        <v>2.6108000000000002</v>
      </c>
      <c r="M7">
        <f>I7/1000</f>
        <v>0.91789999999999994</v>
      </c>
      <c r="N7">
        <f>B7/1000</f>
        <v>183.50263000000004</v>
      </c>
      <c r="O7" s="21">
        <f>L7/N7</f>
        <v>1.4227588999678095E-2</v>
      </c>
      <c r="P7" s="5">
        <f>M7/N7</f>
        <v>5.0021081441721012E-3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5360.0999999999995</v>
      </c>
      <c r="H8" s="3" t="s">
        <v>11</v>
      </c>
      <c r="I8" s="18">
        <v>18087.900000000001</v>
      </c>
      <c r="K8" t="s">
        <v>15119</v>
      </c>
      <c r="L8">
        <f>F8/1000</f>
        <v>5.3600999999999992</v>
      </c>
      <c r="M8">
        <f>I8/1000</f>
        <v>18.087900000000001</v>
      </c>
      <c r="N8">
        <f>B8/1000</f>
        <v>165.62837999999999</v>
      </c>
      <c r="O8" s="21">
        <f>L8/N8</f>
        <v>3.2362207491252404E-2</v>
      </c>
      <c r="P8" s="5">
        <f>M8/N8</f>
        <v>0.10920773360217616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1783.5000000000002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3672.5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3902.3999999999996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3667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4392.3000000000011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2881.1000000000004</v>
      </c>
    </row>
    <row r="15" spans="1:16" x14ac:dyDescent="0.25">
      <c r="A15" s="8">
        <v>43</v>
      </c>
      <c r="B15" s="4">
        <v>208369.08</v>
      </c>
      <c r="C15" s="19">
        <v>597386.78700000013</v>
      </c>
      <c r="E15" s="8">
        <v>44</v>
      </c>
      <c r="F15" s="18">
        <v>521</v>
      </c>
    </row>
    <row r="16" spans="1:16" x14ac:dyDescent="0.25">
      <c r="A16" s="3" t="s">
        <v>7</v>
      </c>
      <c r="B16" s="4">
        <v>5058915.4499999974</v>
      </c>
      <c r="C16" s="19">
        <v>17879144.974900004</v>
      </c>
      <c r="E16" s="3" t="s">
        <v>7</v>
      </c>
      <c r="F16" s="18">
        <v>4415.8</v>
      </c>
    </row>
    <row r="17" spans="1:6" x14ac:dyDescent="0.25">
      <c r="A17" s="3" t="s">
        <v>8</v>
      </c>
      <c r="B17" s="4">
        <v>2520083.0229999973</v>
      </c>
      <c r="C17" s="19">
        <v>11526209.958701011</v>
      </c>
      <c r="E17" s="3" t="s">
        <v>8</v>
      </c>
      <c r="F17" s="18">
        <v>41845.730000000003</v>
      </c>
    </row>
    <row r="18" spans="1:6" x14ac:dyDescent="0.25">
      <c r="A18" s="3" t="s">
        <v>9</v>
      </c>
      <c r="B18" s="4">
        <v>1289826.1799999941</v>
      </c>
      <c r="C18" s="19">
        <v>10409650.954888968</v>
      </c>
      <c r="E18" s="3" t="s">
        <v>9</v>
      </c>
      <c r="F18" s="18">
        <v>13944.299999999997</v>
      </c>
    </row>
    <row r="19" spans="1:6" x14ac:dyDescent="0.25">
      <c r="A19" s="3" t="s">
        <v>11</v>
      </c>
      <c r="B19" s="4">
        <v>10713268.57299999</v>
      </c>
      <c r="C19" s="19">
        <v>45036603.562249988</v>
      </c>
      <c r="E19" s="3" t="s">
        <v>10</v>
      </c>
      <c r="F19" s="18">
        <v>17038.18</v>
      </c>
    </row>
    <row r="20" spans="1:6" x14ac:dyDescent="0.25">
      <c r="E20" s="3" t="s">
        <v>15153</v>
      </c>
      <c r="F20" s="18">
        <v>35591</v>
      </c>
    </row>
    <row r="21" spans="1:6" x14ac:dyDescent="0.25">
      <c r="E21" s="8">
        <v>33</v>
      </c>
      <c r="F21" s="18">
        <v>224.7</v>
      </c>
    </row>
    <row r="22" spans="1:6" x14ac:dyDescent="0.25">
      <c r="E22" s="8">
        <v>34</v>
      </c>
      <c r="F22" s="18">
        <v>5067.7</v>
      </c>
    </row>
    <row r="23" spans="1:6" x14ac:dyDescent="0.25">
      <c r="E23" s="8">
        <v>35</v>
      </c>
      <c r="F23" s="18">
        <v>4847.8999999999996</v>
      </c>
    </row>
    <row r="24" spans="1:6" x14ac:dyDescent="0.25">
      <c r="E24" s="8">
        <v>36</v>
      </c>
      <c r="F24" s="18">
        <v>6666.4</v>
      </c>
    </row>
    <row r="25" spans="1:6" x14ac:dyDescent="0.25">
      <c r="E25" s="8">
        <v>37</v>
      </c>
      <c r="F25" s="18">
        <v>5948.4000000000005</v>
      </c>
    </row>
    <row r="26" spans="1:6" x14ac:dyDescent="0.25">
      <c r="E26" s="8">
        <v>38</v>
      </c>
      <c r="F26" s="18">
        <v>3048.5</v>
      </c>
    </row>
    <row r="27" spans="1:6" x14ac:dyDescent="0.25">
      <c r="E27" s="8">
        <v>39</v>
      </c>
      <c r="F27" s="18">
        <v>2754.4</v>
      </c>
    </row>
    <row r="28" spans="1:6" x14ac:dyDescent="0.25">
      <c r="E28" s="8">
        <v>40</v>
      </c>
      <c r="F28" s="18">
        <v>1380</v>
      </c>
    </row>
    <row r="29" spans="1:6" x14ac:dyDescent="0.25">
      <c r="E29" s="8">
        <v>41</v>
      </c>
      <c r="F29" s="18">
        <v>2557</v>
      </c>
    </row>
    <row r="30" spans="1:6" x14ac:dyDescent="0.25">
      <c r="E30" s="8">
        <v>42</v>
      </c>
      <c r="F30" s="18">
        <v>2534</v>
      </c>
    </row>
    <row r="31" spans="1:6" x14ac:dyDescent="0.25">
      <c r="E31" s="8">
        <v>43</v>
      </c>
      <c r="F31" s="18">
        <v>562</v>
      </c>
    </row>
    <row r="32" spans="1:6" x14ac:dyDescent="0.25">
      <c r="E32" s="3" t="s">
        <v>11</v>
      </c>
      <c r="F32" s="18">
        <v>149549.81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D117-1A84-4783-934A-08E8527D0E9C}">
  <dimension ref="A1:B14"/>
  <sheetViews>
    <sheetView workbookViewId="0">
      <selection activeCell="B4" sqref="B4:B12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15120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10</v>
      </c>
      <c r="B4" s="18">
        <v>3055.8</v>
      </c>
    </row>
    <row r="5" spans="1:2" x14ac:dyDescent="0.25">
      <c r="A5" s="3" t="s">
        <v>15149</v>
      </c>
      <c r="B5" s="18">
        <v>2672.5</v>
      </c>
    </row>
    <row r="6" spans="1:2" x14ac:dyDescent="0.25">
      <c r="A6" s="3" t="s">
        <v>387</v>
      </c>
      <c r="B6" s="18">
        <v>2431.1999999999998</v>
      </c>
    </row>
    <row r="7" spans="1:2" x14ac:dyDescent="0.25">
      <c r="A7" s="3" t="s">
        <v>361</v>
      </c>
      <c r="B7" s="18">
        <v>2334.6</v>
      </c>
    </row>
    <row r="8" spans="1:2" x14ac:dyDescent="0.25">
      <c r="A8" s="3" t="s">
        <v>36</v>
      </c>
      <c r="B8" s="18">
        <v>579.67999999999995</v>
      </c>
    </row>
    <row r="9" spans="1:2" x14ac:dyDescent="0.25">
      <c r="A9" s="3" t="s">
        <v>15386</v>
      </c>
      <c r="B9" s="18">
        <v>562</v>
      </c>
    </row>
    <row r="10" spans="1:2" x14ac:dyDescent="0.25">
      <c r="A10" s="3" t="s">
        <v>189</v>
      </c>
      <c r="B10" s="18">
        <v>458.2</v>
      </c>
    </row>
    <row r="11" spans="1:2" x14ac:dyDescent="0.25">
      <c r="A11" s="3" t="s">
        <v>15144</v>
      </c>
      <c r="B11" s="18">
        <v>306</v>
      </c>
    </row>
    <row r="12" spans="1:2" x14ac:dyDescent="0.25">
      <c r="A12" s="3" t="s">
        <v>14</v>
      </c>
      <c r="B12" s="18">
        <v>202.4</v>
      </c>
    </row>
    <row r="13" spans="1:2" x14ac:dyDescent="0.25">
      <c r="A13" s="3" t="s">
        <v>386</v>
      </c>
      <c r="B13" s="18">
        <v>15</v>
      </c>
    </row>
    <row r="14" spans="1:2" x14ac:dyDescent="0.25">
      <c r="A14" s="3" t="s">
        <v>11</v>
      </c>
      <c r="B14" s="18">
        <v>12617.380000000001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F10513"/>
  <sheetViews>
    <sheetView zoomScaleNormal="100" workbookViewId="0">
      <selection activeCell="I1" sqref="I1:K10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9" max="9" width="22.140625" customWidth="1"/>
  </cols>
  <sheetData>
    <row r="1" spans="1:6" x14ac:dyDescent="0.25">
      <c r="A1" t="s">
        <v>391</v>
      </c>
      <c r="B1" t="s">
        <v>390</v>
      </c>
      <c r="C1" t="s">
        <v>389</v>
      </c>
      <c r="D1" t="s">
        <v>15381</v>
      </c>
      <c r="E1" t="s">
        <v>15382</v>
      </c>
    </row>
    <row r="2" spans="1:6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  <c r="F2" s="9"/>
    </row>
    <row r="3" spans="1:6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F3" s="10"/>
    </row>
    <row r="4" spans="1:6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F4" s="9"/>
    </row>
    <row r="5" spans="1:6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</row>
    <row r="6" spans="1:6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6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6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6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6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6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6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6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6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6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6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x14ac:dyDescent="0.25">
      <c r="A1043">
        <v>24000062</v>
      </c>
      <c r="B1043" t="s">
        <v>1958</v>
      </c>
      <c r="E1043" t="s">
        <v>1958</v>
      </c>
    </row>
    <row r="1044" spans="1:5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x14ac:dyDescent="0.25">
      <c r="A1083">
        <v>24000102</v>
      </c>
      <c r="B1083" t="s">
        <v>2033</v>
      </c>
      <c r="E1083" t="s">
        <v>2033</v>
      </c>
    </row>
    <row r="1084" spans="1:5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x14ac:dyDescent="0.25">
      <c r="A1156">
        <v>24000176</v>
      </c>
      <c r="B1156" t="s">
        <v>2174</v>
      </c>
      <c r="E1156" t="s">
        <v>2174</v>
      </c>
    </row>
    <row r="1157" spans="1:5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x14ac:dyDescent="0.25">
      <c r="A1371">
        <v>24000393</v>
      </c>
      <c r="B1371" t="s">
        <v>2561</v>
      </c>
      <c r="E1371" t="s">
        <v>2561</v>
      </c>
    </row>
    <row r="1372" spans="1:5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x14ac:dyDescent="0.25">
      <c r="A1486">
        <v>24000548</v>
      </c>
      <c r="B1486" t="s">
        <v>2743</v>
      </c>
      <c r="E1486" t="s">
        <v>2743</v>
      </c>
    </row>
    <row r="1487" spans="1:5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x14ac:dyDescent="0.25">
      <c r="A1552">
        <v>24000615</v>
      </c>
      <c r="B1552" t="s">
        <v>2829</v>
      </c>
      <c r="E1552" t="s">
        <v>2829</v>
      </c>
    </row>
    <row r="1553" spans="1:5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x14ac:dyDescent="0.25">
      <c r="A1561">
        <v>24000624</v>
      </c>
      <c r="B1561" t="s">
        <v>2844</v>
      </c>
      <c r="E1561" t="s">
        <v>2844</v>
      </c>
    </row>
    <row r="1562" spans="1:5" x14ac:dyDescent="0.25">
      <c r="A1562">
        <v>24000625</v>
      </c>
      <c r="B1562" t="s">
        <v>2845</v>
      </c>
      <c r="E1562" t="s">
        <v>2845</v>
      </c>
    </row>
    <row r="1563" spans="1:5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x14ac:dyDescent="0.25">
      <c r="A1593">
        <v>24000656</v>
      </c>
      <c r="B1593" t="s">
        <v>2896</v>
      </c>
      <c r="E1593" t="s">
        <v>2896</v>
      </c>
    </row>
    <row r="1594" spans="1:5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x14ac:dyDescent="0.25">
      <c r="A1601">
        <v>24000664</v>
      </c>
      <c r="B1601" t="s">
        <v>2908</v>
      </c>
      <c r="E1601" t="s">
        <v>2908</v>
      </c>
    </row>
    <row r="1602" spans="1:5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x14ac:dyDescent="0.25">
      <c r="A1612">
        <v>24000676</v>
      </c>
      <c r="B1612" t="s">
        <v>2927</v>
      </c>
      <c r="E1612" t="s">
        <v>2927</v>
      </c>
    </row>
    <row r="1613" spans="1:5" x14ac:dyDescent="0.25">
      <c r="A1613">
        <v>24000677</v>
      </c>
      <c r="B1613" t="s">
        <v>2928</v>
      </c>
      <c r="E1613" t="s">
        <v>2928</v>
      </c>
    </row>
    <row r="1614" spans="1:5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x14ac:dyDescent="0.25">
      <c r="A1624">
        <v>24000688</v>
      </c>
      <c r="B1624" t="s">
        <v>2946</v>
      </c>
      <c r="E1624" t="s">
        <v>2946</v>
      </c>
    </row>
    <row r="1625" spans="1:5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x14ac:dyDescent="0.25">
      <c r="A1633">
        <v>24000697</v>
      </c>
      <c r="B1633" t="s">
        <v>2962</v>
      </c>
      <c r="E1633" t="s">
        <v>2962</v>
      </c>
    </row>
    <row r="1634" spans="1:5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x14ac:dyDescent="0.25">
      <c r="A1744">
        <v>29500605</v>
      </c>
      <c r="B1744" t="s">
        <v>3158</v>
      </c>
      <c r="C1744" t="s">
        <v>15279</v>
      </c>
      <c r="D1744" t="s">
        <v>15279</v>
      </c>
      <c r="E1744" t="s">
        <v>3158</v>
      </c>
    </row>
    <row r="1745" spans="1:5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x14ac:dyDescent="0.25">
      <c r="A4860">
        <v>50000265</v>
      </c>
      <c r="B4860" t="s">
        <v>7399</v>
      </c>
      <c r="E4860" t="s">
        <v>7399</v>
      </c>
    </row>
    <row r="4861" spans="1:5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x14ac:dyDescent="0.25">
      <c r="A7254">
        <v>70000796</v>
      </c>
      <c r="B7254" t="s">
        <v>10713</v>
      </c>
      <c r="E7254" t="s">
        <v>10713</v>
      </c>
    </row>
    <row r="7255" spans="1:5" x14ac:dyDescent="0.25">
      <c r="A7255">
        <v>70000797</v>
      </c>
      <c r="B7255" t="s">
        <v>10714</v>
      </c>
      <c r="E7255" t="s">
        <v>10714</v>
      </c>
    </row>
    <row r="7256" spans="1:5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x14ac:dyDescent="0.25">
      <c r="A7918">
        <v>70001664</v>
      </c>
      <c r="B7918" t="s">
        <v>11607</v>
      </c>
      <c r="E7918" t="s">
        <v>11607</v>
      </c>
    </row>
    <row r="7919" spans="1:5" x14ac:dyDescent="0.25">
      <c r="A7919">
        <v>70001665</v>
      </c>
      <c r="B7919" t="s">
        <v>11608</v>
      </c>
      <c r="E7919" t="s">
        <v>11608</v>
      </c>
    </row>
    <row r="7920" spans="1:5" x14ac:dyDescent="0.25">
      <c r="A7920">
        <v>70001666</v>
      </c>
      <c r="B7920" t="s">
        <v>11609</v>
      </c>
      <c r="E7920" t="s">
        <v>11609</v>
      </c>
    </row>
    <row r="7921" spans="1:5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x14ac:dyDescent="0.25">
      <c r="A7924">
        <v>70001670</v>
      </c>
      <c r="B7924" t="s">
        <v>11612</v>
      </c>
      <c r="E7924" t="s">
        <v>11612</v>
      </c>
    </row>
    <row r="7925" spans="1:5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x14ac:dyDescent="0.25">
      <c r="A7942">
        <v>70001688</v>
      </c>
      <c r="B7942" t="s">
        <v>11637</v>
      </c>
      <c r="E7942" t="s">
        <v>11637</v>
      </c>
    </row>
    <row r="7943" spans="1:5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x14ac:dyDescent="0.25">
      <c r="A8258">
        <v>70002005</v>
      </c>
      <c r="B8258" t="s">
        <v>11964</v>
      </c>
      <c r="E8258" t="s">
        <v>11964</v>
      </c>
    </row>
    <row r="8259" spans="1:5" x14ac:dyDescent="0.25">
      <c r="A8259">
        <v>70002006</v>
      </c>
      <c r="B8259" t="s">
        <v>11965</v>
      </c>
      <c r="E8259" t="s">
        <v>11965</v>
      </c>
    </row>
    <row r="8260" spans="1:5" x14ac:dyDescent="0.25">
      <c r="A8260">
        <v>70002007</v>
      </c>
      <c r="B8260" t="s">
        <v>11966</v>
      </c>
      <c r="E8260" t="s">
        <v>11966</v>
      </c>
    </row>
    <row r="8261" spans="1:5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x14ac:dyDescent="0.25">
      <c r="A8898">
        <v>71000210</v>
      </c>
      <c r="B8898" t="s">
        <v>12761</v>
      </c>
      <c r="E8898" t="s">
        <v>12761</v>
      </c>
    </row>
    <row r="8899" spans="1:5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x14ac:dyDescent="0.25">
      <c r="A9469">
        <v>72000251</v>
      </c>
      <c r="B9469" t="s">
        <v>13578</v>
      </c>
      <c r="E9469" t="s">
        <v>13578</v>
      </c>
    </row>
    <row r="9470" spans="1:5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x14ac:dyDescent="0.25">
      <c r="A10513">
        <v>31000234</v>
      </c>
      <c r="B10513" t="s">
        <v>15263</v>
      </c>
      <c r="C10513" t="s">
        <v>15263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Abfalldokumentation</vt:lpstr>
      <vt:lpstr>Tabelle4</vt:lpstr>
      <vt:lpstr>Tabelle2</vt:lpstr>
      <vt:lpstr>Produktgruppen</vt:lpstr>
      <vt:lpstr>Liste Gründe</vt:lpstr>
      <vt:lpstr>Linien - BU</vt:lpstr>
      <vt:lpstr>Kennzahlen</vt:lpstr>
      <vt:lpstr>Berechnung der Kennzahlen</vt:lpstr>
      <vt:lpstr>Tabelle3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2021-11-08T11:15:48Z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