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48C36F2C-DD7E-4222-8FEF-BBD4665D2F7A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13" r:id="rId12"/>
    <pivotCache cacheId="14" r:id="rId13"/>
    <pivotCache cacheId="1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56" i="6" l="1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G1363" i="6"/>
  <c r="G1364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O1356" i="6"/>
  <c r="E1356" i="6" s="1"/>
  <c r="O1357" i="6"/>
  <c r="O1358" i="6"/>
  <c r="M1358" i="6" s="1"/>
  <c r="O1359" i="6"/>
  <c r="O1360" i="6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B1340" i="6"/>
  <c r="B1341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G1341" i="6"/>
  <c r="G1342" i="6"/>
  <c r="G1345" i="6"/>
  <c r="G1346" i="6"/>
  <c r="G1353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P1342" i="6"/>
  <c r="P1343" i="6"/>
  <c r="G1343" i="6" s="1"/>
  <c r="P1344" i="6"/>
  <c r="G1344" i="6" s="1"/>
  <c r="P1345" i="6"/>
  <c r="P1346" i="6"/>
  <c r="P1347" i="6"/>
  <c r="G1347" i="6" s="1"/>
  <c r="P1348" i="6"/>
  <c r="G1348" i="6" s="1"/>
  <c r="P1349" i="6"/>
  <c r="G1349" i="6" s="1"/>
  <c r="P1350" i="6"/>
  <c r="G1350" i="6" s="1"/>
  <c r="P1351" i="6"/>
  <c r="G1351" i="6" s="1"/>
  <c r="P1352" i="6"/>
  <c r="G1352" i="6" s="1"/>
  <c r="P1353" i="6"/>
  <c r="P1354" i="6"/>
  <c r="G1354" i="6" s="1"/>
  <c r="P1355" i="6"/>
  <c r="G1355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1355" i="24"/>
  <c r="H1356" i="24"/>
  <c r="H1357" i="24"/>
  <c r="H1358" i="24"/>
  <c r="H1359" i="24"/>
  <c r="H1360" i="24"/>
  <c r="H1361" i="24"/>
  <c r="H1362" i="24"/>
  <c r="H1354" i="24"/>
  <c r="H1352" i="24"/>
  <c r="C1363" i="24"/>
  <c r="C1348" i="24"/>
  <c r="C1342" i="24"/>
  <c r="B1342" i="6" s="1"/>
  <c r="H1353" i="24"/>
  <c r="H1364" i="24"/>
  <c r="H1368" i="24"/>
  <c r="H1367" i="24"/>
  <c r="H1366" i="24"/>
  <c r="H1365" i="24"/>
  <c r="H1372" i="24"/>
  <c r="H1371" i="24"/>
  <c r="H1370" i="24"/>
  <c r="H1363" i="24"/>
  <c r="H1369" i="24"/>
  <c r="H1350" i="24"/>
  <c r="H1346" i="24"/>
  <c r="H1344" i="24"/>
  <c r="H1343" i="24"/>
  <c r="H1349" i="24"/>
  <c r="H1180" i="24"/>
  <c r="H1348" i="24"/>
  <c r="H1347" i="24"/>
  <c r="H1345" i="24"/>
  <c r="H1340" i="24"/>
  <c r="H1342" i="24"/>
  <c r="H1341" i="24"/>
  <c r="H1057" i="6"/>
  <c r="H1151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2" i="6"/>
  <c r="B1123" i="6"/>
  <c r="B1124" i="6"/>
  <c r="B1125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7" i="6"/>
  <c r="B1248" i="6"/>
  <c r="B1249" i="6"/>
  <c r="B1251" i="6"/>
  <c r="B1252" i="6"/>
  <c r="B1253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8" i="6"/>
  <c r="B1290" i="6"/>
  <c r="B1291" i="6"/>
  <c r="B1292" i="6"/>
  <c r="B1293" i="6"/>
  <c r="B1294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206" i="6"/>
  <c r="G1207" i="6"/>
  <c r="G1227" i="6"/>
  <c r="G1232" i="6"/>
  <c r="G1294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628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G968" i="6" s="1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N97" i="6"/>
  <c r="A97" i="6" s="1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3" i="6"/>
  <c r="A52" i="6"/>
  <c r="A57" i="6"/>
  <c r="A61" i="6"/>
  <c r="A77" i="6"/>
  <c r="A96" i="6"/>
  <c r="A101" i="6"/>
  <c r="A157" i="6"/>
  <c r="A168" i="6"/>
  <c r="A173" i="6"/>
  <c r="A189" i="6"/>
  <c r="A200" i="6"/>
  <c r="A215" i="6"/>
  <c r="A216" i="6"/>
  <c r="A224" i="6"/>
  <c r="A229" i="6"/>
  <c r="A248" i="6"/>
  <c r="A253" i="6"/>
  <c r="A265" i="6"/>
  <c r="A272" i="6"/>
  <c r="A296" i="6"/>
  <c r="A309" i="6"/>
  <c r="A321" i="6"/>
  <c r="A325" i="6"/>
  <c r="A336" i="6"/>
  <c r="A368" i="6"/>
  <c r="A373" i="6"/>
  <c r="A385" i="6"/>
  <c r="A397" i="6"/>
  <c r="A400" i="6"/>
  <c r="A413" i="6"/>
  <c r="A429" i="6"/>
  <c r="A439" i="6"/>
  <c r="A449" i="6"/>
  <c r="A461" i="6"/>
  <c r="A477" i="6"/>
  <c r="A479" i="6"/>
  <c r="A517" i="6"/>
  <c r="A520" i="6"/>
  <c r="A544" i="6"/>
  <c r="A568" i="6"/>
  <c r="A581" i="6"/>
  <c r="A589" i="6"/>
  <c r="A608" i="6"/>
  <c r="A624" i="6"/>
  <c r="A685" i="6"/>
  <c r="A696" i="6"/>
  <c r="A709" i="6"/>
  <c r="A725" i="6"/>
  <c r="A728" i="6"/>
  <c r="A773" i="6"/>
  <c r="A808" i="6"/>
  <c r="A837" i="6"/>
  <c r="A856" i="6"/>
  <c r="A864" i="6"/>
  <c r="A872" i="6"/>
  <c r="A909" i="6"/>
  <c r="A917" i="6"/>
  <c r="A944" i="6"/>
  <c r="A989" i="6"/>
  <c r="A1009" i="6"/>
  <c r="A1055" i="6"/>
  <c r="A1061" i="6"/>
  <c r="A1069" i="6"/>
  <c r="A1096" i="6"/>
  <c r="A1120" i="6"/>
  <c r="A1197" i="6"/>
  <c r="H1304" i="24"/>
  <c r="C1115" i="24"/>
  <c r="B1333" i="6" s="1"/>
  <c r="C1337" i="24"/>
  <c r="B1332" i="6" s="1"/>
  <c r="C1336" i="24"/>
  <c r="B1331" i="6" s="1"/>
  <c r="C1333" i="24"/>
  <c r="B1328" i="6" s="1"/>
  <c r="H1305" i="24"/>
  <c r="H1302" i="24"/>
  <c r="H1301" i="24"/>
  <c r="H1327" i="24"/>
  <c r="H1338" i="24"/>
  <c r="H1115" i="24"/>
  <c r="H1337" i="24"/>
  <c r="H1336" i="24"/>
  <c r="H1335" i="24"/>
  <c r="H1334" i="24"/>
  <c r="H1333" i="24"/>
  <c r="H1319" i="24"/>
  <c r="H1322" i="24"/>
  <c r="H1332" i="24"/>
  <c r="H1326" i="24"/>
  <c r="H1331" i="24"/>
  <c r="H1325" i="24"/>
  <c r="H1303" i="24"/>
  <c r="H1324" i="24"/>
  <c r="H1323" i="24"/>
  <c r="H1330" i="24"/>
  <c r="H1339" i="24"/>
  <c r="H1329" i="24"/>
  <c r="H1328" i="24"/>
  <c r="H1309" i="24"/>
  <c r="H1313" i="24"/>
  <c r="H1314" i="24"/>
  <c r="H1315" i="24"/>
  <c r="H1316" i="24"/>
  <c r="H1317" i="24"/>
  <c r="H1318" i="24"/>
  <c r="H1321" i="24"/>
  <c r="H1310" i="24"/>
  <c r="H1308" i="24"/>
  <c r="H1307" i="24"/>
  <c r="H1306" i="24"/>
  <c r="H1320" i="24"/>
  <c r="H1312" i="24"/>
  <c r="H1300" i="24"/>
  <c r="C1295" i="24"/>
  <c r="B1299" i="6" s="1"/>
  <c r="H1295" i="24"/>
  <c r="H1296" i="24"/>
  <c r="H1283" i="24"/>
  <c r="H1294" i="24"/>
  <c r="H1293" i="24"/>
  <c r="H1267" i="24"/>
  <c r="H1266" i="24"/>
  <c r="H1282" i="24"/>
  <c r="H1292" i="24"/>
  <c r="H1276" i="24"/>
  <c r="H1291" i="24"/>
  <c r="H1290" i="24"/>
  <c r="H1233" i="24"/>
  <c r="H1235" i="24"/>
  <c r="H1240" i="24"/>
  <c r="H1285" i="24"/>
  <c r="H1265" i="24"/>
  <c r="H1260" i="24"/>
  <c r="H1259" i="24"/>
  <c r="H1258" i="24"/>
  <c r="H1239" i="24"/>
  <c r="H1243" i="24"/>
  <c r="H1257" i="24"/>
  <c r="H1256" i="24"/>
  <c r="H1237" i="24"/>
  <c r="H1255" i="24"/>
  <c r="H1228" i="24"/>
  <c r="H1226" i="24"/>
  <c r="H1225" i="24"/>
  <c r="H1224" i="24"/>
  <c r="H1223" i="24"/>
  <c r="H1222" i="24"/>
  <c r="H1187" i="24"/>
  <c r="H1186" i="24"/>
  <c r="C1254" i="24"/>
  <c r="B1264" i="6" s="1"/>
  <c r="C1062" i="24"/>
  <c r="B1259" i="6" s="1"/>
  <c r="C1246" i="24"/>
  <c r="B1255" i="6" s="1"/>
  <c r="H1262" i="24"/>
  <c r="H1254" i="24"/>
  <c r="H1244" i="24"/>
  <c r="H1253" i="24"/>
  <c r="H1252" i="24"/>
  <c r="H1251" i="24"/>
  <c r="H1062" i="24"/>
  <c r="H1249" i="24"/>
  <c r="H1051" i="24"/>
  <c r="H1049" i="24"/>
  <c r="H1246" i="24"/>
  <c r="H1261" i="24"/>
  <c r="H1238" i="24"/>
  <c r="H1232" i="24"/>
  <c r="H1236" i="24"/>
  <c r="H1229" i="24"/>
  <c r="H1230" i="24"/>
  <c r="H1245" i="24"/>
  <c r="H863" i="24"/>
  <c r="H1234" i="24"/>
  <c r="H1241" i="24"/>
  <c r="H1242" i="24"/>
  <c r="C1289" i="24"/>
  <c r="B1243" i="6" s="1"/>
  <c r="C1287" i="24"/>
  <c r="B1238" i="6" s="1"/>
  <c r="H1289" i="24"/>
  <c r="H1278" i="24"/>
  <c r="H1298" i="24"/>
  <c r="H1288" i="24"/>
  <c r="H1299" i="24"/>
  <c r="H1287" i="24"/>
  <c r="H1286" i="24"/>
  <c r="H1297" i="24"/>
  <c r="H1277" i="24"/>
  <c r="H1279" i="24"/>
  <c r="H1280" i="24"/>
  <c r="H1272" i="24"/>
  <c r="H1270" i="24"/>
  <c r="H1268" i="24"/>
  <c r="H1271" i="24"/>
  <c r="H1273" i="24"/>
  <c r="H1281" i="24"/>
  <c r="H1275" i="24"/>
  <c r="H1274" i="24"/>
  <c r="H1269" i="24"/>
  <c r="H1264" i="24"/>
  <c r="H1263" i="24"/>
  <c r="H1284" i="24"/>
  <c r="H1207" i="24"/>
  <c r="H1200" i="24"/>
  <c r="H1198" i="24"/>
  <c r="H1197" i="24"/>
  <c r="H1196" i="24"/>
  <c r="H1195" i="24"/>
  <c r="H1194" i="24"/>
  <c r="H1193" i="24"/>
  <c r="H1192" i="24"/>
  <c r="H1191" i="24"/>
  <c r="H1190" i="24"/>
  <c r="H1176" i="24"/>
  <c r="H1025" i="24"/>
  <c r="H1026" i="24"/>
  <c r="H936" i="24"/>
  <c r="H1189" i="24"/>
  <c r="H1185" i="24"/>
  <c r="H1179" i="24"/>
  <c r="H1175" i="24"/>
  <c r="H1173" i="24"/>
  <c r="H1171" i="24"/>
  <c r="H1169" i="24"/>
  <c r="H1165" i="24"/>
  <c r="H1248" i="24"/>
  <c r="H1148" i="24"/>
  <c r="H1311" i="24"/>
  <c r="H968" i="24"/>
  <c r="H1174" i="24"/>
  <c r="H1162" i="24"/>
  <c r="H1172" i="24"/>
  <c r="H1170" i="24"/>
  <c r="H1145" i="24"/>
  <c r="H1168" i="24"/>
  <c r="H1134" i="24"/>
  <c r="H1167" i="24"/>
  <c r="H1166" i="24"/>
  <c r="H1221" i="24"/>
  <c r="H1183" i="24"/>
  <c r="H1220" i="24"/>
  <c r="H1219" i="24"/>
  <c r="H1227" i="24"/>
  <c r="H1161" i="24"/>
  <c r="H1164" i="24"/>
  <c r="H8" i="24"/>
  <c r="H7" i="24"/>
  <c r="H5" i="24"/>
  <c r="H6" i="24"/>
  <c r="H2" i="24"/>
  <c r="H12" i="24"/>
  <c r="H13" i="24"/>
  <c r="H14" i="24"/>
  <c r="H20" i="24"/>
  <c r="H16" i="24"/>
  <c r="H10" i="24"/>
  <c r="H3" i="24"/>
  <c r="H21" i="24"/>
  <c r="H11" i="24"/>
  <c r="H710" i="24"/>
  <c r="H871" i="24"/>
  <c r="H891" i="24"/>
  <c r="H19" i="24"/>
  <c r="H4" i="24"/>
  <c r="H9" i="24"/>
  <c r="H25" i="24"/>
  <c r="H36" i="24"/>
  <c r="H23" i="24"/>
  <c r="H24" i="24"/>
  <c r="H26" i="24"/>
  <c r="H27" i="24"/>
  <c r="H28" i="24"/>
  <c r="H38" i="24"/>
  <c r="H39" i="24"/>
  <c r="H40" i="24"/>
  <c r="H82" i="24"/>
  <c r="H251" i="24"/>
  <c r="H29" i="24"/>
  <c r="H30" i="24"/>
  <c r="H910" i="24"/>
  <c r="H892" i="24"/>
  <c r="H928" i="24"/>
  <c r="H37" i="24"/>
  <c r="H41" i="24"/>
  <c r="H59" i="24"/>
  <c r="H42" i="24"/>
  <c r="H43" i="24"/>
  <c r="H48" i="24"/>
  <c r="H49" i="24"/>
  <c r="H51" i="24"/>
  <c r="H52" i="24"/>
  <c r="H53" i="24"/>
  <c r="H54" i="24"/>
  <c r="H55" i="24"/>
  <c r="H56" i="24"/>
  <c r="H57" i="24"/>
  <c r="H60" i="24"/>
  <c r="H66" i="24"/>
  <c r="H69" i="24"/>
  <c r="H684" i="24"/>
  <c r="H67" i="24"/>
  <c r="H68" i="24"/>
  <c r="H637" i="24"/>
  <c r="H952" i="24"/>
  <c r="H17" i="24"/>
  <c r="H15" i="24"/>
  <c r="H18" i="24"/>
  <c r="H32" i="24"/>
  <c r="H34" i="24"/>
  <c r="H65" i="24"/>
  <c r="H45" i="24"/>
  <c r="H58" i="24"/>
  <c r="H35" i="24"/>
  <c r="H73" i="24"/>
  <c r="H71" i="24"/>
  <c r="H75" i="24"/>
  <c r="H72" i="24"/>
  <c r="H76" i="24"/>
  <c r="H70" i="24"/>
  <c r="H33" i="24"/>
  <c r="H98" i="24"/>
  <c r="H100" i="24"/>
  <c r="H80" i="24"/>
  <c r="H84" i="24"/>
  <c r="H85" i="24"/>
  <c r="H86" i="24"/>
  <c r="H87" i="24"/>
  <c r="H88" i="24"/>
  <c r="H95" i="24"/>
  <c r="H96" i="24"/>
  <c r="H789" i="24"/>
  <c r="H966" i="24"/>
  <c r="H79" i="24"/>
  <c r="H61" i="24"/>
  <c r="H77" i="24"/>
  <c r="H50" i="24"/>
  <c r="H46" i="24"/>
  <c r="H64" i="24"/>
  <c r="H62" i="24"/>
  <c r="H63" i="24"/>
  <c r="H74" i="24"/>
  <c r="H89" i="24"/>
  <c r="H93" i="24"/>
  <c r="H94" i="24"/>
  <c r="H110" i="24"/>
  <c r="H109" i="24"/>
  <c r="H101" i="24"/>
  <c r="H102" i="24"/>
  <c r="H107" i="24"/>
  <c r="H108" i="24"/>
  <c r="H81" i="24"/>
  <c r="H99" i="24"/>
  <c r="H78" i="24"/>
  <c r="H105" i="24"/>
  <c r="H97" i="24"/>
  <c r="H116" i="24"/>
  <c r="H663" i="24"/>
  <c r="H117" i="24"/>
  <c r="H118" i="24"/>
  <c r="H121" i="24"/>
  <c r="H122" i="24"/>
  <c r="H119" i="24"/>
  <c r="H111" i="24"/>
  <c r="H114" i="24"/>
  <c r="H113" i="24"/>
  <c r="H92" i="24"/>
  <c r="H90" i="24"/>
  <c r="H124" i="24"/>
  <c r="H125" i="24"/>
  <c r="H129" i="24"/>
  <c r="H130" i="24"/>
  <c r="H131" i="24"/>
  <c r="H132" i="24"/>
  <c r="H133" i="24"/>
  <c r="H134" i="24"/>
  <c r="H575" i="24"/>
  <c r="H91" i="24"/>
  <c r="H128" i="24"/>
  <c r="H165" i="24"/>
  <c r="H103" i="24"/>
  <c r="H157" i="24"/>
  <c r="H150" i="24"/>
  <c r="H158" i="24"/>
  <c r="H159" i="24"/>
  <c r="H166" i="24"/>
  <c r="H167" i="24"/>
  <c r="H168" i="24"/>
  <c r="H144" i="24"/>
  <c r="H148" i="24"/>
  <c r="H172" i="24"/>
  <c r="H169" i="24"/>
  <c r="H170" i="24"/>
  <c r="H146" i="24"/>
  <c r="H140" i="24"/>
  <c r="H152" i="24"/>
  <c r="H155" i="24"/>
  <c r="H145" i="24"/>
  <c r="H137" i="24"/>
  <c r="H151" i="24"/>
  <c r="H138" i="24"/>
  <c r="H154" i="24"/>
  <c r="H153" i="24"/>
  <c r="H139" i="24"/>
  <c r="H141" i="24"/>
  <c r="H143" i="24"/>
  <c r="H142" i="24"/>
  <c r="H147" i="24"/>
  <c r="H135" i="24"/>
  <c r="H149" i="24"/>
  <c r="H104" i="24"/>
  <c r="H106" i="24"/>
  <c r="H120" i="24"/>
  <c r="H112" i="24"/>
  <c r="H126" i="24"/>
  <c r="H127" i="24"/>
  <c r="H136" i="24"/>
  <c r="H190" i="24"/>
  <c r="H161" i="24"/>
  <c r="H156" i="24"/>
  <c r="H160" i="24"/>
  <c r="H162" i="24"/>
  <c r="H180" i="24"/>
  <c r="H179" i="24"/>
  <c r="H191" i="24"/>
  <c r="H174" i="24"/>
  <c r="H176" i="24"/>
  <c r="H175" i="24"/>
  <c r="H181" i="24"/>
  <c r="H192" i="24"/>
  <c r="H173" i="24"/>
  <c r="H177" i="24"/>
  <c r="H178" i="24"/>
  <c r="H193" i="24"/>
  <c r="H194" i="24"/>
  <c r="H195" i="24"/>
  <c r="H171" i="24"/>
  <c r="H163" i="24"/>
  <c r="H164" i="24"/>
  <c r="H189" i="24"/>
  <c r="H182" i="24"/>
  <c r="H207" i="24"/>
  <c r="H199" i="24"/>
  <c r="H197" i="24"/>
  <c r="H201" i="24"/>
  <c r="H198" i="24"/>
  <c r="H200" i="24"/>
  <c r="H204" i="24"/>
  <c r="H202" i="24"/>
  <c r="H203" i="24"/>
  <c r="H209" i="24"/>
  <c r="H215" i="24"/>
  <c r="H208" i="24"/>
  <c r="H206" i="24"/>
  <c r="H217" i="24"/>
  <c r="H216" i="24"/>
  <c r="H196" i="24"/>
  <c r="H183" i="24"/>
  <c r="H184" i="24"/>
  <c r="H185" i="24"/>
  <c r="H186" i="24"/>
  <c r="H187" i="24"/>
  <c r="H240" i="24"/>
  <c r="H188" i="24"/>
  <c r="H211" i="24"/>
  <c r="H205" i="24"/>
  <c r="H241" i="24"/>
  <c r="H229" i="24"/>
  <c r="H222" i="24"/>
  <c r="H242" i="24"/>
  <c r="H246" i="24"/>
  <c r="H247" i="24"/>
  <c r="H248" i="24"/>
  <c r="H387" i="24"/>
  <c r="H223" i="24"/>
  <c r="H224" i="24"/>
  <c r="H225" i="24"/>
  <c r="H228" i="24"/>
  <c r="H243" i="24"/>
  <c r="H244" i="24"/>
  <c r="H230" i="24"/>
  <c r="H250" i="24"/>
  <c r="H245" i="24"/>
  <c r="H685" i="24"/>
  <c r="H219" i="24"/>
  <c r="H226" i="24"/>
  <c r="H218" i="24"/>
  <c r="H210" i="24"/>
  <c r="H212" i="24"/>
  <c r="H213" i="24"/>
  <c r="H214" i="24"/>
  <c r="H231" i="24"/>
  <c r="H237" i="24"/>
  <c r="H238" i="24"/>
  <c r="H239" i="24"/>
  <c r="H232" i="24"/>
  <c r="H220" i="24"/>
  <c r="H275" i="24"/>
  <c r="H115" i="24"/>
  <c r="H259" i="24"/>
  <c r="H262" i="24"/>
  <c r="H267" i="24"/>
  <c r="H266" i="24"/>
  <c r="H253" i="24"/>
  <c r="H274" i="24"/>
  <c r="H263" i="24"/>
  <c r="H254" i="24"/>
  <c r="H255" i="24"/>
  <c r="H265" i="24"/>
  <c r="H256" i="24"/>
  <c r="H257" i="24"/>
  <c r="H261" i="24"/>
  <c r="H258" i="24"/>
  <c r="H252" i="24"/>
  <c r="H260" i="24"/>
  <c r="H233" i="24"/>
  <c r="H249" i="24"/>
  <c r="H234" i="24"/>
  <c r="H235" i="24"/>
  <c r="H236" i="24"/>
  <c r="H227" i="24"/>
  <c r="H276" i="24"/>
  <c r="H268" i="24"/>
  <c r="H269" i="24"/>
  <c r="H270" i="24"/>
  <c r="H271" i="24"/>
  <c r="H281" i="24"/>
  <c r="H295" i="24"/>
  <c r="H296" i="24"/>
  <c r="H290" i="24"/>
  <c r="H291" i="24"/>
  <c r="H297" i="24"/>
  <c r="H302" i="24"/>
  <c r="H298" i="24"/>
  <c r="H287" i="24"/>
  <c r="H285" i="24"/>
  <c r="H272" i="24"/>
  <c r="H282" i="24"/>
  <c r="H289" i="24"/>
  <c r="H288" i="24"/>
  <c r="H283" i="24"/>
  <c r="H284" i="24"/>
  <c r="H277" i="24"/>
  <c r="H278" i="24"/>
  <c r="H279" i="24"/>
  <c r="H280" i="24"/>
  <c r="H273" i="24"/>
  <c r="H315" i="24"/>
  <c r="H329" i="24"/>
  <c r="H330" i="24"/>
  <c r="H331" i="24"/>
  <c r="H307" i="24"/>
  <c r="H308" i="24"/>
  <c r="H311" i="24"/>
  <c r="H312" i="24"/>
  <c r="H314" i="24"/>
  <c r="H321" i="24"/>
  <c r="H322" i="24"/>
  <c r="H332" i="24"/>
  <c r="H333" i="24"/>
  <c r="H319" i="24"/>
  <c r="H705" i="24"/>
  <c r="H323" i="24"/>
  <c r="H305" i="24"/>
  <c r="H318" i="24"/>
  <c r="H320" i="24"/>
  <c r="H313" i="24"/>
  <c r="H309" i="24"/>
  <c r="H310" i="24"/>
  <c r="H306" i="24"/>
  <c r="H335" i="24"/>
  <c r="H286" i="24"/>
  <c r="H299" i="24"/>
  <c r="H293" i="24"/>
  <c r="H300" i="24"/>
  <c r="H301" i="24"/>
  <c r="H294" i="24"/>
  <c r="H292" i="24"/>
  <c r="H336" i="24"/>
  <c r="H317" i="24"/>
  <c r="H316" i="24"/>
  <c r="H344" i="24"/>
  <c r="H346" i="24"/>
  <c r="H353" i="24"/>
  <c r="H345" i="24"/>
  <c r="H343" i="24"/>
  <c r="H337" i="24"/>
  <c r="H352" i="24"/>
  <c r="H338" i="24"/>
  <c r="H342" i="24"/>
  <c r="H339" i="24"/>
  <c r="H340" i="24"/>
  <c r="H341" i="24"/>
  <c r="H324" i="24"/>
  <c r="H334" i="24"/>
  <c r="H349" i="24"/>
  <c r="H350" i="24"/>
  <c r="H351" i="24"/>
  <c r="H366" i="24"/>
  <c r="H361" i="24"/>
  <c r="H374" i="24"/>
  <c r="H364" i="24"/>
  <c r="H363" i="24"/>
  <c r="H358" i="24"/>
  <c r="H375" i="24"/>
  <c r="H354" i="24"/>
  <c r="H376" i="24"/>
  <c r="H355" i="24"/>
  <c r="H365" i="24"/>
  <c r="H362" i="24"/>
  <c r="H356" i="24"/>
  <c r="H357" i="24"/>
  <c r="H359" i="24"/>
  <c r="H360" i="24"/>
  <c r="H325" i="24"/>
  <c r="H326" i="24"/>
  <c r="H327" i="24"/>
  <c r="H328" i="24"/>
  <c r="H304" i="24"/>
  <c r="H347" i="24"/>
  <c r="H373" i="24"/>
  <c r="H401" i="24"/>
  <c r="H396" i="24"/>
  <c r="H391" i="24"/>
  <c r="H386" i="24"/>
  <c r="H385" i="24"/>
  <c r="H417" i="24"/>
  <c r="H418" i="24"/>
  <c r="H419" i="24"/>
  <c r="H382" i="24"/>
  <c r="H383" i="24"/>
  <c r="H384" i="24"/>
  <c r="H692" i="24"/>
  <c r="H379" i="24"/>
  <c r="H380" i="24"/>
  <c r="H388" i="24"/>
  <c r="H392" i="24"/>
  <c r="H393" i="24"/>
  <c r="H394" i="24"/>
  <c r="H395" i="24"/>
  <c r="H402" i="24"/>
  <c r="H420" i="24"/>
  <c r="H421" i="24"/>
  <c r="H422" i="24"/>
  <c r="H400" i="24"/>
  <c r="H378" i="24"/>
  <c r="H423" i="24"/>
  <c r="H545" i="24"/>
  <c r="H123" i="24"/>
  <c r="H377" i="24"/>
  <c r="H403" i="24"/>
  <c r="H404" i="24"/>
  <c r="H397" i="24"/>
  <c r="H398" i="24"/>
  <c r="H664" i="24"/>
  <c r="H348" i="24"/>
  <c r="H367" i="24"/>
  <c r="H368" i="24"/>
  <c r="H369" i="24"/>
  <c r="H370" i="24"/>
  <c r="H371" i="24"/>
  <c r="H372" i="24"/>
  <c r="H399" i="24"/>
  <c r="H406" i="24"/>
  <c r="H407" i="24"/>
  <c r="H408" i="24"/>
  <c r="H409" i="24"/>
  <c r="H416" i="24"/>
  <c r="H433" i="24"/>
  <c r="H446" i="24"/>
  <c r="H447" i="24"/>
  <c r="H434" i="24"/>
  <c r="H442" i="24"/>
  <c r="H443" i="24"/>
  <c r="H445" i="24"/>
  <c r="H444" i="24"/>
  <c r="H441" i="24"/>
  <c r="H435" i="24"/>
  <c r="H430" i="24"/>
  <c r="H426" i="24"/>
  <c r="H440" i="24"/>
  <c r="H436" i="24"/>
  <c r="H437" i="24"/>
  <c r="H438" i="24"/>
  <c r="H439" i="24"/>
  <c r="H427" i="24"/>
  <c r="H431" i="24"/>
  <c r="H428" i="24"/>
  <c r="H424" i="24"/>
  <c r="H425" i="24"/>
  <c r="H432" i="24"/>
  <c r="H429" i="24"/>
  <c r="H513" i="24"/>
  <c r="H500" i="24"/>
  <c r="H501" i="24"/>
  <c r="H480" i="24"/>
  <c r="H479" i="24"/>
  <c r="H485" i="24"/>
  <c r="H502" i="24"/>
  <c r="H490" i="24"/>
  <c r="H491" i="24"/>
  <c r="H492" i="24"/>
  <c r="H493" i="24"/>
  <c r="H494" i="24"/>
  <c r="H495" i="24"/>
  <c r="H496" i="24"/>
  <c r="H497" i="24"/>
  <c r="H498" i="24"/>
  <c r="H499" i="24"/>
  <c r="H475" i="24"/>
  <c r="H476" i="24"/>
  <c r="H477" i="24"/>
  <c r="H452" i="24"/>
  <c r="H514" i="24"/>
  <c r="H515" i="24"/>
  <c r="H516" i="24"/>
  <c r="H517" i="24"/>
  <c r="H489" i="24"/>
  <c r="H450" i="24"/>
  <c r="H518" i="24"/>
  <c r="H503" i="24"/>
  <c r="H478" i="24"/>
  <c r="H451" i="24"/>
  <c r="H488" i="24"/>
  <c r="H448" i="24"/>
  <c r="H471" i="24"/>
  <c r="H466" i="24"/>
  <c r="H462" i="24"/>
  <c r="H463" i="24"/>
  <c r="H464" i="24"/>
  <c r="H465" i="24"/>
  <c r="H453" i="24"/>
  <c r="H469" i="24"/>
  <c r="H470" i="24"/>
  <c r="H454" i="24"/>
  <c r="H455" i="24"/>
  <c r="H456" i="24"/>
  <c r="H474" i="24"/>
  <c r="H473" i="24"/>
  <c r="H472" i="24"/>
  <c r="H457" i="24"/>
  <c r="H458" i="24"/>
  <c r="H459" i="24"/>
  <c r="H460" i="24"/>
  <c r="H461" i="24"/>
  <c r="H467" i="24"/>
  <c r="H449" i="24"/>
  <c r="H468" i="24"/>
  <c r="H410" i="24"/>
  <c r="H405" i="24"/>
  <c r="H411" i="24"/>
  <c r="H412" i="24"/>
  <c r="H413" i="24"/>
  <c r="H414" i="24"/>
  <c r="H415" i="24"/>
  <c r="H486" i="24"/>
  <c r="H487" i="24"/>
  <c r="H483" i="24"/>
  <c r="H481" i="24"/>
  <c r="H504" i="24"/>
  <c r="H519" i="24"/>
  <c r="H505" i="24"/>
  <c r="H511" i="24"/>
  <c r="H512" i="24"/>
  <c r="H532" i="24"/>
  <c r="H520" i="24"/>
  <c r="H529" i="24"/>
  <c r="H538" i="24"/>
  <c r="H539" i="24"/>
  <c r="H533" i="24"/>
  <c r="H521" i="24"/>
  <c r="H522" i="24"/>
  <c r="H527" i="24"/>
  <c r="H528" i="24"/>
  <c r="H523" i="24"/>
  <c r="H524" i="24"/>
  <c r="H525" i="24"/>
  <c r="H526" i="24"/>
  <c r="H540" i="24"/>
  <c r="H507" i="24"/>
  <c r="H508" i="24"/>
  <c r="H509" i="24"/>
  <c r="H510" i="24"/>
  <c r="H506" i="24"/>
  <c r="H484" i="24"/>
  <c r="H482" i="24"/>
  <c r="H530" i="24"/>
  <c r="H567" i="24"/>
  <c r="H553" i="24"/>
  <c r="H554" i="24"/>
  <c r="H555" i="24"/>
  <c r="H550" i="24"/>
  <c r="H544" i="24"/>
  <c r="H568" i="24"/>
  <c r="H556" i="24"/>
  <c r="H712" i="24"/>
  <c r="H569" i="24"/>
  <c r="H570" i="24"/>
  <c r="H542" i="24"/>
  <c r="H551" i="24"/>
  <c r="H541" i="24"/>
  <c r="H571" i="24"/>
  <c r="H547" i="24"/>
  <c r="H548" i="24"/>
  <c r="H549" i="24"/>
  <c r="H546" i="24"/>
  <c r="H543" i="24"/>
  <c r="H535" i="24"/>
  <c r="H531" i="24"/>
  <c r="H534" i="24"/>
  <c r="H536" i="24"/>
  <c r="H537" i="24"/>
  <c r="H558" i="24"/>
  <c r="H565" i="24"/>
  <c r="H566" i="24"/>
  <c r="H552" i="24"/>
  <c r="H559" i="24"/>
  <c r="H557" i="24"/>
  <c r="H591" i="24"/>
  <c r="H574" i="24"/>
  <c r="H573" i="24"/>
  <c r="H790" i="24"/>
  <c r="H579" i="24"/>
  <c r="H580" i="24"/>
  <c r="H582" i="24"/>
  <c r="H592" i="24"/>
  <c r="H581" i="24"/>
  <c r="H593" i="24"/>
  <c r="H594" i="24"/>
  <c r="H757" i="24"/>
  <c r="H576" i="24"/>
  <c r="H578" i="24"/>
  <c r="H572" i="24"/>
  <c r="H583" i="24"/>
  <c r="H560" i="24"/>
  <c r="H561" i="24"/>
  <c r="H563" i="24"/>
  <c r="H562" i="24"/>
  <c r="H590" i="24"/>
  <c r="H608" i="24"/>
  <c r="H603" i="24"/>
  <c r="H609" i="24"/>
  <c r="H600" i="24"/>
  <c r="H602" i="24"/>
  <c r="H610" i="24"/>
  <c r="H611" i="24"/>
  <c r="H596" i="24"/>
  <c r="H601" i="24"/>
  <c r="H597" i="24"/>
  <c r="H598" i="24"/>
  <c r="H599" i="24"/>
  <c r="H595" i="24"/>
  <c r="H604" i="24"/>
  <c r="H564" i="24"/>
  <c r="H584" i="24"/>
  <c r="H585" i="24"/>
  <c r="H588" i="24"/>
  <c r="H586" i="24"/>
  <c r="H638" i="24"/>
  <c r="H625" i="24"/>
  <c r="H634" i="24"/>
  <c r="H44" i="24"/>
  <c r="H617" i="24"/>
  <c r="H618" i="24"/>
  <c r="H624" i="24"/>
  <c r="H639" i="24"/>
  <c r="H614" i="24"/>
  <c r="H619" i="24"/>
  <c r="H620" i="24"/>
  <c r="H612" i="24"/>
  <c r="H613" i="24"/>
  <c r="H626" i="24"/>
  <c r="H615" i="24"/>
  <c r="H616" i="24"/>
  <c r="H636" i="24"/>
  <c r="H577" i="24"/>
  <c r="H589" i="24"/>
  <c r="H605" i="24"/>
  <c r="H606" i="24"/>
  <c r="H607" i="24"/>
  <c r="H627" i="24"/>
  <c r="H628" i="24"/>
  <c r="H635" i="24"/>
  <c r="H621" i="24"/>
  <c r="H623" i="24"/>
  <c r="H640" i="24"/>
  <c r="H264" i="24"/>
  <c r="H643" i="24"/>
  <c r="H646" i="24"/>
  <c r="H647" i="24"/>
  <c r="H648" i="24"/>
  <c r="H649" i="24"/>
  <c r="H652" i="24"/>
  <c r="H653" i="24"/>
  <c r="H654" i="24"/>
  <c r="H655" i="24"/>
  <c r="H657" i="24"/>
  <c r="H656" i="24"/>
  <c r="H665" i="24"/>
  <c r="H666" i="24"/>
  <c r="H667" i="24"/>
  <c r="H389" i="24"/>
  <c r="H641" i="24"/>
  <c r="H661" i="24"/>
  <c r="H651" i="24"/>
  <c r="H645" i="24"/>
  <c r="H642" i="24"/>
  <c r="H644" i="24"/>
  <c r="H622" i="24"/>
  <c r="H629" i="24"/>
  <c r="H630" i="24"/>
  <c r="H662" i="24"/>
  <c r="H631" i="24"/>
  <c r="H632" i="24"/>
  <c r="H675" i="24"/>
  <c r="H671" i="24"/>
  <c r="H674" i="24"/>
  <c r="H221" i="24"/>
  <c r="H670" i="24"/>
  <c r="H390" i="24"/>
  <c r="H668" i="24"/>
  <c r="H686" i="24"/>
  <c r="H687" i="24"/>
  <c r="H688" i="24"/>
  <c r="H682" i="24"/>
  <c r="H669" i="24"/>
  <c r="H633" i="24"/>
  <c r="H658" i="24"/>
  <c r="H659" i="24"/>
  <c r="H650" i="24"/>
  <c r="H660" i="24"/>
  <c r="H678" i="24"/>
  <c r="H683" i="24"/>
  <c r="H679" i="24"/>
  <c r="H713" i="24"/>
  <c r="H703" i="24"/>
  <c r="H702" i="24"/>
  <c r="H701" i="24"/>
  <c r="H695" i="24"/>
  <c r="H694" i="24"/>
  <c r="H689" i="24"/>
  <c r="H22" i="24"/>
  <c r="H693" i="24"/>
  <c r="H696" i="24"/>
  <c r="H697" i="24"/>
  <c r="H698" i="24"/>
  <c r="H699" i="24"/>
  <c r="H700" i="24"/>
  <c r="H381" i="24"/>
  <c r="H31" i="24"/>
  <c r="H715" i="24"/>
  <c r="H690" i="24"/>
  <c r="H673" i="24"/>
  <c r="H672" i="24"/>
  <c r="H676" i="24"/>
  <c r="H677" i="24"/>
  <c r="H680" i="24"/>
  <c r="H681" i="24"/>
  <c r="H707" i="24"/>
  <c r="H691" i="24"/>
  <c r="H704" i="24"/>
  <c r="H706" i="24"/>
  <c r="H708" i="24"/>
  <c r="H758" i="24"/>
  <c r="H745" i="24"/>
  <c r="H738" i="24"/>
  <c r="H759" i="24"/>
  <c r="H760" i="24"/>
  <c r="H740" i="24"/>
  <c r="H587" i="24"/>
  <c r="H718" i="24"/>
  <c r="H754" i="24"/>
  <c r="H729" i="24"/>
  <c r="H730" i="24"/>
  <c r="H721" i="24"/>
  <c r="H739" i="24"/>
  <c r="H747" i="24"/>
  <c r="H714" i="24"/>
  <c r="H744" i="24"/>
  <c r="H733" i="24"/>
  <c r="H734" i="24"/>
  <c r="H731" i="24"/>
  <c r="H727" i="24"/>
  <c r="H732" i="24"/>
  <c r="H719" i="24"/>
  <c r="H736" i="24"/>
  <c r="H737" i="24"/>
  <c r="H735" i="24"/>
  <c r="H726" i="24"/>
  <c r="H720" i="24"/>
  <c r="H722" i="24"/>
  <c r="H723" i="24"/>
  <c r="H724" i="24"/>
  <c r="H725" i="24"/>
  <c r="H728" i="24"/>
  <c r="H711" i="24"/>
  <c r="H716" i="24"/>
  <c r="H717" i="24"/>
  <c r="H709" i="24"/>
  <c r="H748" i="24"/>
  <c r="H749" i="24"/>
  <c r="H755" i="24"/>
  <c r="H750" i="24"/>
  <c r="H756" i="24"/>
  <c r="H743" i="24"/>
  <c r="H791" i="24"/>
  <c r="H765" i="24"/>
  <c r="H766" i="24"/>
  <c r="H782" i="24"/>
  <c r="H47" i="24"/>
  <c r="H775" i="24"/>
  <c r="H792" i="24"/>
  <c r="H781" i="24"/>
  <c r="H795" i="24"/>
  <c r="H761" i="24"/>
  <c r="H764" i="24"/>
  <c r="H793" i="24"/>
  <c r="H763" i="24"/>
  <c r="H746" i="24"/>
  <c r="H751" i="24"/>
  <c r="H742" i="24"/>
  <c r="H768" i="24"/>
  <c r="H774" i="24"/>
  <c r="H772" i="24"/>
  <c r="H769" i="24"/>
  <c r="H770" i="24"/>
  <c r="H753" i="24"/>
  <c r="H773" i="24"/>
  <c r="H771" i="24"/>
  <c r="H767" i="24"/>
  <c r="H741" i="24"/>
  <c r="H752" i="24"/>
  <c r="H776" i="24"/>
  <c r="H777" i="24"/>
  <c r="H780" i="24"/>
  <c r="H783" i="24"/>
  <c r="H785" i="24"/>
  <c r="H824" i="24"/>
  <c r="H807" i="24"/>
  <c r="H806" i="24"/>
  <c r="H796" i="24"/>
  <c r="H813" i="24"/>
  <c r="H825" i="24"/>
  <c r="H809" i="24"/>
  <c r="H83" i="24"/>
  <c r="H822" i="24"/>
  <c r="H784" i="24"/>
  <c r="H804" i="24"/>
  <c r="H803" i="24"/>
  <c r="H801" i="24"/>
  <c r="H794" i="24"/>
  <c r="H778" i="24"/>
  <c r="H779" i="24"/>
  <c r="H816" i="24"/>
  <c r="H817" i="24"/>
  <c r="H811" i="24"/>
  <c r="H812" i="24"/>
  <c r="H808" i="24"/>
  <c r="H797" i="24"/>
  <c r="H828" i="24"/>
  <c r="H805" i="24"/>
  <c r="H798" i="24"/>
  <c r="H810" i="24"/>
  <c r="H799" i="24"/>
  <c r="H800" i="24"/>
  <c r="H818" i="24"/>
  <c r="H814" i="24"/>
  <c r="H827" i="24"/>
  <c r="H802" i="24"/>
  <c r="H834" i="24"/>
  <c r="H832" i="24"/>
  <c r="H833" i="24"/>
  <c r="H859" i="24"/>
  <c r="H815" i="24"/>
  <c r="H860" i="24"/>
  <c r="H842" i="24"/>
  <c r="H861" i="24"/>
  <c r="H862" i="24"/>
  <c r="H1184" i="24"/>
  <c r="H829" i="24"/>
  <c r="H826" i="24"/>
  <c r="H864" i="24"/>
  <c r="H870" i="24"/>
  <c r="H872" i="24"/>
  <c r="H846" i="24"/>
  <c r="H848" i="24"/>
  <c r="H853" i="24"/>
  <c r="H819" i="24"/>
  <c r="H858" i="24"/>
  <c r="H835" i="24"/>
  <c r="H837" i="24"/>
  <c r="H857" i="24"/>
  <c r="H856" i="24"/>
  <c r="H868" i="24"/>
  <c r="H855" i="24"/>
  <c r="H836" i="24"/>
  <c r="H854" i="24"/>
  <c r="H843" i="24"/>
  <c r="H849" i="24"/>
  <c r="H839" i="24"/>
  <c r="H852" i="24"/>
  <c r="H840" i="24"/>
  <c r="H838" i="24"/>
  <c r="H851" i="24"/>
  <c r="H820" i="24"/>
  <c r="H841" i="24"/>
  <c r="H850" i="24"/>
  <c r="H869" i="24"/>
  <c r="H844" i="24"/>
  <c r="H821" i="24"/>
  <c r="H845" i="24"/>
  <c r="H847" i="24"/>
  <c r="H887" i="24"/>
  <c r="H893" i="24"/>
  <c r="H894" i="24"/>
  <c r="H865" i="24"/>
  <c r="H874" i="24"/>
  <c r="H866" i="24"/>
  <c r="H884" i="24"/>
  <c r="H867" i="24"/>
  <c r="H873" i="24"/>
  <c r="H882" i="24"/>
  <c r="H908" i="24"/>
  <c r="H888" i="24"/>
  <c r="H895" i="24"/>
  <c r="H896" i="24"/>
  <c r="H897" i="24"/>
  <c r="H889" i="24"/>
  <c r="H886" i="24"/>
  <c r="H898" i="24"/>
  <c r="H878" i="24"/>
  <c r="H899" i="24"/>
  <c r="H879" i="24"/>
  <c r="H900" i="24"/>
  <c r="H909" i="24"/>
  <c r="H901" i="24"/>
  <c r="H875" i="24"/>
  <c r="H883" i="24"/>
  <c r="H876" i="24"/>
  <c r="H877" i="24"/>
  <c r="H881" i="24"/>
  <c r="H902" i="24"/>
  <c r="H880" i="24"/>
  <c r="H885" i="24"/>
  <c r="H919" i="24"/>
  <c r="H927" i="24"/>
  <c r="H912" i="24"/>
  <c r="H939" i="24"/>
  <c r="H914" i="24"/>
  <c r="H926" i="24"/>
  <c r="H924" i="24"/>
  <c r="H925" i="24"/>
  <c r="H921" i="24"/>
  <c r="H913" i="24"/>
  <c r="H923" i="24"/>
  <c r="H920" i="24"/>
  <c r="H918" i="24"/>
  <c r="H922" i="24"/>
  <c r="H903" i="24"/>
  <c r="H890" i="24"/>
  <c r="H929" i="24"/>
  <c r="H930" i="24"/>
  <c r="H911" i="24"/>
  <c r="H915" i="24"/>
  <c r="H931" i="24"/>
  <c r="H916" i="24"/>
  <c r="H932" i="24"/>
  <c r="H933" i="24"/>
  <c r="H917" i="24"/>
  <c r="H934" i="24"/>
  <c r="H950" i="24"/>
  <c r="H942" i="24"/>
  <c r="H946" i="24"/>
  <c r="H949" i="24"/>
  <c r="H935" i="24"/>
  <c r="H953" i="24"/>
  <c r="H954" i="24"/>
  <c r="H951" i="24"/>
  <c r="H955" i="24"/>
  <c r="H956" i="24"/>
  <c r="H957" i="24"/>
  <c r="H958" i="24"/>
  <c r="H959" i="24"/>
  <c r="H960" i="24"/>
  <c r="H940" i="24"/>
  <c r="H941" i="24"/>
  <c r="H948" i="24"/>
  <c r="H961" i="24"/>
  <c r="H947" i="24"/>
  <c r="H943" i="24"/>
  <c r="H945" i="24"/>
  <c r="H944" i="24"/>
  <c r="H969" i="24"/>
  <c r="H970" i="24"/>
  <c r="H983" i="24"/>
  <c r="H971" i="24"/>
  <c r="H965" i="24"/>
  <c r="H984" i="24"/>
  <c r="H972" i="24"/>
  <c r="H973" i="24"/>
  <c r="H974" i="24"/>
  <c r="H975" i="24"/>
  <c r="H967" i="24"/>
  <c r="H303" i="24"/>
  <c r="H963" i="24"/>
  <c r="H980" i="24"/>
  <c r="H985" i="24"/>
  <c r="H976" i="24"/>
  <c r="H964" i="24"/>
  <c r="H1043" i="24"/>
  <c r="H762" i="24"/>
  <c r="H991" i="24"/>
  <c r="H989" i="24"/>
  <c r="H1005" i="24"/>
  <c r="H1000" i="24"/>
  <c r="H990" i="24"/>
  <c r="H1002" i="24"/>
  <c r="H992" i="24"/>
  <c r="H994" i="24"/>
  <c r="H998" i="24"/>
  <c r="H999" i="24"/>
  <c r="H993" i="24"/>
  <c r="H995" i="24"/>
  <c r="H988" i="24"/>
  <c r="H1024" i="24"/>
  <c r="H1009" i="24"/>
  <c r="H786" i="24"/>
  <c r="H787" i="24"/>
  <c r="H788" i="24"/>
  <c r="H823" i="24"/>
  <c r="H830" i="24"/>
  <c r="H831" i="24"/>
  <c r="H905" i="24"/>
  <c r="H906" i="24"/>
  <c r="H904" i="24"/>
  <c r="H907" i="24"/>
  <c r="H938" i="24"/>
  <c r="H937" i="24"/>
  <c r="H1030" i="24"/>
  <c r="H1047" i="24"/>
  <c r="H1040" i="24"/>
  <c r="H1073" i="24"/>
  <c r="H1065" i="24"/>
  <c r="H1060" i="24"/>
  <c r="H977" i="24"/>
  <c r="H978" i="24"/>
  <c r="H979" i="24"/>
  <c r="H962" i="24"/>
  <c r="H981" i="24"/>
  <c r="H1104" i="24"/>
  <c r="H982" i="24"/>
  <c r="H1003" i="24"/>
  <c r="H1010" i="24"/>
  <c r="H1006" i="24"/>
  <c r="H1011" i="24"/>
  <c r="H1007" i="24"/>
  <c r="H1012" i="24"/>
  <c r="H1001" i="24"/>
  <c r="H1013" i="24"/>
  <c r="H1014" i="24"/>
  <c r="H1015" i="24"/>
  <c r="H1016" i="24"/>
  <c r="H1017" i="24"/>
  <c r="H1018" i="24"/>
  <c r="H1019" i="24"/>
  <c r="H1008" i="24"/>
  <c r="H987" i="24"/>
  <c r="H1004" i="24"/>
  <c r="H986" i="24"/>
  <c r="H1063" i="24"/>
  <c r="H1064" i="24"/>
  <c r="H1031" i="24"/>
  <c r="H1061" i="24"/>
  <c r="H1057" i="24"/>
  <c r="H1056" i="24"/>
  <c r="H1050" i="24"/>
  <c r="H1055" i="24"/>
  <c r="H1054" i="24"/>
  <c r="H1058" i="24"/>
  <c r="H1059" i="24"/>
  <c r="H1066" i="24"/>
  <c r="H1067" i="24"/>
  <c r="H996" i="24"/>
  <c r="H1020" i="24"/>
  <c r="H1021" i="24"/>
  <c r="H997" i="24"/>
  <c r="H1022" i="24"/>
  <c r="H1023" i="24"/>
  <c r="H1208" i="24"/>
  <c r="H1029" i="24"/>
  <c r="H1250" i="24"/>
  <c r="H1044" i="24"/>
  <c r="H1041" i="24"/>
  <c r="H1042" i="24"/>
  <c r="H1045" i="24"/>
  <c r="H1046" i="24"/>
  <c r="H1033" i="24"/>
  <c r="H1027" i="24"/>
  <c r="H1032" i="24"/>
  <c r="H1035" i="24"/>
  <c r="H1108" i="24"/>
  <c r="H1037" i="24"/>
  <c r="H1039" i="24"/>
  <c r="H1038" i="24"/>
  <c r="H1034" i="24"/>
  <c r="H1048" i="24"/>
  <c r="H1052" i="24"/>
  <c r="H1068" i="24"/>
  <c r="H1069" i="24"/>
  <c r="H1070" i="24"/>
  <c r="H1053" i="24"/>
  <c r="H1231" i="24"/>
  <c r="H1071" i="24"/>
  <c r="H1072" i="24"/>
  <c r="H1202" i="24"/>
  <c r="H1106" i="24"/>
  <c r="H1105" i="24"/>
  <c r="H1099" i="24"/>
  <c r="H1100" i="24"/>
  <c r="H1103" i="24"/>
  <c r="H1074" i="24"/>
  <c r="H1077" i="24"/>
  <c r="H1090" i="24"/>
  <c r="H1091" i="24"/>
  <c r="H1101" i="24"/>
  <c r="H1078" i="24"/>
  <c r="H1102" i="24"/>
  <c r="H1178" i="24"/>
  <c r="H1092" i="24"/>
  <c r="H1081" i="24"/>
  <c r="H1087" i="24"/>
  <c r="H1080" i="24"/>
  <c r="H1088" i="24"/>
  <c r="H1079" i="24"/>
  <c r="H1085" i="24"/>
  <c r="H1083" i="24"/>
  <c r="H1084" i="24"/>
  <c r="H1093" i="24"/>
  <c r="H1089" i="24"/>
  <c r="H1075" i="24"/>
  <c r="H1076" i="24"/>
  <c r="H1086" i="24"/>
  <c r="H1094" i="24"/>
  <c r="H1095" i="24"/>
  <c r="H1096" i="24"/>
  <c r="H1082" i="24"/>
  <c r="H1097" i="24"/>
  <c r="H1098" i="24"/>
  <c r="H1117" i="24"/>
  <c r="H1118" i="24"/>
  <c r="H1119" i="24"/>
  <c r="H1120" i="24"/>
  <c r="H1125" i="24"/>
  <c r="H1114" i="24"/>
  <c r="H1126" i="24"/>
  <c r="H1110" i="24"/>
  <c r="H1112" i="24"/>
  <c r="H1113" i="24"/>
  <c r="H1109" i="24"/>
  <c r="H1111" i="24"/>
  <c r="H1124" i="24"/>
  <c r="H1121" i="24"/>
  <c r="H1122" i="24"/>
  <c r="H1116" i="24"/>
  <c r="H1107" i="24"/>
  <c r="H1159" i="24"/>
  <c r="H1177" i="24"/>
  <c r="H1123" i="24"/>
  <c r="H1149" i="24"/>
  <c r="H1130" i="24"/>
  <c r="H1131" i="24"/>
  <c r="H1132" i="24"/>
  <c r="H1247" i="24"/>
  <c r="H1218" i="24"/>
  <c r="H1199" i="24"/>
  <c r="H1144" i="24"/>
  <c r="H1127" i="24"/>
  <c r="H1158" i="24"/>
  <c r="H1150" i="24"/>
  <c r="H1157" i="24"/>
  <c r="H1135" i="24"/>
  <c r="H1152" i="24"/>
  <c r="H1153" i="24"/>
  <c r="H1154" i="24"/>
  <c r="H1188" i="24"/>
  <c r="H1147" i="24"/>
  <c r="H1139" i="24"/>
  <c r="H1146" i="24"/>
  <c r="H1128" i="24"/>
  <c r="H1141" i="24"/>
  <c r="H1140" i="24"/>
  <c r="H1129" i="24"/>
  <c r="H1136" i="24"/>
  <c r="H1142" i="24"/>
  <c r="H1143" i="24"/>
  <c r="H1133" i="24"/>
  <c r="H1155" i="24"/>
  <c r="H1160" i="24"/>
  <c r="H1138" i="24"/>
  <c r="H1156" i="24"/>
  <c r="H1137" i="24"/>
  <c r="H1181" i="24"/>
  <c r="H1182" i="24"/>
  <c r="H1351" i="24"/>
  <c r="H1206" i="24"/>
  <c r="H1205" i="24"/>
  <c r="H1203" i="24"/>
  <c r="H1204" i="24"/>
  <c r="H1209" i="24"/>
  <c r="H1210" i="24"/>
  <c r="H1211" i="24"/>
  <c r="H1212" i="24"/>
  <c r="H1214" i="24"/>
  <c r="H1213" i="24"/>
  <c r="H1028" i="24"/>
  <c r="H1215" i="24"/>
  <c r="H1201" i="24"/>
  <c r="H1216" i="24"/>
  <c r="H1217" i="24"/>
  <c r="H1163" i="24"/>
  <c r="H1036" i="24"/>
  <c r="C1152" i="24"/>
  <c r="B1138" i="6" s="1"/>
  <c r="C1121" i="24"/>
  <c r="B1117" i="6" s="1"/>
  <c r="C1110" i="24"/>
  <c r="B1111" i="6" s="1"/>
  <c r="C1126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M1357" i="6" l="1"/>
  <c r="M1367" i="6"/>
  <c r="M1359" i="6"/>
  <c r="D1363" i="6"/>
  <c r="M1360" i="6"/>
  <c r="M1365" i="6"/>
  <c r="M1368" i="6"/>
  <c r="E1360" i="6"/>
  <c r="D1360" i="6" s="1"/>
  <c r="D1362" i="6"/>
  <c r="D1369" i="6"/>
  <c r="D1361" i="6"/>
  <c r="M1356" i="6"/>
  <c r="M1364" i="6"/>
  <c r="E1367" i="6"/>
  <c r="E1359" i="6"/>
  <c r="D1359" i="6" s="1"/>
  <c r="M1372" i="6"/>
  <c r="M1362" i="6"/>
  <c r="E1366" i="6"/>
  <c r="D1366" i="6" s="1"/>
  <c r="E1358" i="6"/>
  <c r="D1358" i="6" s="1"/>
  <c r="M1370" i="6"/>
  <c r="M1361" i="6"/>
  <c r="E1357" i="6"/>
  <c r="D1357" i="6" s="1"/>
  <c r="M1369" i="6"/>
  <c r="M1371" i="6"/>
  <c r="M1363" i="6"/>
  <c r="D1365" i="6"/>
  <c r="D1364" i="6"/>
  <c r="D1356" i="6"/>
  <c r="B1289" i="6"/>
  <c r="B1254" i="6"/>
  <c r="B1246" i="6"/>
  <c r="B1295" i="6"/>
  <c r="B1287" i="6"/>
  <c r="B1121" i="6"/>
  <c r="B1311" i="6"/>
  <c r="B1250" i="6"/>
  <c r="M1250" i="6" s="1"/>
  <c r="B1152" i="6"/>
  <c r="B1337" i="6"/>
  <c r="B1126" i="6"/>
  <c r="B1336" i="6"/>
  <c r="M1346" i="6"/>
  <c r="D1345" i="6"/>
  <c r="M1340" i="6"/>
  <c r="M1354" i="6"/>
  <c r="M1350" i="6"/>
  <c r="M1353" i="6"/>
  <c r="M1345" i="6"/>
  <c r="M1349" i="6"/>
  <c r="E1346" i="6"/>
  <c r="M1348" i="6"/>
  <c r="M1342" i="6"/>
  <c r="M1341" i="6"/>
  <c r="D1352" i="6"/>
  <c r="D1354" i="6"/>
  <c r="D1342" i="6"/>
  <c r="D1353" i="6"/>
  <c r="D1355" i="6"/>
  <c r="D1344" i="6"/>
  <c r="D1343" i="6"/>
  <c r="D1341" i="6"/>
  <c r="D1340" i="6"/>
  <c r="M1355" i="6"/>
  <c r="M1347" i="6"/>
  <c r="M1352" i="6"/>
  <c r="M1344" i="6"/>
  <c r="M1351" i="6"/>
  <c r="M1343" i="6"/>
  <c r="D48" i="6"/>
  <c r="D394" i="6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178" i="6" l="1"/>
  <c r="D863" i="6"/>
  <c r="D1036" i="6"/>
  <c r="D1370" i="6"/>
  <c r="D1372" i="6"/>
  <c r="D1371" i="6"/>
  <c r="D1367" i="6"/>
  <c r="D1368" i="6"/>
  <c r="D1347" i="6"/>
  <c r="D1346" i="6"/>
  <c r="D1349" i="6"/>
  <c r="D1351" i="6"/>
  <c r="D1348" i="6"/>
  <c r="D1350" i="6"/>
  <c r="D1212" i="6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<sst xmlns="http://schemas.openxmlformats.org/spreadsheetml/2006/main" count="48457" uniqueCount="15382">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</sst>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1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2" totalsRowShown="0" headerRowDxfId="61" dataDxfId="60">
  <autoFilter ref="A1:H1372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52" dataDxfId="50" headerRowBorderDxfId="51" tableBorderDxfId="49">
  <autoFilter ref="A1:P1372" xr:uid="{B0FF04BE-4580-4A96-AC46-38AE0F89D6DE}">
    <filterColumn colId="6">
      <filters>
        <filter val="gemischtes Produkt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vegan"/>
        <filter val="vegane Abschnitte"/>
        <filter val="VEG-SCH MILD 7,2KG"/>
        <filter val="VEG-SCH WÜRZIG  7,2KG"/>
        <filter val="VOS VEG-SCH MILD"/>
        <filter val="VOS VEG-SCH WÜRZIG"/>
        <filter val="VOS VEG-SCH-MILD-VAKU"/>
        <filter val="VOS VEG-SCH-WÜRZIG-VAKU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15155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15257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0.39512718290313165</v>
      </c>
    </row>
    <row r="53" spans="1:2" x14ac:dyDescent="0.25">
      <c r="A53" s="3" t="s">
        <v>15148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15149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15156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15235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376</v>
      </c>
      <c r="B64" s="5">
        <v>1.5249045971760789E-2</v>
      </c>
    </row>
    <row r="65" spans="1:2" x14ac:dyDescent="0.25">
      <c r="A65" s="3" t="s">
        <v>274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15260</v>
      </c>
      <c r="B67" s="5">
        <v>7.4278232227591801E-3</v>
      </c>
    </row>
    <row r="68" spans="1:2" x14ac:dyDescent="0.25">
      <c r="A68" s="3" t="s">
        <v>15276</v>
      </c>
      <c r="B68" s="5">
        <v>7.2214947999047581E-3</v>
      </c>
    </row>
    <row r="69" spans="1:2" x14ac:dyDescent="0.25">
      <c r="A69" s="3" t="s">
        <v>15154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15269</v>
      </c>
      <c r="B73" s="5">
        <v>1.6093616982644891E-3</v>
      </c>
    </row>
    <row r="74" spans="1:2" x14ac:dyDescent="0.25">
      <c r="A74" s="3" t="s">
        <v>15282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15380</v>
      </c>
      <c r="B76" s="5">
        <v>1.1004182552235822E-3</v>
      </c>
    </row>
    <row r="77" spans="1:2" x14ac:dyDescent="0.25">
      <c r="A77" s="3" t="s">
        <v>15133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15129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2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15254</v>
      </c>
      <c r="B1" s="34" t="s">
        <v>15255</v>
      </c>
      <c r="C1" s="35" t="s">
        <v>15256</v>
      </c>
      <c r="D1" s="36" t="s">
        <v>15157</v>
      </c>
      <c r="E1" s="35" t="s">
        <v>3</v>
      </c>
      <c r="F1" s="38" t="s">
        <v>15258</v>
      </c>
      <c r="G1" s="38" t="s">
        <v>15263</v>
      </c>
      <c r="H1" s="38" t="s">
        <v>31</v>
      </c>
    </row>
    <row r="2" spans="1:8" x14ac:dyDescent="0.25">
      <c r="A2" s="25" t="s">
        <v>15189</v>
      </c>
      <c r="B2" s="25">
        <v>29500481</v>
      </c>
      <c r="C2" s="25">
        <v>28</v>
      </c>
      <c r="D2" s="25">
        <v>12</v>
      </c>
      <c r="E2" s="37">
        <v>44427</v>
      </c>
      <c r="F2" t="s">
        <v>15148</v>
      </c>
      <c r="G2" s="55" t="s">
        <v>49</v>
      </c>
      <c r="H2" s="25" t="str">
        <f>IFERROR(VLOOKUP(Tabelle1[[#This Row],[Artikelnr. (wenn vorhanden)]],Artikel!A:C,3,FALSE),Tabelle1[[#This Row],[Artikelnr. (wenn vorhanden)]])</f>
        <v>VOS Walnuss Roulette</v>
      </c>
    </row>
    <row r="3" spans="1:8" x14ac:dyDescent="0.25">
      <c r="A3" s="25" t="s">
        <v>63</v>
      </c>
      <c r="B3" s="25">
        <v>29500514</v>
      </c>
      <c r="C3" s="25">
        <v>15</v>
      </c>
      <c r="D3" s="25">
        <v>12</v>
      </c>
      <c r="E3" s="37">
        <v>44427</v>
      </c>
      <c r="F3" t="s">
        <v>39</v>
      </c>
      <c r="G3" s="55" t="s">
        <v>70</v>
      </c>
      <c r="H3" s="25" t="str">
        <f>IFERROR(VLOOKUP(Tabelle1[[#This Row],[Artikelnr. (wenn vorhanden)]],Artikel!A:C,3,FALSE),Tabelle1[[#This Row],[Artikelnr. (wenn vorhanden)]])</f>
        <v>VOS Schmelzkäsezub. Pon</v>
      </c>
    </row>
    <row r="4" spans="1:8" x14ac:dyDescent="0.25">
      <c r="A4" s="25" t="s">
        <v>15211</v>
      </c>
      <c r="B4" s="25">
        <v>29500939</v>
      </c>
      <c r="C4" s="25">
        <v>153.4</v>
      </c>
      <c r="D4" s="25">
        <v>12</v>
      </c>
      <c r="E4" s="37">
        <v>44427</v>
      </c>
      <c r="F4" t="s">
        <v>15149</v>
      </c>
      <c r="G4" s="55" t="s">
        <v>358</v>
      </c>
      <c r="H4" s="25" t="str">
        <f>IFERROR(VLOOKUP(Tabelle1[[#This Row],[Artikelnr. (wenn vorhanden)]],Artikel!A:C,3,FALSE),Tabelle1[[#This Row],[Artikelnr. (wenn vorhanden)]])</f>
        <v>VOS URW-GRS-KRÄU OGT</v>
      </c>
    </row>
    <row r="5" spans="1:8" ht="30" x14ac:dyDescent="0.25">
      <c r="A5" s="25" t="s">
        <v>41</v>
      </c>
      <c r="B5" s="25">
        <v>29501021</v>
      </c>
      <c r="C5" s="25">
        <v>19.399999999999999</v>
      </c>
      <c r="D5" s="25">
        <v>12</v>
      </c>
      <c r="E5" s="37">
        <v>44427</v>
      </c>
      <c r="F5" t="s">
        <v>39</v>
      </c>
      <c r="G5" s="55" t="s">
        <v>40</v>
      </c>
      <c r="H5" s="25" t="str">
        <f>IFERROR(VLOOKUP(Tabelle1[[#This Row],[Artikelnr. (wenn vorhanden)]],Artikel!A:C,3,FALSE),Tabelle1[[#This Row],[Artikelnr. (wenn vorhanden)]])</f>
        <v>VOS URW NATUR AMM CO RE</v>
      </c>
    </row>
    <row r="6" spans="1:8" x14ac:dyDescent="0.25">
      <c r="A6" s="25" t="s">
        <v>15188</v>
      </c>
      <c r="B6" s="25">
        <v>29501028</v>
      </c>
      <c r="C6" s="25">
        <v>18</v>
      </c>
      <c r="D6" s="25">
        <v>22</v>
      </c>
      <c r="E6" s="37">
        <v>44427</v>
      </c>
      <c r="F6" t="s">
        <v>45</v>
      </c>
      <c r="G6" s="55" t="s">
        <v>46</v>
      </c>
      <c r="H6" s="25" t="str">
        <f>IFERROR(VLOOKUP(Tabelle1[[#This Row],[Artikelnr. (wenn vorhanden)]],Artikel!A:C,3,FALSE),Tabelle1[[#This Row],[Artikelnr. (wenn vorhanden)]])</f>
        <v>ABS KELLERGEIST</v>
      </c>
    </row>
    <row r="7" spans="1:8" ht="30" x14ac:dyDescent="0.25">
      <c r="A7" s="25" t="s">
        <v>41</v>
      </c>
      <c r="B7" s="25">
        <v>29501052</v>
      </c>
      <c r="C7" s="25">
        <v>21.2</v>
      </c>
      <c r="D7" s="25">
        <v>12</v>
      </c>
      <c r="E7" s="37">
        <v>44427</v>
      </c>
      <c r="F7" t="s">
        <v>39</v>
      </c>
      <c r="G7" s="55" t="s">
        <v>40</v>
      </c>
      <c r="H7" s="25" t="str">
        <f>IFERROR(VLOOKUP(Tabelle1[[#This Row],[Artikelnr. (wenn vorhanden)]],Artikel!A:C,3,FALSE),Tabelle1[[#This Row],[Artikelnr. (wenn vorhanden)]])</f>
        <v>VOS URW-SPASTUP-3500034</v>
      </c>
    </row>
    <row r="8" spans="1:8" ht="30" x14ac:dyDescent="0.25">
      <c r="A8" s="25" t="s">
        <v>41</v>
      </c>
      <c r="B8" s="25">
        <v>29501057</v>
      </c>
      <c r="C8" s="25">
        <v>37.200000000000003</v>
      </c>
      <c r="D8" s="25">
        <v>12</v>
      </c>
      <c r="E8" s="37">
        <v>44427</v>
      </c>
      <c r="F8" t="s">
        <v>39</v>
      </c>
      <c r="G8" s="55" t="s">
        <v>40</v>
      </c>
      <c r="H8" s="25" t="str">
        <f>IFERROR(VLOOKUP(Tabelle1[[#This Row],[Artikelnr. (wenn vorhanden)]],Artikel!A:C,3,FALSE),Tabelle1[[#This Row],[Artikelnr. (wenn vorhanden)]])</f>
        <v>VOS URGW CHILI-NATRIUMA</v>
      </c>
    </row>
    <row r="9" spans="1:8" ht="30" x14ac:dyDescent="0.25">
      <c r="A9" s="25" t="s">
        <v>41</v>
      </c>
      <c r="B9" s="25">
        <v>29600027</v>
      </c>
      <c r="C9" s="25">
        <v>35.4</v>
      </c>
      <c r="D9" s="25">
        <v>12</v>
      </c>
      <c r="E9" s="37">
        <v>44427</v>
      </c>
      <c r="F9" t="s">
        <v>39</v>
      </c>
      <c r="G9" s="55" t="s">
        <v>40</v>
      </c>
      <c r="H9" s="25" t="str">
        <f>IFERROR(VLOOKUP(Tabelle1[[#This Row],[Artikelnr. (wenn vorhanden)]],Artikel!A:C,3,FALSE),Tabelle1[[#This Row],[Artikelnr. (wenn vorhanden)]])</f>
        <v>VS Chili geschält</v>
      </c>
    </row>
    <row r="10" spans="1:8" x14ac:dyDescent="0.25">
      <c r="A10" s="25" t="s">
        <v>15207</v>
      </c>
      <c r="B10" s="25">
        <v>49500052</v>
      </c>
      <c r="C10" s="25">
        <v>305</v>
      </c>
      <c r="D10" s="25">
        <v>12</v>
      </c>
      <c r="E10" s="37">
        <v>44427</v>
      </c>
      <c r="F10" t="s">
        <v>15149</v>
      </c>
      <c r="G10" s="55" t="s">
        <v>66</v>
      </c>
      <c r="H10" s="25" t="str">
        <f>IFERROR(VLOOKUP(Tabelle1[[#This Row],[Artikelnr. (wenn vorhanden)]],Artikel!A:C,3,FALSE),Tabelle1[[#This Row],[Artikelnr. (wenn vorhanden)]])</f>
        <v>ABS HAV-DILL-VAKU</v>
      </c>
    </row>
    <row r="11" spans="1:8" x14ac:dyDescent="0.25">
      <c r="A11" s="25" t="s">
        <v>15171</v>
      </c>
      <c r="B11" s="25">
        <v>49500194</v>
      </c>
      <c r="C11" s="25">
        <v>81.5</v>
      </c>
      <c r="D11" s="25">
        <v>12</v>
      </c>
      <c r="E11" s="37">
        <v>44427</v>
      </c>
      <c r="F11" t="s">
        <v>55</v>
      </c>
      <c r="G11" s="55" t="s">
        <v>79</v>
      </c>
      <c r="H11" s="25" t="str">
        <f>IFERROR(VLOOKUP(Tabelle1[[#This Row],[Artikelnr. (wenn vorhanden)]],Artikel!A:C,3,FALSE),Tabelle1[[#This Row],[Artikelnr. (wenn vorhanden)]])</f>
        <v>ABS CAMBOZOLA-VAKU</v>
      </c>
    </row>
    <row r="12" spans="1:8" x14ac:dyDescent="0.25">
      <c r="A12" s="25" t="s">
        <v>15207</v>
      </c>
      <c r="B12" s="25">
        <v>49900001</v>
      </c>
      <c r="C12" s="25">
        <v>45</v>
      </c>
      <c r="D12" s="25">
        <v>12</v>
      </c>
      <c r="E12" s="37">
        <v>44427</v>
      </c>
      <c r="F12" t="s">
        <v>15148</v>
      </c>
      <c r="G12" s="55"/>
      <c r="H12" s="25" t="str">
        <f>IFERROR(VLOOKUP(Tabelle1[[#This Row],[Artikelnr. (wenn vorhanden)]],Artikel!A:C,3,FALSE),Tabelle1[[#This Row],[Artikelnr. (wenn vorhanden)]])</f>
        <v>VOS VEG-SCH-MILD-VAKU</v>
      </c>
    </row>
    <row r="13" spans="1:8" x14ac:dyDescent="0.25">
      <c r="A13" s="25" t="s">
        <v>15207</v>
      </c>
      <c r="B13" s="25">
        <v>49900002</v>
      </c>
      <c r="C13" s="25">
        <v>150</v>
      </c>
      <c r="D13" s="25">
        <v>12</v>
      </c>
      <c r="E13" s="37">
        <v>44427</v>
      </c>
      <c r="F13" t="s">
        <v>15148</v>
      </c>
      <c r="G13" s="55"/>
      <c r="H13" s="25" t="str">
        <f>IFERROR(VLOOKUP(Tabelle1[[#This Row],[Artikelnr. (wenn vorhanden)]],Artikel!A:C,3,FALSE),Tabelle1[[#This Row],[Artikelnr. (wenn vorhanden)]])</f>
        <v>VOS VEG-SCH-WÜRZIG-VAKU</v>
      </c>
    </row>
    <row r="14" spans="1:8" x14ac:dyDescent="0.25">
      <c r="A14" s="25" t="s">
        <v>15155</v>
      </c>
      <c r="B14" s="25" t="s">
        <v>15280</v>
      </c>
      <c r="C14" s="25">
        <v>15.2</v>
      </c>
      <c r="D14" s="25">
        <v>12</v>
      </c>
      <c r="E14" s="37">
        <v>44427</v>
      </c>
      <c r="F14" t="s">
        <v>15152</v>
      </c>
      <c r="G14" s="55" t="s">
        <v>87</v>
      </c>
      <c r="H14" s="25" t="str">
        <f>IFERROR(VLOOKUP(Tabelle1[[#This Row],[Artikelnr. (wenn vorhanden)]],Artikel!A:C,3,FALSE),Tabelle1[[#This Row],[Artikelnr. (wenn vorhanden)]])</f>
        <v>Div. Zipfel, Endstücke</v>
      </c>
    </row>
    <row r="15" spans="1:8" x14ac:dyDescent="0.25">
      <c r="A15" s="25" t="s">
        <v>7</v>
      </c>
      <c r="B15" s="25" t="s">
        <v>75</v>
      </c>
      <c r="C15" s="25">
        <v>90.6</v>
      </c>
      <c r="D15" s="25">
        <v>30</v>
      </c>
      <c r="E15" s="37">
        <v>44427</v>
      </c>
      <c r="G15" s="55"/>
      <c r="H15" s="25" t="str">
        <f>IFERROR(VLOOKUP(Tabelle1[[#This Row],[Artikelnr. (wenn vorhanden)]],Artikel!A:C,3,FALSE),Tabelle1[[#This Row],[Artikelnr. (wenn vorhanden)]])</f>
        <v>Diverses</v>
      </c>
    </row>
    <row r="16" spans="1:8" x14ac:dyDescent="0.25">
      <c r="A16" s="25" t="s">
        <v>63</v>
      </c>
      <c r="B16" s="25" t="s">
        <v>60</v>
      </c>
      <c r="C16" s="25">
        <v>8</v>
      </c>
      <c r="D16" s="25">
        <v>22</v>
      </c>
      <c r="E16" s="37">
        <v>44427</v>
      </c>
      <c r="F16" t="s">
        <v>61</v>
      </c>
      <c r="G16" s="55" t="s">
        <v>62</v>
      </c>
      <c r="H16" s="25" t="str">
        <f>IFERROR(VLOOKUP(Tabelle1[[#This Row],[Artikelnr. (wenn vorhanden)]],Artikel!A:C,3,FALSE),Tabelle1[[#This Row],[Artikelnr. (wenn vorhanden)]])</f>
        <v>Diverses aus Abfüllung</v>
      </c>
    </row>
    <row r="17" spans="1:8" x14ac:dyDescent="0.25">
      <c r="A17" s="25" t="s">
        <v>63</v>
      </c>
      <c r="B17" s="25" t="s">
        <v>60</v>
      </c>
      <c r="C17" s="25">
        <v>55.6</v>
      </c>
      <c r="D17" s="25">
        <v>10</v>
      </c>
      <c r="E17" s="37">
        <v>44427</v>
      </c>
      <c r="F17" t="s">
        <v>25</v>
      </c>
      <c r="G17" s="55" t="s">
        <v>76</v>
      </c>
      <c r="H17" s="25" t="str">
        <f>IFERROR(VLOOKUP(Tabelle1[[#This Row],[Artikelnr. (wenn vorhanden)]],Artikel!A:C,3,FALSE),Tabelle1[[#This Row],[Artikelnr. (wenn vorhanden)]])</f>
        <v>Diverses aus Abfüllung</v>
      </c>
    </row>
    <row r="18" spans="1:8" x14ac:dyDescent="0.25">
      <c r="A18" s="25" t="s">
        <v>63</v>
      </c>
      <c r="B18" s="25" t="s">
        <v>60</v>
      </c>
      <c r="C18" s="25">
        <v>91.2</v>
      </c>
      <c r="D18" s="25">
        <v>10</v>
      </c>
      <c r="E18" s="37">
        <v>44427</v>
      </c>
      <c r="F18" t="s">
        <v>25</v>
      </c>
      <c r="G18" s="55" t="s">
        <v>76</v>
      </c>
      <c r="H18" s="25" t="str">
        <f>IFERROR(VLOOKUP(Tabelle1[[#This Row],[Artikelnr. (wenn vorhanden)]],Artikel!A:C,3,FALSE),Tabelle1[[#This Row],[Artikelnr. (wenn vorhanden)]])</f>
        <v>Diverses aus Abfüllung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59</v>
      </c>
      <c r="B20" s="25" t="s">
        <v>57</v>
      </c>
      <c r="C20" s="25">
        <v>51</v>
      </c>
      <c r="D20" s="25">
        <v>70</v>
      </c>
      <c r="E20" s="37">
        <v>44427</v>
      </c>
      <c r="F20" t="s">
        <v>58</v>
      </c>
      <c r="G20" s="55" t="s">
        <v>58</v>
      </c>
      <c r="H20" s="25" t="str">
        <f>IFERROR(VLOOKUP(Tabelle1[[#This Row],[Artikelnr. (wenn vorhanden)]],Artikel!A:C,3,FALSE),Tabelle1[[#This Row],[Artikelnr. (wenn vorhanden)]])</f>
        <v>Laborproben</v>
      </c>
    </row>
    <row r="21" spans="1:8" x14ac:dyDescent="0.25">
      <c r="A21" s="25" t="s">
        <v>74</v>
      </c>
      <c r="B21" s="25" t="s">
        <v>71</v>
      </c>
      <c r="C21" s="25">
        <v>54</v>
      </c>
      <c r="D21" s="25">
        <v>22</v>
      </c>
      <c r="E21" s="37">
        <v>44427</v>
      </c>
      <c r="F21" t="s">
        <v>72</v>
      </c>
      <c r="G21" s="55" t="s">
        <v>73</v>
      </c>
      <c r="H21" s="25" t="str">
        <f>IFERROR(VLOOKUP(Tabelle1[[#This Row],[Artikelnr. (wenn vorhanden)]],Artikel!A:C,3,FALSE),Tabelle1[[#This Row],[Artikelnr. (wenn vorhanden)]])</f>
        <v>Räucher Ammerland</v>
      </c>
    </row>
    <row r="22" spans="1:8" x14ac:dyDescent="0.25">
      <c r="A22" s="25" t="s">
        <v>37</v>
      </c>
      <c r="B22" s="25">
        <v>29501032</v>
      </c>
      <c r="C22" s="25">
        <v>28</v>
      </c>
      <c r="D22" s="25">
        <v>22</v>
      </c>
      <c r="E22" s="37">
        <v>44428</v>
      </c>
      <c r="F22" t="s">
        <v>61</v>
      </c>
      <c r="G22" s="25" t="s">
        <v>91</v>
      </c>
      <c r="H22" s="25" t="str">
        <f>IFERROR(VLOOKUP(Tabelle1[[#This Row],[Artikelnr. (wenn vorhanden)]],Artikel!A:C,3,FALSE),Tabelle1[[#This Row],[Artikelnr. (wenn vorhanden)]])</f>
        <v>ABS CHED-ROT MIT ß-CARO</v>
      </c>
    </row>
    <row r="23" spans="1:8" ht="30" x14ac:dyDescent="0.25">
      <c r="A23" s="25" t="s">
        <v>41</v>
      </c>
      <c r="B23" s="25">
        <v>29600013</v>
      </c>
      <c r="C23" s="25">
        <v>184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VS GRS Chili mit Rinde</v>
      </c>
    </row>
    <row r="24" spans="1:8" x14ac:dyDescent="0.25">
      <c r="A24" s="25" t="s">
        <v>86</v>
      </c>
      <c r="B24" s="25">
        <v>50000011</v>
      </c>
      <c r="C24" s="25">
        <v>1780</v>
      </c>
      <c r="D24" s="25">
        <v>22</v>
      </c>
      <c r="E24" s="37">
        <v>44428</v>
      </c>
      <c r="F24" t="s">
        <v>84</v>
      </c>
      <c r="G24" s="55" t="s">
        <v>85</v>
      </c>
      <c r="H24" s="25" t="str">
        <f>IFERROR(VLOOKUP(Tabelle1[[#This Row],[Artikelnr. (wenn vorhanden)]],Artikel!A:C,3,FALSE),Tabelle1[[#This Row],[Artikelnr. (wenn vorhanden)]])</f>
        <v>AM FK-Röllchen England</v>
      </c>
    </row>
    <row r="25" spans="1:8" x14ac:dyDescent="0.25">
      <c r="A25" s="25" t="s">
        <v>7</v>
      </c>
      <c r="B25" s="25" t="s">
        <v>64</v>
      </c>
      <c r="C25" s="25">
        <v>93.5</v>
      </c>
      <c r="D25" s="25">
        <v>12</v>
      </c>
      <c r="E25" s="37">
        <v>44428</v>
      </c>
      <c r="F25" t="s">
        <v>21</v>
      </c>
      <c r="G25" s="55" t="s">
        <v>21</v>
      </c>
      <c r="H25" s="25" t="str">
        <f>IFERROR(VLOOKUP(Tabelle1[[#This Row],[Artikelnr. (wenn vorhanden)]],Artikel!A:C,3,FALSE),Tabelle1[[#This Row],[Artikelnr. (wenn vorhanden)]])</f>
        <v>Blöcke</v>
      </c>
    </row>
    <row r="26" spans="1:8" x14ac:dyDescent="0.25">
      <c r="A26" s="25" t="s">
        <v>15155</v>
      </c>
      <c r="B26" s="25" t="s">
        <v>15280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15155</v>
      </c>
      <c r="B27" s="25" t="s">
        <v>15280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15155</v>
      </c>
      <c r="B28" s="25" t="s">
        <v>15280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74</v>
      </c>
      <c r="B29" s="25" t="s">
        <v>15280</v>
      </c>
      <c r="C29" s="25">
        <v>5</v>
      </c>
      <c r="D29" s="25">
        <v>22</v>
      </c>
      <c r="E29" s="37">
        <v>44428</v>
      </c>
      <c r="F29" t="s">
        <v>72</v>
      </c>
      <c r="G29" s="55" t="s">
        <v>73</v>
      </c>
      <c r="H29" s="25" t="str">
        <f>IFERROR(VLOOKUP(Tabelle1[[#This Row],[Artikelnr. (wenn vorhanden)]],Artikel!A:C,3,FALSE),Tabelle1[[#This Row],[Artikelnr. (wenn vorhanden)]])</f>
        <v>Div. Zipfel, Endstücke</v>
      </c>
    </row>
    <row r="30" spans="1:8" x14ac:dyDescent="0.25">
      <c r="A30" s="25" t="s">
        <v>74</v>
      </c>
      <c r="B30" s="25" t="s">
        <v>15280</v>
      </c>
      <c r="C30" s="25">
        <v>20</v>
      </c>
      <c r="D30" s="25">
        <v>22</v>
      </c>
      <c r="E30" s="37">
        <v>44428</v>
      </c>
      <c r="F30" t="s">
        <v>72</v>
      </c>
      <c r="G30" s="55" t="s">
        <v>73</v>
      </c>
      <c r="H30" s="25" t="str">
        <f>IFERROR(VLOOKUP(Tabelle1[[#This Row],[Artikelnr. (wenn vorhanden)]],Artikel!A:C,3,FALSE),Tabelle1[[#This Row],[Artikelnr. (wenn vorhanden)]])</f>
        <v>Div. Zipfel, Endstücke</v>
      </c>
    </row>
    <row r="31" spans="1:8" x14ac:dyDescent="0.25">
      <c r="A31" s="25" t="s">
        <v>56</v>
      </c>
      <c r="B31" s="25" t="s">
        <v>15280</v>
      </c>
      <c r="C31" s="25">
        <v>25</v>
      </c>
      <c r="D31" s="25">
        <v>22</v>
      </c>
      <c r="E31" s="37">
        <v>44428</v>
      </c>
      <c r="F31" t="s">
        <v>61</v>
      </c>
      <c r="G31" s="25" t="s">
        <v>91</v>
      </c>
      <c r="H31" s="25" t="str">
        <f>IFERROR(VLOOKUP(Tabelle1[[#This Row],[Artikelnr. (wenn vorhanden)]],Artikel!A:C,3,FALSE),Tabelle1[[#This Row],[Artikelnr. (wenn vorhanden)]])</f>
        <v>Div. Zipfel, Endstücke</v>
      </c>
    </row>
    <row r="32" spans="1:8" x14ac:dyDescent="0.25">
      <c r="A32" s="25" t="s">
        <v>88</v>
      </c>
      <c r="B32" s="25" t="s">
        <v>75</v>
      </c>
      <c r="C32" s="25">
        <v>75</v>
      </c>
      <c r="D32" s="25">
        <v>10</v>
      </c>
      <c r="E32" s="37">
        <v>44428</v>
      </c>
      <c r="F32" t="s">
        <v>25</v>
      </c>
      <c r="G32" s="55" t="s">
        <v>76</v>
      </c>
      <c r="H32" s="25" t="str">
        <f>IFERROR(VLOOKUP(Tabelle1[[#This Row],[Artikelnr. (wenn vorhanden)]],Artikel!A:C,3,FALSE),Tabelle1[[#This Row],[Artikelnr. (wenn vorhanden)]])</f>
        <v>Diverses</v>
      </c>
    </row>
    <row r="33" spans="1:8" x14ac:dyDescent="0.25">
      <c r="A33" s="25" t="s">
        <v>9</v>
      </c>
      <c r="B33" s="25" t="s">
        <v>75</v>
      </c>
      <c r="C33" s="25">
        <v>0</v>
      </c>
      <c r="D33" s="25">
        <v>10</v>
      </c>
      <c r="E33" s="37">
        <v>44428</v>
      </c>
      <c r="F33" t="s">
        <v>25</v>
      </c>
      <c r="G33" s="55" t="s">
        <v>76</v>
      </c>
      <c r="H33" s="25" t="str">
        <f>IFERROR(VLOOKUP(Tabelle1[[#This Row],[Artikelnr. (wenn vorhanden)]],Artikel!A:C,3,FALSE),Tabelle1[[#This Row],[Artikelnr. (wenn vorhanden)]])</f>
        <v>Diverses</v>
      </c>
    </row>
    <row r="34" spans="1:8" x14ac:dyDescent="0.25">
      <c r="A34" s="25" t="s">
        <v>63</v>
      </c>
      <c r="B34" s="25" t="s">
        <v>60</v>
      </c>
      <c r="C34" s="25">
        <v>143.5</v>
      </c>
      <c r="D34" s="25">
        <v>10</v>
      </c>
      <c r="E34" s="37">
        <v>44428</v>
      </c>
      <c r="F34" t="s">
        <v>25</v>
      </c>
      <c r="G34" s="55" t="s">
        <v>76</v>
      </c>
      <c r="H34" s="25" t="str">
        <f>IFERROR(VLOOKUP(Tabelle1[[#This Row],[Artikelnr. (wenn vorhanden)]],Artikel!A:C,3,FALSE),Tabelle1[[#This Row],[Artikelnr. (wenn vorhanden)]])</f>
        <v>Diverses aus Abfüllung</v>
      </c>
    </row>
    <row r="35" spans="1:8" x14ac:dyDescent="0.25">
      <c r="A35" s="25" t="s">
        <v>63</v>
      </c>
      <c r="B35" s="25" t="s">
        <v>60</v>
      </c>
      <c r="C35" s="25">
        <v>242.5</v>
      </c>
      <c r="D35" s="25">
        <v>10</v>
      </c>
      <c r="E35" s="37">
        <v>44428</v>
      </c>
      <c r="F35" t="s">
        <v>25</v>
      </c>
      <c r="G35" s="55" t="s">
        <v>76</v>
      </c>
      <c r="H35" s="25" t="str">
        <f>IFERROR(VLOOKUP(Tabelle1[[#This Row],[Artikelnr. (wenn vorhanden)]],Artikel!A:C,3,FALSE),Tabelle1[[#This Row],[Artikelnr. (wenn vorhanden)]])</f>
        <v>Diverses aus Abfüllung</v>
      </c>
    </row>
    <row r="36" spans="1:8" ht="30" x14ac:dyDescent="0.25">
      <c r="A36" s="25" t="s">
        <v>41</v>
      </c>
      <c r="B36" s="25" t="s">
        <v>81</v>
      </c>
      <c r="C36" s="25">
        <v>183</v>
      </c>
      <c r="D36" s="25">
        <v>12</v>
      </c>
      <c r="E36" s="37">
        <v>44428</v>
      </c>
      <c r="F36" t="s">
        <v>39</v>
      </c>
      <c r="G36" s="55" t="s">
        <v>40</v>
      </c>
      <c r="H36" s="25" t="str">
        <f>IFERROR(VLOOKUP(Tabelle1[[#This Row],[Artikelnr. (wenn vorhanden)]],Artikel!A:C,3,FALSE),Tabelle1[[#This Row],[Artikelnr. (wenn vorhanden)]])</f>
        <v>Diverses aus Schmelze</v>
      </c>
    </row>
    <row r="37" spans="1:8" x14ac:dyDescent="0.25">
      <c r="A37" s="25" t="s">
        <v>140</v>
      </c>
      <c r="B37" s="25" t="s">
        <v>200</v>
      </c>
      <c r="C37" s="25">
        <v>10</v>
      </c>
      <c r="D37" s="25">
        <v>70</v>
      </c>
      <c r="E37" s="37">
        <v>44428</v>
      </c>
      <c r="F37" t="s">
        <v>68</v>
      </c>
      <c r="G37" s="55" t="s">
        <v>68</v>
      </c>
      <c r="H37" s="25" t="str">
        <f>IFERROR(VLOOKUP(Tabelle1[[#This Row],[Artikelnr. (wenn vorhanden)]],Artikel!A:C,3,FALSE),Tabelle1[[#This Row],[Artikelnr. (wenn vorhanden)]])</f>
        <v>Diverses QM</v>
      </c>
    </row>
    <row r="38" spans="1:8" x14ac:dyDescent="0.25">
      <c r="A38" s="25" t="s">
        <v>59</v>
      </c>
      <c r="B38" s="25" t="s">
        <v>57</v>
      </c>
      <c r="C38" s="25">
        <v>129.4</v>
      </c>
      <c r="D38" s="25">
        <v>70</v>
      </c>
      <c r="E38" s="37">
        <v>44428</v>
      </c>
      <c r="F38" t="s">
        <v>90</v>
      </c>
      <c r="G38" s="55" t="s">
        <v>90</v>
      </c>
      <c r="H38" s="25" t="str">
        <f>IFERROR(VLOOKUP(Tabelle1[[#This Row],[Artikelnr. (wenn vorhanden)]],Artikel!A:C,3,FALSE),Tabelle1[[#This Row],[Artikelnr. (wenn vorhanden)]])</f>
        <v>Laborproben</v>
      </c>
    </row>
    <row r="39" spans="1:8" x14ac:dyDescent="0.25">
      <c r="A39" s="25" t="s">
        <v>59</v>
      </c>
      <c r="B39" s="25" t="s">
        <v>57</v>
      </c>
      <c r="C39" s="25">
        <v>150</v>
      </c>
      <c r="D39" s="25">
        <v>70</v>
      </c>
      <c r="E39" s="37">
        <v>44428</v>
      </c>
      <c r="F39" t="s">
        <v>90</v>
      </c>
      <c r="G39" s="55" t="s">
        <v>90</v>
      </c>
      <c r="H39" s="25" t="str">
        <f>IFERROR(VLOOKUP(Tabelle1[[#This Row],[Artikelnr. (wenn vorhanden)]],Artikel!A:C,3,FALSE),Tabelle1[[#This Row],[Artikelnr. (wenn vorhanden)]])</f>
        <v>Laborproben</v>
      </c>
    </row>
    <row r="40" spans="1:8" x14ac:dyDescent="0.25">
      <c r="A40" s="25" t="s">
        <v>59</v>
      </c>
      <c r="B40" s="25" t="s">
        <v>57</v>
      </c>
      <c r="C40" s="25">
        <v>86.6</v>
      </c>
      <c r="D40" s="25">
        <v>70</v>
      </c>
      <c r="E40" s="37">
        <v>44428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59</v>
      </c>
      <c r="B41" s="25" t="s">
        <v>57</v>
      </c>
      <c r="C41" s="25">
        <v>4.5999999999999996</v>
      </c>
      <c r="D41" s="25">
        <v>70</v>
      </c>
      <c r="E41" s="37">
        <v>44429</v>
      </c>
      <c r="F41" t="s">
        <v>90</v>
      </c>
      <c r="G41" s="55" t="s">
        <v>90</v>
      </c>
      <c r="H41" s="25" t="str">
        <f>IFERROR(VLOOKUP(Tabelle1[[#This Row],[Artikelnr. (wenn vorhanden)]],Artikel!A:C,3,FALSE),Tabelle1[[#This Row],[Artikelnr. (wenn vorhanden)]])</f>
        <v>Laborproben</v>
      </c>
    </row>
    <row r="42" spans="1:8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15207</v>
      </c>
      <c r="B44" s="25">
        <v>29500776</v>
      </c>
      <c r="C44" s="25">
        <v>50</v>
      </c>
      <c r="D44" s="25">
        <v>120</v>
      </c>
      <c r="E44" s="37">
        <v>44431</v>
      </c>
      <c r="F44" t="s">
        <v>36</v>
      </c>
      <c r="G44" s="25"/>
      <c r="H44" s="25" t="str">
        <f>IFERROR(VLOOKUP(Tabelle1[[#This Row],[Artikelnr. (wenn vorhanden)]],Artikel!A:C,3,FALSE),Tabelle1[[#This Row],[Artikelnr. (wenn vorhanden)]])</f>
        <v>ABS Cheddar rot</v>
      </c>
    </row>
    <row r="45" spans="1:8" ht="30" x14ac:dyDescent="0.25">
      <c r="A45" s="25" t="s">
        <v>41</v>
      </c>
      <c r="B45" s="25">
        <v>29500950</v>
      </c>
      <c r="C45" s="25">
        <v>56</v>
      </c>
      <c r="D45" s="25">
        <v>12</v>
      </c>
      <c r="E45" s="37">
        <v>44431</v>
      </c>
      <c r="F45" t="s">
        <v>39</v>
      </c>
      <c r="G45" s="55" t="s">
        <v>40</v>
      </c>
      <c r="H45" s="25" t="str">
        <f>IFERROR(VLOOKUP(Tabelle1[[#This Row],[Artikelnr. (wenn vorhanden)]],Artikel!A:C,3,FALSE),Tabelle1[[#This Row],[Artikelnr. (wenn vorhanden)]])</f>
        <v>VOS URW-VS-CHILI</v>
      </c>
    </row>
    <row r="46" spans="1:8" x14ac:dyDescent="0.25">
      <c r="A46" s="25" t="s">
        <v>37</v>
      </c>
      <c r="B46" s="25">
        <v>29501003</v>
      </c>
      <c r="C46" s="25">
        <v>241</v>
      </c>
      <c r="D46" s="25">
        <v>10</v>
      </c>
      <c r="E46" s="37">
        <v>44431</v>
      </c>
      <c r="F46" t="s">
        <v>25</v>
      </c>
      <c r="G46" s="55" t="s">
        <v>76</v>
      </c>
      <c r="H46" s="25" t="str">
        <f>IFERROR(VLOOKUP(Tabelle1[[#This Row],[Artikelnr. (wenn vorhanden)]],Artikel!A:C,3,FALSE),Tabelle1[[#This Row],[Artikelnr. (wenn vorhanden)]])</f>
        <v>ABS CHED-PF-KRÄUK gemis</v>
      </c>
    </row>
    <row r="47" spans="1:8" x14ac:dyDescent="0.25">
      <c r="A47" s="25" t="s">
        <v>37</v>
      </c>
      <c r="B47" s="25">
        <v>29501003</v>
      </c>
      <c r="C47" s="25">
        <v>17</v>
      </c>
      <c r="D47" s="25">
        <v>10</v>
      </c>
      <c r="E47" s="37">
        <v>44431</v>
      </c>
      <c r="F47" t="s">
        <v>111</v>
      </c>
      <c r="G47" s="25" t="s">
        <v>112</v>
      </c>
      <c r="H47" s="25" t="str">
        <f>IFERROR(VLOOKUP(Tabelle1[[#This Row],[Artikelnr. (wenn vorhanden)]],Artikel!A:C,3,FALSE),Tabelle1[[#This Row],[Artikelnr. (wenn vorhanden)]])</f>
        <v>ABS CHED-PF-KRÄUK gemis</v>
      </c>
    </row>
    <row r="48" spans="1:8" x14ac:dyDescent="0.25">
      <c r="A48" s="25" t="s">
        <v>15155</v>
      </c>
      <c r="B48" s="25">
        <v>29501022</v>
      </c>
      <c r="C48" s="25">
        <v>90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RW NATUR AMM CO REZ</v>
      </c>
    </row>
    <row r="49" spans="1:8" x14ac:dyDescent="0.25">
      <c r="A49" s="25" t="s">
        <v>15155</v>
      </c>
      <c r="B49" s="25">
        <v>29501022</v>
      </c>
      <c r="C49" s="25">
        <v>870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RW NATUR AMM CO REZ</v>
      </c>
    </row>
    <row r="50" spans="1:8" x14ac:dyDescent="0.25">
      <c r="A50" s="25" t="s">
        <v>37</v>
      </c>
      <c r="B50" s="25">
        <v>29501032</v>
      </c>
      <c r="C50" s="25">
        <v>60</v>
      </c>
      <c r="D50" s="25">
        <v>10</v>
      </c>
      <c r="E50" s="37">
        <v>44431</v>
      </c>
      <c r="F50" t="s">
        <v>25</v>
      </c>
      <c r="G50" s="55" t="s">
        <v>76</v>
      </c>
      <c r="H50" s="25" t="str">
        <f>IFERROR(VLOOKUP(Tabelle1[[#This Row],[Artikelnr. (wenn vorhanden)]],Artikel!A:C,3,FALSE),Tabelle1[[#This Row],[Artikelnr. (wenn vorhanden)]])</f>
        <v>ABS CHED-ROT MIT ß-CARO</v>
      </c>
    </row>
    <row r="51" spans="1:8" x14ac:dyDescent="0.25">
      <c r="A51" s="25" t="s">
        <v>15155</v>
      </c>
      <c r="B51" s="25">
        <v>29501053</v>
      </c>
      <c r="C51" s="25">
        <v>63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RW-ROT-CHEDD 8,1KG</v>
      </c>
    </row>
    <row r="52" spans="1:8" x14ac:dyDescent="0.25">
      <c r="A52" s="25" t="s">
        <v>350</v>
      </c>
      <c r="B52" s="25">
        <v>29501055</v>
      </c>
      <c r="C52" s="25">
        <v>63</v>
      </c>
      <c r="D52" s="25">
        <v>12</v>
      </c>
      <c r="E52" s="37">
        <v>44431</v>
      </c>
      <c r="F52" t="s">
        <v>15148</v>
      </c>
      <c r="G52" s="55" t="s">
        <v>36</v>
      </c>
      <c r="H52" s="25" t="str">
        <f>IFERROR(VLOOKUP(Tabelle1[[#This Row],[Artikelnr. (wenn vorhanden)]],Artikel!A:C,3,FALSE),Tabelle1[[#This Row],[Artikelnr. (wenn vorhanden)]])</f>
        <v>VOS RW BUN-PF</v>
      </c>
    </row>
    <row r="53" spans="1:8" x14ac:dyDescent="0.25">
      <c r="A53" s="25" t="s">
        <v>15155</v>
      </c>
      <c r="B53" s="25">
        <v>29501063</v>
      </c>
      <c r="C53" s="25">
        <v>546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VOS GRW-NATUR ZIPFEL 35</v>
      </c>
    </row>
    <row r="54" spans="1:8" x14ac:dyDescent="0.25">
      <c r="A54" s="25" t="s">
        <v>15155</v>
      </c>
      <c r="B54" s="25">
        <v>29501064</v>
      </c>
      <c r="C54" s="25">
        <v>252</v>
      </c>
      <c r="D54" s="25">
        <v>12</v>
      </c>
      <c r="E54" s="37">
        <v>44431</v>
      </c>
      <c r="F54" t="s">
        <v>15152</v>
      </c>
      <c r="G54" s="55" t="s">
        <v>87</v>
      </c>
      <c r="H54" s="25" t="str">
        <f>IFERROR(VLOOKUP(Tabelle1[[#This Row],[Artikelnr. (wenn vorhanden)]],Artikel!A:C,3,FALSE),Tabelle1[[#This Row],[Artikelnr. (wenn vorhanden)]])</f>
        <v>VOS GRW-SCHI ZIPFEL 350</v>
      </c>
    </row>
    <row r="55" spans="1:8" x14ac:dyDescent="0.25">
      <c r="A55" s="25" t="s">
        <v>15155</v>
      </c>
      <c r="B55" s="25">
        <v>29501070</v>
      </c>
      <c r="C55" s="25">
        <v>252</v>
      </c>
      <c r="D55" s="25">
        <v>12</v>
      </c>
      <c r="E55" s="37">
        <v>44431</v>
      </c>
      <c r="F55" t="s">
        <v>15152</v>
      </c>
      <c r="G55" s="55" t="s">
        <v>87</v>
      </c>
      <c r="H55" s="25" t="str">
        <f>IFERROR(VLOOKUP(Tabelle1[[#This Row],[Artikelnr. (wenn vorhanden)]],Artikel!A:C,3,FALSE),Tabelle1[[#This Row],[Artikelnr. (wenn vorhanden)]])</f>
        <v>VOS GRW-SCHI-NAT ENDSTÜ</v>
      </c>
    </row>
    <row r="56" spans="1:8" x14ac:dyDescent="0.25">
      <c r="A56" s="25" t="s">
        <v>15155</v>
      </c>
      <c r="B56" s="25">
        <v>29501086</v>
      </c>
      <c r="C56" s="25">
        <v>177</v>
      </c>
      <c r="D56" s="25">
        <v>12</v>
      </c>
      <c r="E56" s="37">
        <v>44431</v>
      </c>
      <c r="F56" t="s">
        <v>15152</v>
      </c>
      <c r="G56" s="55" t="s">
        <v>87</v>
      </c>
      <c r="H56" s="25" t="str">
        <f>IFERROR(VLOOKUP(Tabelle1[[#This Row],[Artikelnr. (wenn vorhanden)]],Artikel!A:C,3,FALSE),Tabelle1[[#This Row],[Artikelnr. (wenn vorhanden)]])</f>
        <v>VOS VS-SCHI ZIPFEL</v>
      </c>
    </row>
    <row r="57" spans="1:8" x14ac:dyDescent="0.25">
      <c r="A57" s="25" t="s">
        <v>15155</v>
      </c>
      <c r="B57" s="25">
        <v>29501087</v>
      </c>
      <c r="C57" s="25">
        <v>207.5</v>
      </c>
      <c r="D57" s="25">
        <v>12</v>
      </c>
      <c r="E57" s="37">
        <v>44431</v>
      </c>
      <c r="F57" t="s">
        <v>15152</v>
      </c>
      <c r="G57" s="55" t="s">
        <v>87</v>
      </c>
      <c r="H57" s="25" t="str">
        <f>IFERROR(VLOOKUP(Tabelle1[[#This Row],[Artikelnr. (wenn vorhanden)]],Artikel!A:C,3,FALSE),Tabelle1[[#This Row],[Artikelnr. (wenn vorhanden)]])</f>
        <v>VOS VS-CHILI ZIPFEL</v>
      </c>
    </row>
    <row r="58" spans="1:8" x14ac:dyDescent="0.25">
      <c r="A58" s="25" t="s">
        <v>15207</v>
      </c>
      <c r="B58" s="25">
        <v>29900002</v>
      </c>
      <c r="C58" s="25">
        <v>72.5</v>
      </c>
      <c r="D58" s="25">
        <v>12</v>
      </c>
      <c r="E58" s="37">
        <v>44431</v>
      </c>
      <c r="F58" t="s">
        <v>15148</v>
      </c>
      <c r="G58" s="55"/>
      <c r="H58" s="25" t="str">
        <f>IFERROR(VLOOKUP(Tabelle1[[#This Row],[Artikelnr. (wenn vorhanden)]],Artikel!A:C,3,FALSE),Tabelle1[[#This Row],[Artikelnr. (wenn vorhanden)]])</f>
        <v>VOS VEG-SCH MILD</v>
      </c>
    </row>
    <row r="59" spans="1:8" x14ac:dyDescent="0.25">
      <c r="A59" s="25" t="s">
        <v>41</v>
      </c>
      <c r="B59" s="25">
        <v>31000108</v>
      </c>
      <c r="C59" s="25">
        <v>306</v>
      </c>
      <c r="D59" s="25">
        <v>12</v>
      </c>
      <c r="E59" s="37">
        <v>44431</v>
      </c>
      <c r="F59" t="s">
        <v>39</v>
      </c>
      <c r="G59" s="55" t="s">
        <v>95</v>
      </c>
      <c r="H59" s="25" t="str">
        <f>IFERROR(VLOOKUP(Tabelle1[[#This Row],[Artikelnr. (wenn vorhanden)]],Artikel!A:C,3,FALSE),Tabelle1[[#This Row],[Artikelnr. (wenn vorhanden)]])</f>
        <v>Gouda RW mit Staubkäse</v>
      </c>
    </row>
    <row r="60" spans="1:8" x14ac:dyDescent="0.25">
      <c r="A60" s="25" t="s">
        <v>15155</v>
      </c>
      <c r="B60" s="25" t="s">
        <v>15280</v>
      </c>
      <c r="C60" s="25">
        <v>45</v>
      </c>
      <c r="D60" s="25">
        <v>12</v>
      </c>
      <c r="E60" s="37">
        <v>44431</v>
      </c>
      <c r="F60" t="s">
        <v>15152</v>
      </c>
      <c r="G60" s="55" t="s">
        <v>87</v>
      </c>
      <c r="H60" s="25" t="str">
        <f>IFERROR(VLOOKUP(Tabelle1[[#This Row],[Artikelnr. (wenn vorhanden)]],Artikel!A:C,3,FALSE),Tabelle1[[#This Row],[Artikelnr. (wenn vorhanden)]])</f>
        <v>Div. Zipfel, Endstücke</v>
      </c>
    </row>
    <row r="61" spans="1:8" x14ac:dyDescent="0.25">
      <c r="A61" s="25" t="s">
        <v>9</v>
      </c>
      <c r="B61" s="25" t="s">
        <v>75</v>
      </c>
      <c r="C61" s="25">
        <v>0</v>
      </c>
      <c r="D61" s="25">
        <v>10</v>
      </c>
      <c r="E61" s="37">
        <v>44431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</v>
      </c>
    </row>
    <row r="62" spans="1:8" x14ac:dyDescent="0.25">
      <c r="A62" s="25" t="s">
        <v>63</v>
      </c>
      <c r="B62" s="25" t="s">
        <v>60</v>
      </c>
      <c r="C62" s="25">
        <v>280</v>
      </c>
      <c r="D62" s="25">
        <v>10</v>
      </c>
      <c r="E62" s="37">
        <v>44431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 aus Abfüllung</v>
      </c>
    </row>
    <row r="63" spans="1:8" x14ac:dyDescent="0.25">
      <c r="A63" s="25" t="s">
        <v>63</v>
      </c>
      <c r="B63" s="25" t="s">
        <v>60</v>
      </c>
      <c r="C63" s="25">
        <v>279.5</v>
      </c>
      <c r="D63" s="25">
        <v>10</v>
      </c>
      <c r="E63" s="37">
        <v>44431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41</v>
      </c>
      <c r="B64" s="25" t="s">
        <v>81</v>
      </c>
      <c r="C64" s="25">
        <v>229</v>
      </c>
      <c r="D64" s="25">
        <v>10</v>
      </c>
      <c r="E64" s="37">
        <v>44431</v>
      </c>
      <c r="F64" t="s">
        <v>177</v>
      </c>
      <c r="G64" s="55" t="s">
        <v>178</v>
      </c>
      <c r="H64" s="25" t="str">
        <f>IFERROR(VLOOKUP(Tabelle1[[#This Row],[Artikelnr. (wenn vorhanden)]],Artikel!A:C,3,FALSE),Tabelle1[[#This Row],[Artikelnr. (wenn vorhanden)]])</f>
        <v>Diverses aus Schmelze</v>
      </c>
    </row>
    <row r="65" spans="1:8" x14ac:dyDescent="0.25">
      <c r="A65" s="25" t="s">
        <v>140</v>
      </c>
      <c r="B65" s="25" t="s">
        <v>200</v>
      </c>
      <c r="C65" s="25">
        <v>18</v>
      </c>
      <c r="D65" s="25">
        <v>70</v>
      </c>
      <c r="E65" s="37">
        <v>44431</v>
      </c>
      <c r="F65" t="s">
        <v>68</v>
      </c>
      <c r="G65" s="55" t="s">
        <v>68</v>
      </c>
      <c r="H65" s="25" t="str">
        <f>IFERROR(VLOOKUP(Tabelle1[[#This Row],[Artikelnr. (wenn vorhanden)]],Artikel!A:C,3,FALSE),Tabelle1[[#This Row],[Artikelnr. (wenn vorhanden)]])</f>
        <v>Diverses QM</v>
      </c>
    </row>
    <row r="66" spans="1:8" x14ac:dyDescent="0.25">
      <c r="A66" s="25" t="s">
        <v>59</v>
      </c>
      <c r="B66" s="25" t="s">
        <v>57</v>
      </c>
      <c r="C66" s="25">
        <v>175</v>
      </c>
      <c r="D66" s="25">
        <v>70</v>
      </c>
      <c r="E66" s="37">
        <v>44431</v>
      </c>
      <c r="F66" t="s">
        <v>58</v>
      </c>
      <c r="G66" s="55" t="s">
        <v>58</v>
      </c>
      <c r="H66" s="25" t="str">
        <f>IFERROR(VLOOKUP(Tabelle1[[#This Row],[Artikelnr. (wenn vorhanden)]],Artikel!A:C,3,FALSE),Tabelle1[[#This Row],[Artikelnr. (wenn vorhanden)]])</f>
        <v>Laborproben</v>
      </c>
    </row>
    <row r="67" spans="1:8" x14ac:dyDescent="0.25">
      <c r="A67" s="25" t="s">
        <v>59</v>
      </c>
      <c r="B67" s="25" t="s">
        <v>57</v>
      </c>
      <c r="C67" s="25">
        <v>10</v>
      </c>
      <c r="D67" s="25">
        <v>70</v>
      </c>
      <c r="E67" s="37">
        <v>44431</v>
      </c>
      <c r="F67" t="s">
        <v>90</v>
      </c>
      <c r="G67" s="55" t="s">
        <v>90</v>
      </c>
      <c r="H67" s="25" t="str">
        <f>IFERROR(VLOOKUP(Tabelle1[[#This Row],[Artikelnr. (wenn vorhanden)]],Artikel!A:C,3,FALSE),Tabelle1[[#This Row],[Artikelnr. (wenn vorhanden)]])</f>
        <v>Laborproben</v>
      </c>
    </row>
    <row r="68" spans="1:8" x14ac:dyDescent="0.25">
      <c r="A68" s="25" t="s">
        <v>74</v>
      </c>
      <c r="B68" s="25" t="s">
        <v>113</v>
      </c>
      <c r="C68" s="25">
        <v>44.7</v>
      </c>
      <c r="D68" s="25">
        <v>22</v>
      </c>
      <c r="E68" s="37">
        <v>44431</v>
      </c>
      <c r="F68" t="s">
        <v>72</v>
      </c>
      <c r="G68" s="55" t="s">
        <v>73</v>
      </c>
      <c r="H68" s="25" t="str">
        <f>IFERROR(VLOOKUP(Tabelle1[[#This Row],[Artikelnr. (wenn vorhanden)]],Artikel!A:C,3,FALSE),Tabelle1[[#This Row],[Artikelnr. (wenn vorhanden)]])</f>
        <v>Rinde</v>
      </c>
    </row>
    <row r="69" spans="1:8" x14ac:dyDescent="0.25">
      <c r="A69" s="25" t="s">
        <v>56</v>
      </c>
      <c r="B69" s="25" t="s">
        <v>108</v>
      </c>
      <c r="C69" s="25">
        <v>306</v>
      </c>
      <c r="D69" s="25">
        <v>12</v>
      </c>
      <c r="E69" s="37">
        <v>44431</v>
      </c>
      <c r="F69" t="s">
        <v>10</v>
      </c>
      <c r="G69" s="55" t="s">
        <v>109</v>
      </c>
      <c r="H69" s="25" t="str">
        <f>IFERROR(VLOOKUP(Tabelle1[[#This Row],[Artikelnr. (wenn vorhanden)]],Artikel!A:C,3,FALSE),Tabelle1[[#This Row],[Artikelnr. (wenn vorhanden)]])</f>
        <v>VOR RW staubk</v>
      </c>
    </row>
    <row r="70" spans="1:8" x14ac:dyDescent="0.25">
      <c r="A70" s="25" t="s">
        <v>56</v>
      </c>
      <c r="B70" s="25">
        <v>29501022</v>
      </c>
      <c r="C70" s="25">
        <v>547</v>
      </c>
      <c r="D70" s="25">
        <v>22</v>
      </c>
      <c r="E70" s="37">
        <v>44432</v>
      </c>
      <c r="F70" t="s">
        <v>84</v>
      </c>
      <c r="G70" s="55" t="s">
        <v>118</v>
      </c>
      <c r="H70" s="25" t="str">
        <f>IFERROR(VLOOKUP(Tabelle1[[#This Row],[Artikelnr. (wenn vorhanden)]],Artikel!A:C,3,FALSE),Tabelle1[[#This Row],[Artikelnr. (wenn vorhanden)]])</f>
        <v>VOS RW NATUR AMM CO REZ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15207</v>
      </c>
      <c r="B72" s="25">
        <v>49900002</v>
      </c>
      <c r="C72" s="25">
        <v>290</v>
      </c>
      <c r="D72" s="25">
        <v>12</v>
      </c>
      <c r="E72" s="37">
        <v>44432</v>
      </c>
      <c r="F72" t="s">
        <v>15148</v>
      </c>
      <c r="G72" s="55"/>
      <c r="H72" s="25" t="str">
        <f>IFERROR(VLOOKUP(Tabelle1[[#This Row],[Artikelnr. (wenn vorhanden)]],Artikel!A:C,3,FALSE),Tabelle1[[#This Row],[Artikelnr. (wenn vorhanden)]])</f>
        <v>VOS VEG-SCH-WÜRZIG-VAKU</v>
      </c>
    </row>
    <row r="73" spans="1:8" x14ac:dyDescent="0.25">
      <c r="A73" s="25" t="s">
        <v>7</v>
      </c>
      <c r="B73" s="25" t="s">
        <v>64</v>
      </c>
      <c r="C73" s="25">
        <v>188</v>
      </c>
      <c r="D73" s="25">
        <v>12</v>
      </c>
      <c r="E73" s="37">
        <v>44432</v>
      </c>
      <c r="F73" t="s">
        <v>21</v>
      </c>
      <c r="G73" s="55" t="s">
        <v>21</v>
      </c>
      <c r="H73" s="25" t="str">
        <f>IFERROR(VLOOKUP(Tabelle1[[#This Row],[Artikelnr. (wenn vorhanden)]],Artikel!A:C,3,FALSE),Tabelle1[[#This Row],[Artikelnr. (wenn vorhanden)]])</f>
        <v>Blöcke</v>
      </c>
    </row>
    <row r="74" spans="1:8" x14ac:dyDescent="0.25">
      <c r="A74" s="25" t="s">
        <v>63</v>
      </c>
      <c r="B74" s="25" t="s">
        <v>60</v>
      </c>
      <c r="C74" s="25">
        <v>203</v>
      </c>
      <c r="D74" s="25">
        <v>10</v>
      </c>
      <c r="E74" s="37">
        <v>44432</v>
      </c>
      <c r="F74" t="s">
        <v>177</v>
      </c>
      <c r="G74" s="55" t="s">
        <v>178</v>
      </c>
      <c r="H74" s="25" t="str">
        <f>IFERROR(VLOOKUP(Tabelle1[[#This Row],[Artikelnr. (wenn vorhanden)]],Artikel!A:C,3,FALSE),Tabelle1[[#This Row],[Artikelnr. (wenn vorhanden)]])</f>
        <v>Diverses aus Abfüllung</v>
      </c>
    </row>
    <row r="75" spans="1:8" x14ac:dyDescent="0.25">
      <c r="A75" s="25" t="s">
        <v>59</v>
      </c>
      <c r="B75" s="25" t="s">
        <v>57</v>
      </c>
      <c r="C75" s="25">
        <v>75</v>
      </c>
      <c r="D75" s="25">
        <v>70</v>
      </c>
      <c r="E75" s="37">
        <v>44432</v>
      </c>
      <c r="F75" t="s">
        <v>116</v>
      </c>
      <c r="G75" s="55" t="s">
        <v>116</v>
      </c>
      <c r="H75" s="25" t="str">
        <f>IFERROR(VLOOKUP(Tabelle1[[#This Row],[Artikelnr. (wenn vorhanden)]],Artikel!A:C,3,FALSE),Tabelle1[[#This Row],[Artikelnr. (wenn vorhanden)]])</f>
        <v>Laborproben</v>
      </c>
    </row>
    <row r="76" spans="1:8" x14ac:dyDescent="0.25">
      <c r="A76" s="25" t="s">
        <v>59</v>
      </c>
      <c r="B76" s="25" t="s">
        <v>57</v>
      </c>
      <c r="C76" s="25">
        <v>54</v>
      </c>
      <c r="D76" s="25">
        <v>70</v>
      </c>
      <c r="E76" s="37">
        <v>44432</v>
      </c>
      <c r="F76" t="s">
        <v>90</v>
      </c>
      <c r="G76" s="55" t="s">
        <v>90</v>
      </c>
      <c r="H76" s="25" t="str">
        <f>IFERROR(VLOOKUP(Tabelle1[[#This Row],[Artikelnr. (wenn vorhanden)]],Artikel!A:C,3,FALSE),Tabelle1[[#This Row],[Artikelnr. (wenn vorhanden)]])</f>
        <v>Laborproben</v>
      </c>
    </row>
    <row r="77" spans="1:8" x14ac:dyDescent="0.25">
      <c r="A77" s="25" t="s">
        <v>74</v>
      </c>
      <c r="B77" s="25">
        <v>29500498</v>
      </c>
      <c r="C77" s="25">
        <v>46</v>
      </c>
      <c r="D77" s="25">
        <v>22</v>
      </c>
      <c r="E77" s="37">
        <v>44433</v>
      </c>
      <c r="F77" t="s">
        <v>72</v>
      </c>
      <c r="G77" s="55" t="s">
        <v>73</v>
      </c>
      <c r="H77" s="25" t="str">
        <f>IFERROR(VLOOKUP(Tabelle1[[#This Row],[Artikelnr. (wenn vorhanden)]],Artikel!A:C,3,FALSE),Tabelle1[[#This Row],[Artikelnr. (wenn vorhanden)]])</f>
        <v>VOS Räucher Natur Natri</v>
      </c>
    </row>
    <row r="78" spans="1:8" x14ac:dyDescent="0.25">
      <c r="A78" s="25" t="s">
        <v>56</v>
      </c>
      <c r="B78" s="25">
        <v>29500498</v>
      </c>
      <c r="C78" s="25">
        <v>1.2</v>
      </c>
      <c r="D78" s="25">
        <v>30</v>
      </c>
      <c r="E78" s="37">
        <v>44433</v>
      </c>
      <c r="F78" t="s">
        <v>25</v>
      </c>
      <c r="G78" s="55" t="s">
        <v>76</v>
      </c>
      <c r="H78" s="25" t="str">
        <f>IFERROR(VLOOKUP(Tabelle1[[#This Row],[Artikelnr. (wenn vorhanden)]],Artikel!A:C,3,FALSE),Tabelle1[[#This Row],[Artikelnr. (wenn vorhanden)]])</f>
        <v>VOS Räucher Natur Natri</v>
      </c>
    </row>
    <row r="79" spans="1:8" ht="60" x14ac:dyDescent="0.25">
      <c r="A79" s="25" t="s">
        <v>350</v>
      </c>
      <c r="B79" s="25">
        <v>29500861</v>
      </c>
      <c r="C79" s="25">
        <v>30</v>
      </c>
      <c r="D79" s="25">
        <v>12</v>
      </c>
      <c r="E79" s="37">
        <v>44433</v>
      </c>
      <c r="F79" t="s">
        <v>10</v>
      </c>
      <c r="G79" s="55" t="s">
        <v>123</v>
      </c>
      <c r="H79" s="25" t="str">
        <f>IFERROR(VLOOKUP(Tabelle1[[#This Row],[Artikelnr. (wenn vorhanden)]],Artikel!A:C,3,FALSE),Tabelle1[[#This Row],[Artikelnr. (wenn vorhanden)]])</f>
        <v>VOS RW-NUSS OGT</v>
      </c>
    </row>
    <row r="80" spans="1:8" x14ac:dyDescent="0.25">
      <c r="A80" s="25" t="s">
        <v>74</v>
      </c>
      <c r="B80" s="25">
        <v>29500917</v>
      </c>
      <c r="C80" s="25">
        <v>44</v>
      </c>
      <c r="D80" s="25">
        <v>22</v>
      </c>
      <c r="E80" s="37">
        <v>44433</v>
      </c>
      <c r="F80" t="s">
        <v>72</v>
      </c>
      <c r="G80" s="55" t="s">
        <v>73</v>
      </c>
      <c r="H80" s="25" t="str">
        <f>IFERROR(VLOOKUP(Tabelle1[[#This Row],[Artikelnr. (wenn vorhanden)]],Artikel!A:C,3,FALSE),Tabelle1[[#This Row],[Artikelnr. (wenn vorhanden)]])</f>
        <v>VOS-ABS ENTSORGUNG</v>
      </c>
    </row>
    <row r="81" spans="1:8" x14ac:dyDescent="0.25">
      <c r="A81" s="25" t="s">
        <v>63</v>
      </c>
      <c r="B81" s="25">
        <v>31000084</v>
      </c>
      <c r="C81" s="25">
        <v>131.6</v>
      </c>
      <c r="D81" s="25">
        <v>10</v>
      </c>
      <c r="E81" s="37">
        <v>44433</v>
      </c>
      <c r="F81" t="s">
        <v>187</v>
      </c>
      <c r="G81" s="55" t="s">
        <v>188</v>
      </c>
      <c r="H81" s="25" t="str">
        <f>IFERROR(VLOOKUP(Tabelle1[[#This Row],[Artikelnr. (wenn vorhanden)]],Artikel!A:C,3,FALSE),Tabelle1[[#This Row],[Artikelnr. (wenn vorhanden)]])</f>
        <v>Würste 6700g Räucher na</v>
      </c>
    </row>
    <row r="82" spans="1:8" x14ac:dyDescent="0.25">
      <c r="A82" s="25" t="s">
        <v>15207</v>
      </c>
      <c r="B82" s="25">
        <v>49900002</v>
      </c>
      <c r="C82" s="25">
        <v>450</v>
      </c>
      <c r="D82" s="25">
        <v>22</v>
      </c>
      <c r="E82" s="37">
        <v>44433</v>
      </c>
      <c r="F82" t="s">
        <v>61</v>
      </c>
      <c r="G82" s="55" t="s">
        <v>91</v>
      </c>
      <c r="H82" s="25" t="str">
        <f>IFERROR(VLOOKUP(Tabelle1[[#This Row],[Artikelnr. (wenn vorhanden)]],Artikel!A:C,3,FALSE),Tabelle1[[#This Row],[Artikelnr. (wenn vorhanden)]])</f>
        <v>VOS VEG-SCH-WÜRZIG-VAKU</v>
      </c>
    </row>
    <row r="83" spans="1:8" x14ac:dyDescent="0.25">
      <c r="A83" s="25" t="s">
        <v>15207</v>
      </c>
      <c r="B83" s="25">
        <v>49900002</v>
      </c>
      <c r="C83" s="25">
        <v>11</v>
      </c>
      <c r="D83" s="25">
        <v>22</v>
      </c>
      <c r="E83" s="37">
        <v>44433</v>
      </c>
      <c r="F83" t="s">
        <v>61</v>
      </c>
      <c r="G83" s="25" t="s">
        <v>91</v>
      </c>
      <c r="H83" s="25" t="str">
        <f>IFERROR(VLOOKUP(Tabelle1[[#This Row],[Artikelnr. (wenn vorhanden)]],Artikel!A:C,3,FALSE),Tabelle1[[#This Row],[Artikelnr. (wenn vorhanden)]])</f>
        <v>VOS VEG-SCH-WÜRZIG-VAKU</v>
      </c>
    </row>
    <row r="84" spans="1:8" x14ac:dyDescent="0.25">
      <c r="A84" s="25" t="s">
        <v>15155</v>
      </c>
      <c r="B84" s="25" t="s">
        <v>15280</v>
      </c>
      <c r="C84" s="25">
        <v>220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15155</v>
      </c>
      <c r="B85" s="25" t="s">
        <v>15280</v>
      </c>
      <c r="C85" s="25">
        <v>30</v>
      </c>
      <c r="D85" s="25">
        <v>12</v>
      </c>
      <c r="E85" s="37">
        <v>44433</v>
      </c>
      <c r="F85" t="s">
        <v>15152</v>
      </c>
      <c r="G85" s="55" t="s">
        <v>87</v>
      </c>
      <c r="H85" s="25" t="str">
        <f>IFERROR(VLOOKUP(Tabelle1[[#This Row],[Artikelnr. (wenn vorhanden)]],Artikel!A:C,3,FALSE),Tabelle1[[#This Row],[Artikelnr. (wenn vorhanden)]])</f>
        <v>Div. Zipfel, Endstücke</v>
      </c>
    </row>
    <row r="86" spans="1:8" x14ac:dyDescent="0.25">
      <c r="A86" s="25" t="s">
        <v>15155</v>
      </c>
      <c r="B86" s="25" t="s">
        <v>15280</v>
      </c>
      <c r="C86" s="25">
        <v>85.2</v>
      </c>
      <c r="D86" s="25">
        <v>12</v>
      </c>
      <c r="E86" s="37">
        <v>44433</v>
      </c>
      <c r="F86" t="s">
        <v>15152</v>
      </c>
      <c r="G86" s="55" t="s">
        <v>87</v>
      </c>
      <c r="H86" s="25" t="str">
        <f>IFERROR(VLOOKUP(Tabelle1[[#This Row],[Artikelnr. (wenn vorhanden)]],Artikel!A:C,3,FALSE),Tabelle1[[#This Row],[Artikelnr. (wenn vorhanden)]])</f>
        <v>Div. Zipfel, Endstücke</v>
      </c>
    </row>
    <row r="87" spans="1:8" x14ac:dyDescent="0.25">
      <c r="A87" s="25" t="s">
        <v>15155</v>
      </c>
      <c r="B87" s="25" t="s">
        <v>15280</v>
      </c>
      <c r="C87" s="25">
        <v>140</v>
      </c>
      <c r="D87" s="25">
        <v>12</v>
      </c>
      <c r="E87" s="37">
        <v>44433</v>
      </c>
      <c r="F87" t="s">
        <v>15152</v>
      </c>
      <c r="G87" s="55" t="s">
        <v>87</v>
      </c>
      <c r="H87" s="25" t="str">
        <f>IFERROR(VLOOKUP(Tabelle1[[#This Row],[Artikelnr. (wenn vorhanden)]],Artikel!A:C,3,FALSE),Tabelle1[[#This Row],[Artikelnr. (wenn vorhanden)]])</f>
        <v>Div. Zipfel, Endstücke</v>
      </c>
    </row>
    <row r="88" spans="1:8" x14ac:dyDescent="0.25">
      <c r="A88" s="25" t="s">
        <v>15155</v>
      </c>
      <c r="B88" s="25" t="s">
        <v>15280</v>
      </c>
      <c r="C88" s="25">
        <v>250</v>
      </c>
      <c r="D88" s="25">
        <v>12</v>
      </c>
      <c r="E88" s="37">
        <v>44433</v>
      </c>
      <c r="F88" t="s">
        <v>15152</v>
      </c>
      <c r="G88" s="55" t="s">
        <v>87</v>
      </c>
      <c r="H88" s="25" t="str">
        <f>IFERROR(VLOOKUP(Tabelle1[[#This Row],[Artikelnr. (wenn vorhanden)]],Artikel!A:C,3,FALSE),Tabelle1[[#This Row],[Artikelnr. (wenn vorhanden)]])</f>
        <v>Div. Zipfel, Endstücke</v>
      </c>
    </row>
    <row r="89" spans="1:8" x14ac:dyDescent="0.25">
      <c r="A89" s="25" t="s">
        <v>127</v>
      </c>
      <c r="B89" s="25" t="s">
        <v>75</v>
      </c>
      <c r="C89" s="25">
        <v>30</v>
      </c>
      <c r="D89" s="25">
        <v>10</v>
      </c>
      <c r="E89" s="37">
        <v>44433</v>
      </c>
      <c r="F89" t="s">
        <v>25</v>
      </c>
      <c r="G89" s="55" t="s">
        <v>36</v>
      </c>
      <c r="H89" s="25" t="str">
        <f>IFERROR(VLOOKUP(Tabelle1[[#This Row],[Artikelnr. (wenn vorhanden)]],Artikel!A:C,3,FALSE),Tabelle1[[#This Row],[Artikelnr. (wenn vorhanden)]])</f>
        <v>Diverses</v>
      </c>
    </row>
    <row r="90" spans="1:8" x14ac:dyDescent="0.25">
      <c r="A90" s="25" t="s">
        <v>63</v>
      </c>
      <c r="B90" s="25" t="s">
        <v>60</v>
      </c>
      <c r="C90" s="25">
        <v>146.4</v>
      </c>
      <c r="D90" s="25">
        <v>10</v>
      </c>
      <c r="E90" s="37">
        <v>44433</v>
      </c>
      <c r="F90" t="s">
        <v>177</v>
      </c>
      <c r="G90" s="55" t="s">
        <v>178</v>
      </c>
      <c r="H90" s="25" t="str">
        <f>IFERROR(VLOOKUP(Tabelle1[[#This Row],[Artikelnr. (wenn vorhanden)]],Artikel!A:C,3,FALSE),Tabelle1[[#This Row],[Artikelnr. (wenn vorhanden)]])</f>
        <v>Diverses aus Abfüllung</v>
      </c>
    </row>
    <row r="91" spans="1:8" x14ac:dyDescent="0.25">
      <c r="A91" s="25" t="s">
        <v>63</v>
      </c>
      <c r="B91" s="25" t="s">
        <v>60</v>
      </c>
      <c r="C91" s="25">
        <v>320</v>
      </c>
      <c r="D91" s="25">
        <v>10</v>
      </c>
      <c r="E91" s="37">
        <v>44433</v>
      </c>
      <c r="F91" t="s">
        <v>25</v>
      </c>
      <c r="G91" s="55" t="s">
        <v>76</v>
      </c>
      <c r="H91" s="25" t="str">
        <f>IFERROR(VLOOKUP(Tabelle1[[#This Row],[Artikelnr. (wenn vorhanden)]],Artikel!A:C,3,FALSE),Tabelle1[[#This Row],[Artikelnr. (wenn vorhanden)]])</f>
        <v>Diverses aus Abfüllung</v>
      </c>
    </row>
    <row r="92" spans="1:8" x14ac:dyDescent="0.25">
      <c r="A92" s="25" t="s">
        <v>41</v>
      </c>
      <c r="B92" s="25" t="s">
        <v>81</v>
      </c>
      <c r="C92" s="25">
        <v>10</v>
      </c>
      <c r="D92" s="25">
        <v>10</v>
      </c>
      <c r="E92" s="37">
        <v>44433</v>
      </c>
      <c r="F92" t="s">
        <v>177</v>
      </c>
      <c r="G92" s="55" t="s">
        <v>178</v>
      </c>
      <c r="H92" s="25" t="str">
        <f>IFERROR(VLOOKUP(Tabelle1[[#This Row],[Artikelnr. (wenn vorhanden)]],Artikel!A:C,3,FALSE),Tabelle1[[#This Row],[Artikelnr. (wenn vorhanden)]])</f>
        <v>Diverses aus Schmelze</v>
      </c>
    </row>
    <row r="93" spans="1:8" x14ac:dyDescent="0.25">
      <c r="A93" s="25" t="s">
        <v>140</v>
      </c>
      <c r="B93" s="25" t="s">
        <v>200</v>
      </c>
      <c r="C93" s="25">
        <v>10</v>
      </c>
      <c r="D93" s="25">
        <v>70</v>
      </c>
      <c r="E93" s="37">
        <v>44433</v>
      </c>
      <c r="F93" t="s">
        <v>68</v>
      </c>
      <c r="G93" s="55" t="s">
        <v>68</v>
      </c>
      <c r="H93" s="25" t="str">
        <f>IFERROR(VLOOKUP(Tabelle1[[#This Row],[Artikelnr. (wenn vorhanden)]],Artikel!A:C,3,FALSE),Tabelle1[[#This Row],[Artikelnr. (wenn vorhanden)]])</f>
        <v>Diverses QM</v>
      </c>
    </row>
    <row r="94" spans="1:8" x14ac:dyDescent="0.25">
      <c r="A94" s="25" t="s">
        <v>140</v>
      </c>
      <c r="B94" s="25" t="s">
        <v>200</v>
      </c>
      <c r="C94" s="25">
        <v>15</v>
      </c>
      <c r="D94" s="25">
        <v>70</v>
      </c>
      <c r="E94" s="37">
        <v>44433</v>
      </c>
      <c r="F94" t="s">
        <v>68</v>
      </c>
      <c r="G94" s="55" t="s">
        <v>68</v>
      </c>
      <c r="H94" s="25" t="str">
        <f>IFERROR(VLOOKUP(Tabelle1[[#This Row],[Artikelnr. (wenn vorhanden)]],Artikel!A:C,3,FALSE),Tabelle1[[#This Row],[Artikelnr. (wenn vorhanden)]])</f>
        <v>Diverses QM</v>
      </c>
    </row>
    <row r="95" spans="1:8" x14ac:dyDescent="0.25">
      <c r="A95" s="25" t="s">
        <v>59</v>
      </c>
      <c r="B95" s="25" t="s">
        <v>57</v>
      </c>
      <c r="C95" s="25">
        <v>75</v>
      </c>
      <c r="D95" s="25">
        <v>70</v>
      </c>
      <c r="E95" s="37">
        <v>44433</v>
      </c>
      <c r="F95" t="s">
        <v>58</v>
      </c>
      <c r="G95" s="55" t="s">
        <v>58</v>
      </c>
      <c r="H95" s="25" t="str">
        <f>IFERROR(VLOOKUP(Tabelle1[[#This Row],[Artikelnr. (wenn vorhanden)]],Artikel!A:C,3,FALSE),Tabelle1[[#This Row],[Artikelnr. (wenn vorhanden)]])</f>
        <v>Laborproben</v>
      </c>
    </row>
    <row r="96" spans="1:8" x14ac:dyDescent="0.25">
      <c r="A96" s="25" t="s">
        <v>59</v>
      </c>
      <c r="B96" s="25" t="s">
        <v>57</v>
      </c>
      <c r="C96" s="25">
        <v>40.4</v>
      </c>
      <c r="D96" s="25">
        <v>70</v>
      </c>
      <c r="E96" s="37">
        <v>44433</v>
      </c>
      <c r="F96" t="s">
        <v>90</v>
      </c>
      <c r="G96" s="55" t="s">
        <v>90</v>
      </c>
      <c r="H96" s="25" t="str">
        <f>IFERROR(VLOOKUP(Tabelle1[[#This Row],[Artikelnr. (wenn vorhanden)]],Artikel!A:C,3,FALSE),Tabelle1[[#This Row],[Artikelnr. (wenn vorhanden)]])</f>
        <v>Laborproben</v>
      </c>
    </row>
    <row r="97" spans="1:8" x14ac:dyDescent="0.25">
      <c r="A97" s="25" t="s">
        <v>56</v>
      </c>
      <c r="B97" s="25" t="s">
        <v>190</v>
      </c>
      <c r="C97" s="25">
        <v>18</v>
      </c>
      <c r="D97" s="25">
        <v>10</v>
      </c>
      <c r="E97" s="37">
        <v>44433</v>
      </c>
      <c r="F97" t="s">
        <v>25</v>
      </c>
      <c r="G97" s="55" t="s">
        <v>76</v>
      </c>
      <c r="H97" s="25" t="str">
        <f>IFERROR(VLOOKUP(Tabelle1[[#This Row],[Artikelnr. (wenn vorhanden)]],Artikel!A:C,3,FALSE),Tabelle1[[#This Row],[Artikelnr. (wenn vorhanden)]])</f>
        <v>RW</v>
      </c>
    </row>
    <row r="98" spans="1:8" x14ac:dyDescent="0.25">
      <c r="A98" s="25" t="s">
        <v>349</v>
      </c>
      <c r="B98" s="25" t="s">
        <v>119</v>
      </c>
      <c r="C98" s="25">
        <v>270</v>
      </c>
      <c r="D98" s="25">
        <v>12</v>
      </c>
      <c r="E98" s="37">
        <v>44433</v>
      </c>
      <c r="F98" t="s">
        <v>15148</v>
      </c>
      <c r="G98" s="55" t="s">
        <v>15148</v>
      </c>
      <c r="H98" s="25" t="str">
        <f>IFERROR(VLOOKUP(Tabelle1[[#This Row],[Artikelnr. (wenn vorhanden)]],Artikel!A:C,3,FALSE),Tabelle1[[#This Row],[Artikelnr. (wenn vorhanden)]])</f>
        <v>RW Natur</v>
      </c>
    </row>
    <row r="99" spans="1:8" x14ac:dyDescent="0.25">
      <c r="A99" s="25" t="s">
        <v>349</v>
      </c>
      <c r="B99" s="25" t="s">
        <v>119</v>
      </c>
      <c r="C99" s="25">
        <v>248</v>
      </c>
      <c r="D99" s="25">
        <v>10</v>
      </c>
      <c r="E99" s="37">
        <v>44433</v>
      </c>
      <c r="F99" t="s">
        <v>25</v>
      </c>
      <c r="G99" s="55" t="s">
        <v>76</v>
      </c>
      <c r="H99" s="25" t="str">
        <f>IFERROR(VLOOKUP(Tabelle1[[#This Row],[Artikelnr. (wenn vorhanden)]],Artikel!A:C,3,FALSE),Tabelle1[[#This Row],[Artikelnr. (wenn vorhanden)]])</f>
        <v>RW Natur</v>
      </c>
    </row>
    <row r="100" spans="1:8" x14ac:dyDescent="0.25">
      <c r="A100" s="25" t="s">
        <v>15155</v>
      </c>
      <c r="B100" s="25" t="s">
        <v>120</v>
      </c>
      <c r="C100" s="25">
        <v>12</v>
      </c>
      <c r="D100" s="25">
        <v>12</v>
      </c>
      <c r="E100" s="37">
        <v>44433</v>
      </c>
      <c r="F100" t="s">
        <v>15152</v>
      </c>
      <c r="G100" s="55" t="s">
        <v>87</v>
      </c>
      <c r="H100" s="25" t="str">
        <f>IFERROR(VLOOKUP(Tabelle1[[#This Row],[Artikelnr. (wenn vorhanden)]],Artikel!A:C,3,FALSE),Tabelle1[[#This Row],[Artikelnr. (wenn vorhanden)]])</f>
        <v>RW Schinken Endstücke</v>
      </c>
    </row>
    <row r="101" spans="1:8" x14ac:dyDescent="0.25">
      <c r="A101" s="25" t="s">
        <v>88</v>
      </c>
      <c r="B101" s="25">
        <v>32000070</v>
      </c>
      <c r="C101" s="25">
        <v>142</v>
      </c>
      <c r="D101" s="25">
        <v>12</v>
      </c>
      <c r="E101" s="37">
        <v>44434</v>
      </c>
      <c r="F101" t="s">
        <v>15148</v>
      </c>
      <c r="G101" s="55" t="s">
        <v>36</v>
      </c>
      <c r="H101" s="25" t="str">
        <f>IFERROR(VLOOKUP(Tabelle1[[#This Row],[Artikelnr. (wenn vorhanden)]],Artikel!A:C,3,FALSE),Tabelle1[[#This Row],[Artikelnr. (wenn vorhanden)]])</f>
        <v>RW NUSS 9,3KG AN</v>
      </c>
    </row>
    <row r="102" spans="1:8" x14ac:dyDescent="0.25">
      <c r="A102" s="25" t="s">
        <v>15155</v>
      </c>
      <c r="B102" s="25" t="s">
        <v>15280</v>
      </c>
      <c r="C102" s="25">
        <v>1260</v>
      </c>
      <c r="D102" s="25">
        <v>12</v>
      </c>
      <c r="E102" s="37">
        <v>44434</v>
      </c>
      <c r="F102" t="s">
        <v>15152</v>
      </c>
      <c r="G102" s="55" t="s">
        <v>87</v>
      </c>
      <c r="H102" s="25" t="str">
        <f>IFERROR(VLOOKUP(Tabelle1[[#This Row],[Artikelnr. (wenn vorhanden)]],Artikel!A:C,3,FALSE),Tabelle1[[#This Row],[Artikelnr. (wenn vorhanden)]])</f>
        <v>Div. Zipfel, Endstücke</v>
      </c>
    </row>
    <row r="103" spans="1:8" x14ac:dyDescent="0.25">
      <c r="A103" s="25" t="s">
        <v>63</v>
      </c>
      <c r="B103" s="25" t="s">
        <v>60</v>
      </c>
      <c r="C103" s="25">
        <v>150</v>
      </c>
      <c r="D103" s="25">
        <v>10</v>
      </c>
      <c r="E103" s="37">
        <v>44434</v>
      </c>
      <c r="F103" t="s">
        <v>177</v>
      </c>
      <c r="G103" s="55" t="s">
        <v>178</v>
      </c>
      <c r="H103" s="25" t="str">
        <f>IFERROR(VLOOKUP(Tabelle1[[#This Row],[Artikelnr. (wenn vorhanden)]],Artikel!A:C,3,FALSE),Tabelle1[[#This Row],[Artikelnr. (wenn vorhanden)]])</f>
        <v>Diverses aus Abfüllung</v>
      </c>
    </row>
    <row r="104" spans="1:8" x14ac:dyDescent="0.25">
      <c r="A104" s="25" t="s">
        <v>63</v>
      </c>
      <c r="B104" s="25" t="s">
        <v>60</v>
      </c>
      <c r="C104" s="25">
        <v>390</v>
      </c>
      <c r="D104" s="25">
        <v>10</v>
      </c>
      <c r="E104" s="37">
        <v>44434</v>
      </c>
      <c r="F104" t="s">
        <v>177</v>
      </c>
      <c r="G104" s="55" t="s">
        <v>178</v>
      </c>
      <c r="H104" s="25" t="str">
        <f>IFERROR(VLOOKUP(Tabelle1[[#This Row],[Artikelnr. (wenn vorhanden)]],Artikel!A:C,3,FALSE),Tabelle1[[#This Row],[Artikelnr. (wenn vorhanden)]])</f>
        <v>Diverses aus Abfüllung</v>
      </c>
    </row>
    <row r="105" spans="1:8" x14ac:dyDescent="0.25">
      <c r="A105" s="25" t="s">
        <v>140</v>
      </c>
      <c r="B105" s="25" t="s">
        <v>200</v>
      </c>
      <c r="C105" s="25">
        <v>10</v>
      </c>
      <c r="D105" s="25">
        <v>70</v>
      </c>
      <c r="E105" s="37">
        <v>44434</v>
      </c>
      <c r="F105" t="s">
        <v>68</v>
      </c>
      <c r="G105" s="55" t="s">
        <v>68</v>
      </c>
      <c r="H105" s="25" t="str">
        <f>IFERROR(VLOOKUP(Tabelle1[[#This Row],[Artikelnr. (wenn vorhanden)]],Artikel!A:C,3,FALSE),Tabelle1[[#This Row],[Artikelnr. (wenn vorhanden)]])</f>
        <v>Diverses QM</v>
      </c>
    </row>
    <row r="106" spans="1:8" x14ac:dyDescent="0.25">
      <c r="A106" s="25" t="s">
        <v>88</v>
      </c>
      <c r="B106" s="25" t="s">
        <v>203</v>
      </c>
      <c r="C106" s="25">
        <v>900</v>
      </c>
      <c r="D106" s="25">
        <v>10</v>
      </c>
      <c r="E106" s="37">
        <v>44434</v>
      </c>
      <c r="F106" t="s">
        <v>177</v>
      </c>
      <c r="G106" s="55" t="s">
        <v>178</v>
      </c>
      <c r="H106" s="25" t="str">
        <f>IFERROR(VLOOKUP(Tabelle1[[#This Row],[Artikelnr. (wenn vorhanden)]],Artikel!A:C,3,FALSE),Tabelle1[[#This Row],[Artikelnr. (wenn vorhanden)]])</f>
        <v>Diverses Reinigung</v>
      </c>
    </row>
    <row r="107" spans="1:8" x14ac:dyDescent="0.25">
      <c r="A107" s="25" t="s">
        <v>59</v>
      </c>
      <c r="B107" s="25" t="s">
        <v>57</v>
      </c>
      <c r="C107" s="25">
        <v>51</v>
      </c>
      <c r="D107" s="25">
        <v>70</v>
      </c>
      <c r="E107" s="37">
        <v>44434</v>
      </c>
      <c r="F107" t="s">
        <v>58</v>
      </c>
      <c r="G107" s="55" t="s">
        <v>58</v>
      </c>
      <c r="H107" s="25" t="str">
        <f>IFERROR(VLOOKUP(Tabelle1[[#This Row],[Artikelnr. (wenn vorhanden)]],Artikel!A:C,3,FALSE),Tabelle1[[#This Row],[Artikelnr. (wenn vorhanden)]])</f>
        <v>Laborproben</v>
      </c>
    </row>
    <row r="108" spans="1:8" x14ac:dyDescent="0.25">
      <c r="A108" s="25" t="s">
        <v>59</v>
      </c>
      <c r="B108" s="25" t="s">
        <v>57</v>
      </c>
      <c r="C108" s="25">
        <v>28.8</v>
      </c>
      <c r="D108" s="25">
        <v>70</v>
      </c>
      <c r="E108" s="37">
        <v>44434</v>
      </c>
      <c r="F108" t="s">
        <v>90</v>
      </c>
      <c r="G108" s="55" t="s">
        <v>90</v>
      </c>
      <c r="H108" s="25" t="str">
        <f>IFERROR(VLOOKUP(Tabelle1[[#This Row],[Artikelnr. (wenn vorhanden)]],Artikel!A:C,3,FALSE),Tabelle1[[#This Row],[Artikelnr. (wenn vorhanden)]])</f>
        <v>Laborproben</v>
      </c>
    </row>
    <row r="109" spans="1:8" x14ac:dyDescent="0.25">
      <c r="A109" s="25" t="s">
        <v>63</v>
      </c>
      <c r="B109" s="25" t="s">
        <v>129</v>
      </c>
      <c r="C109" s="25">
        <v>1401</v>
      </c>
      <c r="D109" s="25">
        <v>120</v>
      </c>
      <c r="E109" s="37">
        <v>44434</v>
      </c>
      <c r="F109" t="s">
        <v>130</v>
      </c>
      <c r="G109" s="55" t="s">
        <v>130</v>
      </c>
      <c r="H109" s="25" t="str">
        <f>IFERROR(VLOOKUP(Tabelle1[[#This Row],[Artikelnr. (wenn vorhanden)]],Artikel!A:C,3,FALSE),Tabelle1[[#This Row],[Artikelnr. (wenn vorhanden)]])</f>
        <v>Räucher Blauschimmel</v>
      </c>
    </row>
    <row r="110" spans="1:8" x14ac:dyDescent="0.25">
      <c r="A110" s="25" t="s">
        <v>349</v>
      </c>
      <c r="B110" s="25" t="s">
        <v>119</v>
      </c>
      <c r="C110" s="25">
        <v>42</v>
      </c>
      <c r="D110" s="25">
        <v>12</v>
      </c>
      <c r="E110" s="37">
        <v>44434</v>
      </c>
      <c r="F110" t="s">
        <v>15148</v>
      </c>
      <c r="G110" s="55" t="s">
        <v>15148</v>
      </c>
      <c r="H110" s="25" t="str">
        <f>IFERROR(VLOOKUP(Tabelle1[[#This Row],[Artikelnr. (wenn vorhanden)]],Artikel!A:C,3,FALSE),Tabelle1[[#This Row],[Artikelnr. (wenn vorhanden)]])</f>
        <v>RW Natur</v>
      </c>
    </row>
    <row r="111" spans="1:8" x14ac:dyDescent="0.25">
      <c r="A111" s="25" t="s">
        <v>15188</v>
      </c>
      <c r="B111" s="25">
        <v>29500482</v>
      </c>
      <c r="C111" s="25">
        <v>180</v>
      </c>
      <c r="D111" s="25">
        <v>120</v>
      </c>
      <c r="E111" s="37">
        <v>44435</v>
      </c>
      <c r="F111" t="s">
        <v>135</v>
      </c>
      <c r="G111" s="55" t="s">
        <v>135</v>
      </c>
      <c r="H111" s="25" t="str">
        <f>IFERROR(VLOOKUP(Tabelle1[[#This Row],[Artikelnr. (wenn vorhanden)]],Artikel!A:C,3,FALSE),Tabelle1[[#This Row],[Artikelnr. (wenn vorhanden)]])</f>
        <v>VOS Schwarzer Pfeffer R</v>
      </c>
    </row>
    <row r="112" spans="1:8" x14ac:dyDescent="0.25">
      <c r="A112" s="25" t="s">
        <v>15207</v>
      </c>
      <c r="B112" s="25">
        <v>29500776</v>
      </c>
      <c r="C112" s="25">
        <v>30</v>
      </c>
      <c r="D112" s="25">
        <v>10</v>
      </c>
      <c r="E112" s="37">
        <v>44435</v>
      </c>
      <c r="F112" t="s">
        <v>25</v>
      </c>
      <c r="G112" s="55" t="s">
        <v>76</v>
      </c>
      <c r="H112" s="25" t="str">
        <f>IFERROR(VLOOKUP(Tabelle1[[#This Row],[Artikelnr. (wenn vorhanden)]],Artikel!A:C,3,FALSE),Tabelle1[[#This Row],[Artikelnr. (wenn vorhanden)]])</f>
        <v>ABS Cheddar rot</v>
      </c>
    </row>
    <row r="113" spans="1:8" x14ac:dyDescent="0.25">
      <c r="A113" s="25" t="s">
        <v>377</v>
      </c>
      <c r="B113" s="25">
        <v>29500821</v>
      </c>
      <c r="C113" s="25">
        <v>10</v>
      </c>
      <c r="D113" s="25">
        <v>12</v>
      </c>
      <c r="E113" s="37">
        <v>44435</v>
      </c>
      <c r="F113" t="s">
        <v>10</v>
      </c>
      <c r="G113" s="55" t="s">
        <v>138</v>
      </c>
      <c r="H113" s="25" t="str">
        <f>IFERROR(VLOOKUP(Tabelle1[[#This Row],[Artikelnr. (wenn vorhanden)]],Artikel!A:C,3,FALSE),Tabelle1[[#This Row],[Artikelnr. (wenn vorhanden)]])</f>
        <v>ABS Gouda Mittelalt 45%</v>
      </c>
    </row>
    <row r="114" spans="1:8" x14ac:dyDescent="0.25">
      <c r="A114" s="25" t="s">
        <v>74</v>
      </c>
      <c r="B114" s="25">
        <v>29500879</v>
      </c>
      <c r="C114" s="25">
        <v>12</v>
      </c>
      <c r="D114" s="25">
        <v>12</v>
      </c>
      <c r="E114" s="37">
        <v>44435</v>
      </c>
      <c r="F114" t="s">
        <v>22</v>
      </c>
      <c r="G114" s="55" t="s">
        <v>22</v>
      </c>
      <c r="H114" s="25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37</v>
      </c>
      <c r="B115" s="25">
        <v>29501003</v>
      </c>
      <c r="C115" s="25">
        <v>143</v>
      </c>
      <c r="D115" s="25">
        <v>10</v>
      </c>
      <c r="E115" s="37">
        <v>44435</v>
      </c>
      <c r="F115" t="s">
        <v>111</v>
      </c>
      <c r="G115" s="55" t="s">
        <v>112</v>
      </c>
      <c r="H115" s="25" t="str">
        <f>IFERROR(VLOOKUP(Tabelle1[[#This Row],[Artikelnr. (wenn vorhanden)]],Artikel!A:C,3,FALSE),Tabelle1[[#This Row],[Artikelnr. (wenn vorhanden)]])</f>
        <v>ABS CHED-PF-KRÄUK gemis</v>
      </c>
    </row>
    <row r="116" spans="1:8" ht="30" x14ac:dyDescent="0.25">
      <c r="A116" s="25" t="s">
        <v>41</v>
      </c>
      <c r="B116" s="25">
        <v>29600025</v>
      </c>
      <c r="C116" s="25">
        <v>79</v>
      </c>
      <c r="D116" s="25">
        <v>12</v>
      </c>
      <c r="E116" s="37">
        <v>44435</v>
      </c>
      <c r="F116" t="s">
        <v>39</v>
      </c>
      <c r="G116" s="55" t="s">
        <v>40</v>
      </c>
      <c r="H116" s="25" t="str">
        <f>IFERROR(VLOOKUP(Tabelle1[[#This Row],[Artikelnr. (wenn vorhanden)]],Artikel!A:C,3,FALSE),Tabelle1[[#This Row],[Artikelnr. (wenn vorhanden)]])</f>
        <v>VS Schinken geschält</v>
      </c>
    </row>
    <row r="117" spans="1:8" x14ac:dyDescent="0.25">
      <c r="A117" s="25" t="s">
        <v>15155</v>
      </c>
      <c r="B117" s="25" t="s">
        <v>15280</v>
      </c>
      <c r="C117" s="25">
        <v>28.5</v>
      </c>
      <c r="D117" s="25">
        <v>12</v>
      </c>
      <c r="E117" s="37">
        <v>44435</v>
      </c>
      <c r="F117" t="s">
        <v>15152</v>
      </c>
      <c r="G117" s="55" t="s">
        <v>87</v>
      </c>
      <c r="H117" s="25" t="str">
        <f>IFERROR(VLOOKUP(Tabelle1[[#This Row],[Artikelnr. (wenn vorhanden)]],Artikel!A:C,3,FALSE),Tabelle1[[#This Row],[Artikelnr. (wenn vorhanden)]])</f>
        <v>Div. Zipfel, Endstücke</v>
      </c>
    </row>
    <row r="118" spans="1:8" x14ac:dyDescent="0.25">
      <c r="A118" s="25" t="s">
        <v>15155</v>
      </c>
      <c r="B118" s="25" t="s">
        <v>15280</v>
      </c>
      <c r="C118" s="25">
        <v>155</v>
      </c>
      <c r="D118" s="25">
        <v>12</v>
      </c>
      <c r="E118" s="37">
        <v>44435</v>
      </c>
      <c r="F118" t="s">
        <v>15152</v>
      </c>
      <c r="G118" s="55" t="s">
        <v>87</v>
      </c>
      <c r="H118" s="25" t="str">
        <f>IFERROR(VLOOKUP(Tabelle1[[#This Row],[Artikelnr. (wenn vorhanden)]],Artikel!A:C,3,FALSE),Tabelle1[[#This Row],[Artikelnr. (wenn vorhanden)]])</f>
        <v>Div. Zipfel, Endstücke</v>
      </c>
    </row>
    <row r="119" spans="1:8" x14ac:dyDescent="0.25">
      <c r="A119" s="25" t="s">
        <v>74</v>
      </c>
      <c r="B119" s="25" t="s">
        <v>75</v>
      </c>
      <c r="C119" s="25">
        <v>30</v>
      </c>
      <c r="D119" s="25">
        <v>12</v>
      </c>
      <c r="E119" s="37">
        <v>44435</v>
      </c>
      <c r="F119" t="s">
        <v>39</v>
      </c>
      <c r="G119" s="55" t="s">
        <v>95</v>
      </c>
      <c r="H119" s="25" t="str">
        <f>IFERROR(VLOOKUP(Tabelle1[[#This Row],[Artikelnr. (wenn vorhanden)]],Artikel!A:C,3,FALSE),Tabelle1[[#This Row],[Artikelnr. (wenn vorhanden)]])</f>
        <v>Diverses</v>
      </c>
    </row>
    <row r="120" spans="1:8" x14ac:dyDescent="0.25">
      <c r="A120" s="25" t="s">
        <v>7</v>
      </c>
      <c r="B120" s="25" t="s">
        <v>75</v>
      </c>
      <c r="C120" s="25">
        <v>200</v>
      </c>
      <c r="D120" s="25">
        <v>30</v>
      </c>
      <c r="E120" s="37">
        <v>44435</v>
      </c>
      <c r="G120" s="55"/>
      <c r="H120" s="25" t="str">
        <f>IFERROR(VLOOKUP(Tabelle1[[#This Row],[Artikelnr. (wenn vorhanden)]],Artikel!A:C,3,FALSE),Tabelle1[[#This Row],[Artikelnr. (wenn vorhanden)]])</f>
        <v>Diverses</v>
      </c>
    </row>
    <row r="121" spans="1:8" x14ac:dyDescent="0.25">
      <c r="A121" s="25" t="s">
        <v>59</v>
      </c>
      <c r="B121" s="25" t="s">
        <v>57</v>
      </c>
      <c r="C121" s="25">
        <v>10.4</v>
      </c>
      <c r="D121" s="25">
        <v>70</v>
      </c>
      <c r="E121" s="37">
        <v>44435</v>
      </c>
      <c r="F121" t="s">
        <v>58</v>
      </c>
      <c r="G121" s="55" t="s">
        <v>58</v>
      </c>
      <c r="H121" s="25" t="str">
        <f>IFERROR(VLOOKUP(Tabelle1[[#This Row],[Artikelnr. (wenn vorhanden)]],Artikel!A:C,3,FALSE),Tabelle1[[#This Row],[Artikelnr. (wenn vorhanden)]])</f>
        <v>Laborproben</v>
      </c>
    </row>
    <row r="122" spans="1:8" x14ac:dyDescent="0.25">
      <c r="A122" s="25" t="s">
        <v>59</v>
      </c>
      <c r="B122" s="25" t="s">
        <v>57</v>
      </c>
      <c r="C122" s="25">
        <v>70</v>
      </c>
      <c r="D122" s="25">
        <v>70</v>
      </c>
      <c r="E122" s="37">
        <v>44435</v>
      </c>
      <c r="F122" t="s">
        <v>58</v>
      </c>
      <c r="G122" s="55" t="s">
        <v>58</v>
      </c>
      <c r="H122" s="25" t="str">
        <f>IFERROR(VLOOKUP(Tabelle1[[#This Row],[Artikelnr. (wenn vorhanden)]],Artikel!A:C,3,FALSE),Tabelle1[[#This Row],[Artikelnr. (wenn vorhanden)]])</f>
        <v>Laborproben</v>
      </c>
    </row>
    <row r="123" spans="1:8" x14ac:dyDescent="0.25">
      <c r="A123" s="25" t="s">
        <v>37</v>
      </c>
      <c r="B123" s="25">
        <v>29501003</v>
      </c>
      <c r="C123" s="25">
        <v>86</v>
      </c>
      <c r="D123" s="25">
        <v>10</v>
      </c>
      <c r="E123" s="37">
        <v>44438</v>
      </c>
      <c r="F123" t="s">
        <v>111</v>
      </c>
      <c r="G123" s="55" t="s">
        <v>112</v>
      </c>
      <c r="H123" s="25" t="str">
        <f>IFERROR(VLOOKUP(Tabelle1[[#This Row],[Artikelnr. (wenn vorhanden)]],Artikel!A:C,3,FALSE),Tabelle1[[#This Row],[Artikelnr. (wenn vorhanden)]])</f>
        <v>ABS CHED-PF-KRÄUK gemis</v>
      </c>
    </row>
    <row r="124" spans="1:8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15155</v>
      </c>
      <c r="B125" s="25" t="s">
        <v>15280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77</v>
      </c>
      <c r="B126" s="25" t="s">
        <v>75</v>
      </c>
      <c r="C126" s="25">
        <v>101</v>
      </c>
      <c r="D126" s="25">
        <v>30</v>
      </c>
      <c r="E126" s="37">
        <v>44438</v>
      </c>
      <c r="G126" s="55"/>
      <c r="H126" s="25" t="str">
        <f>IFERROR(VLOOKUP(Tabelle1[[#This Row],[Artikelnr. (wenn vorhanden)]],Artikel!A:C,3,FALSE),Tabelle1[[#This Row],[Artikelnr. (wenn vorhanden)]])</f>
        <v>Diverses</v>
      </c>
    </row>
    <row r="127" spans="1:8" x14ac:dyDescent="0.25">
      <c r="A127" s="25" t="s">
        <v>63</v>
      </c>
      <c r="B127" s="25" t="s">
        <v>60</v>
      </c>
      <c r="C127" s="25">
        <v>526.6</v>
      </c>
      <c r="D127" s="25">
        <v>10</v>
      </c>
      <c r="E127" s="37">
        <v>44438</v>
      </c>
      <c r="F127" t="s">
        <v>25</v>
      </c>
      <c r="G127" s="55" t="s">
        <v>76</v>
      </c>
      <c r="H127" s="25" t="str">
        <f>IFERROR(VLOOKUP(Tabelle1[[#This Row],[Artikelnr. (wenn vorhanden)]],Artikel!A:C,3,FALSE),Tabelle1[[#This Row],[Artikelnr. (wenn vorhanden)]])</f>
        <v>Diverses aus Abfüllung</v>
      </c>
    </row>
    <row r="128" spans="1:8" x14ac:dyDescent="0.25">
      <c r="A128" s="25" t="s">
        <v>140</v>
      </c>
      <c r="B128" s="25" t="s">
        <v>200</v>
      </c>
      <c r="C128" s="25">
        <v>8</v>
      </c>
      <c r="D128" s="25">
        <v>70</v>
      </c>
      <c r="E128" s="37">
        <v>44438</v>
      </c>
      <c r="F128" t="s">
        <v>68</v>
      </c>
      <c r="G128" s="55" t="s">
        <v>68</v>
      </c>
      <c r="H128" s="25" t="str">
        <f>IFERROR(VLOOKUP(Tabelle1[[#This Row],[Artikelnr. (wenn vorhanden)]],Artikel!A:C,3,FALSE),Tabelle1[[#This Row],[Artikelnr. (wenn vorhanden)]])</f>
        <v>Diverses QM</v>
      </c>
    </row>
    <row r="129" spans="1:8" x14ac:dyDescent="0.25">
      <c r="A129" s="25" t="s">
        <v>59</v>
      </c>
      <c r="B129" s="25" t="s">
        <v>57</v>
      </c>
      <c r="C129" s="25">
        <v>8.9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8.9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106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140</v>
      </c>
      <c r="B132" s="25" t="s">
        <v>57</v>
      </c>
      <c r="C132" s="25">
        <v>10</v>
      </c>
      <c r="D132" s="25">
        <v>70</v>
      </c>
      <c r="E132" s="37">
        <v>44438</v>
      </c>
      <c r="F132" t="s">
        <v>58</v>
      </c>
      <c r="G132" s="55" t="s">
        <v>58</v>
      </c>
      <c r="H132" s="25" t="str">
        <f>IFERROR(VLOOKUP(Tabelle1[[#This Row],[Artikelnr. (wenn vorhanden)]],Artikel!A:C,3,FALSE),Tabelle1[[#This Row],[Artikelnr. (wenn vorhanden)]])</f>
        <v>Laborproben</v>
      </c>
    </row>
    <row r="133" spans="1:8" x14ac:dyDescent="0.25">
      <c r="A133" s="25" t="s">
        <v>59</v>
      </c>
      <c r="B133" s="25" t="s">
        <v>57</v>
      </c>
      <c r="C133" s="25">
        <v>10</v>
      </c>
      <c r="D133" s="25">
        <v>70</v>
      </c>
      <c r="E133" s="37">
        <v>44438</v>
      </c>
      <c r="F133" t="s">
        <v>58</v>
      </c>
      <c r="G133" s="55" t="s">
        <v>58</v>
      </c>
      <c r="H133" s="25" t="str">
        <f>IFERROR(VLOOKUP(Tabelle1[[#This Row],[Artikelnr. (wenn vorhanden)]],Artikel!A:C,3,FALSE),Tabelle1[[#This Row],[Artikelnr. (wenn vorhanden)]])</f>
        <v>Laborproben</v>
      </c>
    </row>
    <row r="134" spans="1:8" x14ac:dyDescent="0.25">
      <c r="A134" s="25" t="s">
        <v>59</v>
      </c>
      <c r="B134" s="25" t="s">
        <v>57</v>
      </c>
      <c r="C134" s="25">
        <v>65</v>
      </c>
      <c r="D134" s="25">
        <v>70</v>
      </c>
      <c r="E134" s="37">
        <v>44438</v>
      </c>
      <c r="F134" t="s">
        <v>58</v>
      </c>
      <c r="G134" s="55" t="s">
        <v>58</v>
      </c>
      <c r="H134" s="25" t="str">
        <f>IFERROR(VLOOKUP(Tabelle1[[#This Row],[Artikelnr. (wenn vorhanden)]],Artikel!A:C,3,FALSE),Tabelle1[[#This Row],[Artikelnr. (wenn vorhanden)]])</f>
        <v>Laborproben</v>
      </c>
    </row>
    <row r="135" spans="1:8" x14ac:dyDescent="0.25">
      <c r="A135" s="25" t="s">
        <v>15188</v>
      </c>
      <c r="B135" s="25">
        <v>29500482</v>
      </c>
      <c r="C135" s="25">
        <v>51</v>
      </c>
      <c r="D135" s="25">
        <v>61</v>
      </c>
      <c r="E135" s="37">
        <v>44439</v>
      </c>
      <c r="F135" t="s">
        <v>15</v>
      </c>
      <c r="G135" s="55" t="s">
        <v>15</v>
      </c>
      <c r="H135" s="25" t="str">
        <f>IFERROR(VLOOKUP(Tabelle1[[#This Row],[Artikelnr. (wenn vorhanden)]],Artikel!A:C,3,FALSE),Tabelle1[[#This Row],[Artikelnr. (wenn vorhanden)]])</f>
        <v>VOS Schwarzer Pfeffer R</v>
      </c>
    </row>
    <row r="136" spans="1:8" ht="30" x14ac:dyDescent="0.25">
      <c r="A136" s="25" t="s">
        <v>41</v>
      </c>
      <c r="B136" s="25">
        <v>29500860</v>
      </c>
      <c r="C136" s="25">
        <v>123.5</v>
      </c>
      <c r="D136" s="25">
        <v>12</v>
      </c>
      <c r="E136" s="37">
        <v>44439</v>
      </c>
      <c r="F136" t="s">
        <v>39</v>
      </c>
      <c r="G136" s="55" t="s">
        <v>40</v>
      </c>
      <c r="H136" s="25" t="str">
        <f>IFERROR(VLOOKUP(Tabelle1[[#This Row],[Artikelnr. (wenn vorhanden)]],Artikel!A:C,3,FALSE),Tabelle1[[#This Row],[Artikelnr. (wenn vorhanden)]])</f>
        <v>VOS RW-CHILI OGT</v>
      </c>
    </row>
    <row r="137" spans="1:8" x14ac:dyDescent="0.25">
      <c r="A137" s="25" t="s">
        <v>15198</v>
      </c>
      <c r="B137" s="25">
        <v>29500878</v>
      </c>
      <c r="C137" s="25">
        <v>147</v>
      </c>
      <c r="D137" s="25">
        <v>61</v>
      </c>
      <c r="E137" s="37">
        <v>44439</v>
      </c>
      <c r="F137" t="s">
        <v>15</v>
      </c>
      <c r="G137" s="55" t="s">
        <v>79</v>
      </c>
      <c r="H137" s="25" t="str">
        <f>IFERROR(VLOOKUP(Tabelle1[[#This Row],[Artikelnr. (wenn vorhanden)]],Artikel!A:C,3,FALSE),Tabelle1[[#This Row],[Artikelnr. (wenn vorhanden)]])</f>
        <v>ABS HEUBLUM</v>
      </c>
    </row>
    <row r="138" spans="1:8" x14ac:dyDescent="0.25">
      <c r="A138" s="25" t="s">
        <v>15198</v>
      </c>
      <c r="B138" s="25">
        <v>29500886</v>
      </c>
      <c r="C138" s="25">
        <v>160</v>
      </c>
      <c r="D138" s="25">
        <v>61</v>
      </c>
      <c r="E138" s="37">
        <v>44439</v>
      </c>
      <c r="F138" t="s">
        <v>15</v>
      </c>
      <c r="G138" s="55" t="s">
        <v>79</v>
      </c>
      <c r="H138" s="25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15175</v>
      </c>
      <c r="B139" s="25">
        <v>29500891</v>
      </c>
      <c r="C139" s="25">
        <v>22</v>
      </c>
      <c r="D139" s="25">
        <v>61</v>
      </c>
      <c r="E139" s="37">
        <v>44439</v>
      </c>
      <c r="F139" t="s">
        <v>15</v>
      </c>
      <c r="G139" s="55" t="s">
        <v>79</v>
      </c>
      <c r="H139" s="25" t="str">
        <f>IFERROR(VLOOKUP(Tabelle1[[#This Row],[Artikelnr. (wenn vorhanden)]],Artikel!A:C,3,FALSE),Tabelle1[[#This Row],[Artikelnr. (wenn vorhanden)]])</f>
        <v>ABS PECO</v>
      </c>
    </row>
    <row r="140" spans="1:8" x14ac:dyDescent="0.25">
      <c r="A140" s="25" t="s">
        <v>15171</v>
      </c>
      <c r="B140" s="25">
        <v>29500895</v>
      </c>
      <c r="C140" s="25">
        <v>6</v>
      </c>
      <c r="D140" s="25">
        <v>61</v>
      </c>
      <c r="E140" s="37">
        <v>44439</v>
      </c>
      <c r="F140" t="s">
        <v>15</v>
      </c>
      <c r="G140" s="55" t="s">
        <v>145</v>
      </c>
      <c r="H140" s="25" t="str">
        <f>IFERROR(VLOOKUP(Tabelle1[[#This Row],[Artikelnr. (wenn vorhanden)]],Artikel!A:C,3,FALSE),Tabelle1[[#This Row],[Artikelnr. (wenn vorhanden)]])</f>
        <v>ABS BRIE</v>
      </c>
    </row>
    <row r="141" spans="1:8" x14ac:dyDescent="0.25">
      <c r="A141" s="25" t="s">
        <v>15175</v>
      </c>
      <c r="B141" s="25">
        <v>29500900</v>
      </c>
      <c r="C141" s="25">
        <v>44</v>
      </c>
      <c r="D141" s="25">
        <v>61</v>
      </c>
      <c r="E141" s="37">
        <v>44439</v>
      </c>
      <c r="F141" t="s">
        <v>15</v>
      </c>
      <c r="G141" s="55" t="s">
        <v>79</v>
      </c>
      <c r="H141" s="25" t="str">
        <f>IFERROR(VLOOKUP(Tabelle1[[#This Row],[Artikelnr. (wenn vorhanden)]],Artikel!A:C,3,FALSE),Tabelle1[[#This Row],[Artikelnr. (wenn vorhanden)]])</f>
        <v>ABS ROVIN</v>
      </c>
    </row>
    <row r="142" spans="1:8" x14ac:dyDescent="0.25">
      <c r="A142" s="25" t="s">
        <v>15175</v>
      </c>
      <c r="B142" s="25">
        <v>29500904</v>
      </c>
      <c r="C142" s="25">
        <v>15</v>
      </c>
      <c r="D142" s="25">
        <v>61</v>
      </c>
      <c r="E142" s="37">
        <v>44439</v>
      </c>
      <c r="F142" t="s">
        <v>15</v>
      </c>
      <c r="G142" s="55" t="s">
        <v>151</v>
      </c>
      <c r="H142" s="25" t="str">
        <f>IFERROR(VLOOKUP(Tabelle1[[#This Row],[Artikelnr. (wenn vorhanden)]],Artikel!A:C,3,FALSE),Tabelle1[[#This Row],[Artikelnr. (wenn vorhanden)]])</f>
        <v>ABS TI-AD</v>
      </c>
    </row>
    <row r="143" spans="1:8" x14ac:dyDescent="0.25">
      <c r="A143" s="25" t="s">
        <v>15198</v>
      </c>
      <c r="B143" s="25">
        <v>29500906</v>
      </c>
      <c r="C143" s="25">
        <v>45</v>
      </c>
      <c r="D143" s="25">
        <v>61</v>
      </c>
      <c r="E143" s="37">
        <v>44439</v>
      </c>
      <c r="F143" t="s">
        <v>15</v>
      </c>
      <c r="G143" s="55" t="s">
        <v>79</v>
      </c>
      <c r="H143" s="25" t="str">
        <f>IFERROR(VLOOKUP(Tabelle1[[#This Row],[Artikelnr. (wenn vorhanden)]],Artikel!A:C,3,FALSE),Tabelle1[[#This Row],[Artikelnr. (wenn vorhanden)]])</f>
        <v>ABS SCH-PAUL</v>
      </c>
    </row>
    <row r="144" spans="1:8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15198</v>
      </c>
      <c r="B145" s="25">
        <v>29500925</v>
      </c>
      <c r="C145" s="25">
        <v>45</v>
      </c>
      <c r="D145" s="25">
        <v>61</v>
      </c>
      <c r="E145" s="37">
        <v>44439</v>
      </c>
      <c r="F145" t="s">
        <v>15</v>
      </c>
      <c r="G145" s="55" t="s">
        <v>151</v>
      </c>
      <c r="H145" s="25" t="str">
        <f>IFERROR(VLOOKUP(Tabelle1[[#This Row],[Artikelnr. (wenn vorhanden)]],Artikel!A:C,3,FALSE),Tabelle1[[#This Row],[Artikelnr. (wenn vorhanden)]])</f>
        <v>ABS GOU HALAL</v>
      </c>
    </row>
    <row r="146" spans="1:8" x14ac:dyDescent="0.25">
      <c r="A146" s="25" t="s">
        <v>9</v>
      </c>
      <c r="B146" s="25">
        <v>29500966</v>
      </c>
      <c r="C146" s="25">
        <v>24</v>
      </c>
      <c r="D146" s="25">
        <v>61</v>
      </c>
      <c r="E146" s="37">
        <v>44439</v>
      </c>
      <c r="F146" t="s">
        <v>15</v>
      </c>
      <c r="G146" s="55" t="s">
        <v>151</v>
      </c>
      <c r="H146" s="25" t="str">
        <f>IFERROR(VLOOKUP(Tabelle1[[#This Row],[Artikelnr. (wenn vorhanden)]],Artikel!A:C,3,FALSE),Tabelle1[[#This Row],[Artikelnr. (wenn vorhanden)]])</f>
        <v>ABS BIOLAND-RINGELB</v>
      </c>
    </row>
    <row r="147" spans="1:8" x14ac:dyDescent="0.25">
      <c r="A147" s="25" t="s">
        <v>15198</v>
      </c>
      <c r="B147" s="25">
        <v>29501009</v>
      </c>
      <c r="C147" s="25">
        <v>41</v>
      </c>
      <c r="D147" s="25">
        <v>61</v>
      </c>
      <c r="E147" s="37">
        <v>44439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Whisky-Nuts</v>
      </c>
    </row>
    <row r="148" spans="1:8" x14ac:dyDescent="0.25">
      <c r="A148" s="25" t="s">
        <v>15175</v>
      </c>
      <c r="B148" s="25">
        <v>29501013</v>
      </c>
      <c r="C148" s="25">
        <v>7</v>
      </c>
      <c r="D148" s="25">
        <v>61</v>
      </c>
      <c r="E148" s="37">
        <v>44439</v>
      </c>
      <c r="F148" t="s">
        <v>15</v>
      </c>
      <c r="G148" s="55" t="s">
        <v>145</v>
      </c>
      <c r="H148" s="25" t="str">
        <f>IFERROR(VLOOKUP(Tabelle1[[#This Row],[Artikelnr. (wenn vorhanden)]],Artikel!A:C,3,FALSE),Tabelle1[[#This Row],[Artikelnr. (wenn vorhanden)]])</f>
        <v>ABS AT-ROTWEIN</v>
      </c>
    </row>
    <row r="149" spans="1:8" x14ac:dyDescent="0.25">
      <c r="A149" s="25" t="s">
        <v>15188</v>
      </c>
      <c r="B149" s="25">
        <v>29501020</v>
      </c>
      <c r="C149" s="25">
        <v>20</v>
      </c>
      <c r="D149" s="25">
        <v>61</v>
      </c>
      <c r="E149" s="37">
        <v>44439</v>
      </c>
      <c r="F149" t="s">
        <v>15</v>
      </c>
      <c r="G149" s="55" t="s">
        <v>15</v>
      </c>
      <c r="H149" s="25" t="str">
        <f>IFERROR(VLOOKUP(Tabelle1[[#This Row],[Artikelnr. (wenn vorhanden)]],Artikel!A:C,3,FALSE),Tabelle1[[#This Row],[Artikelnr. (wenn vorhanden)]])</f>
        <v>VOS WAL-THEKE</v>
      </c>
    </row>
    <row r="150" spans="1:8" x14ac:dyDescent="0.25">
      <c r="A150" s="25" t="s">
        <v>15155</v>
      </c>
      <c r="B150" s="25">
        <v>29501022</v>
      </c>
      <c r="C150" s="25">
        <v>1029</v>
      </c>
      <c r="D150" s="25">
        <v>12</v>
      </c>
      <c r="E150" s="37">
        <v>44439</v>
      </c>
      <c r="F150" t="s">
        <v>15152</v>
      </c>
      <c r="G150" s="55" t="s">
        <v>87</v>
      </c>
      <c r="H150" s="25" t="str">
        <f>IFERROR(VLOOKUP(Tabelle1[[#This Row],[Artikelnr. (wenn vorhanden)]],Artikel!A:C,3,FALSE),Tabelle1[[#This Row],[Artikelnr. (wenn vorhanden)]])</f>
        <v>VOS RW NATUR AMM CO REZ</v>
      </c>
    </row>
    <row r="151" spans="1:8" x14ac:dyDescent="0.25">
      <c r="A151" s="25" t="s">
        <v>15188</v>
      </c>
      <c r="B151" s="25">
        <v>29501028</v>
      </c>
      <c r="C151" s="25">
        <v>31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KELLERGEIST</v>
      </c>
    </row>
    <row r="152" spans="1:8" x14ac:dyDescent="0.25">
      <c r="A152" s="25" t="s">
        <v>15198</v>
      </c>
      <c r="B152" s="25">
        <v>29501029</v>
      </c>
      <c r="C152" s="25">
        <v>64</v>
      </c>
      <c r="D152" s="25">
        <v>61</v>
      </c>
      <c r="E152" s="37">
        <v>44439</v>
      </c>
      <c r="F152" t="s">
        <v>15</v>
      </c>
      <c r="G152" s="55" t="s">
        <v>79</v>
      </c>
      <c r="H152" s="25" t="str">
        <f>IFERROR(VLOOKUP(Tabelle1[[#This Row],[Artikelnr. (wenn vorhanden)]],Artikel!A:C,3,FALSE),Tabelle1[[#This Row],[Artikelnr. (wenn vorhanden)]])</f>
        <v>ABS BRUSCHETTA</v>
      </c>
    </row>
    <row r="153" spans="1:8" x14ac:dyDescent="0.25">
      <c r="A153" s="25" t="s">
        <v>15198</v>
      </c>
      <c r="B153" s="25">
        <v>29501030</v>
      </c>
      <c r="C153" s="25">
        <v>53</v>
      </c>
      <c r="D153" s="25">
        <v>61</v>
      </c>
      <c r="E153" s="37">
        <v>44439</v>
      </c>
      <c r="F153" t="s">
        <v>15</v>
      </c>
      <c r="G153" s="55" t="s">
        <v>155</v>
      </c>
      <c r="H153" s="25" t="str">
        <f>IFERROR(VLOOKUP(Tabelle1[[#This Row],[Artikelnr. (wenn vorhanden)]],Artikel!A:C,3,FALSE),Tabelle1[[#This Row],[Artikelnr. (wenn vorhanden)]])</f>
        <v>ABS ORANG-PESTO</v>
      </c>
    </row>
    <row r="154" spans="1:8" x14ac:dyDescent="0.25">
      <c r="A154" s="25" t="s">
        <v>15188</v>
      </c>
      <c r="B154" s="25">
        <v>29501039</v>
      </c>
      <c r="C154" s="25">
        <v>210</v>
      </c>
      <c r="D154" s="25">
        <v>61</v>
      </c>
      <c r="E154" s="37">
        <v>44439</v>
      </c>
      <c r="F154" t="s">
        <v>15</v>
      </c>
      <c r="G154" s="55" t="s">
        <v>160</v>
      </c>
      <c r="H154" s="25" t="str">
        <f>IFERROR(VLOOKUP(Tabelle1[[#This Row],[Artikelnr. (wenn vorhanden)]],Artikel!A:C,3,FALSE),Tabelle1[[#This Row],[Artikelnr. (wenn vorhanden)]])</f>
        <v>ABS OLD-AMSTERDAM</v>
      </c>
    </row>
    <row r="155" spans="1:8" x14ac:dyDescent="0.25">
      <c r="A155" s="25" t="s">
        <v>15198</v>
      </c>
      <c r="B155" s="25">
        <v>29501041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155</v>
      </c>
      <c r="H155" s="25" t="str">
        <f>IFERROR(VLOOKUP(Tabelle1[[#This Row],[Artikelnr. (wenn vorhanden)]],Artikel!A:C,3,FALSE),Tabelle1[[#This Row],[Artikelnr. (wenn vorhanden)]])</f>
        <v>ABS CHILI-ROUVEEN</v>
      </c>
    </row>
    <row r="156" spans="1:8" x14ac:dyDescent="0.25">
      <c r="A156" s="25" t="s">
        <v>63</v>
      </c>
      <c r="B156" s="25">
        <v>31000076</v>
      </c>
      <c r="C156" s="25">
        <v>26.6</v>
      </c>
      <c r="D156" s="25">
        <v>10</v>
      </c>
      <c r="E156" s="37">
        <v>44439</v>
      </c>
      <c r="F156" t="s">
        <v>187</v>
      </c>
      <c r="G156" s="55" t="s">
        <v>205</v>
      </c>
      <c r="H156" s="25" t="str">
        <f>IFERROR(VLOOKUP(Tabelle1[[#This Row],[Artikelnr. (wenn vorhanden)]],Artikel!A:C,3,FALSE),Tabelle1[[#This Row],[Artikelnr. (wenn vorhanden)]])</f>
        <v>Würste 9100g USA- Räuch</v>
      </c>
    </row>
    <row r="157" spans="1:8" x14ac:dyDescent="0.25">
      <c r="A157" s="25" t="s">
        <v>349</v>
      </c>
      <c r="B157" s="25">
        <v>49500205</v>
      </c>
      <c r="C157" s="25">
        <v>125</v>
      </c>
      <c r="D157" s="25">
        <v>12</v>
      </c>
      <c r="E157" s="37">
        <v>44439</v>
      </c>
      <c r="F157" t="s">
        <v>10</v>
      </c>
      <c r="G157" s="55" t="s">
        <v>143</v>
      </c>
      <c r="H157" s="25" t="str">
        <f>IFERROR(VLOOKUP(Tabelle1[[#This Row],[Artikelnr. (wenn vorhanden)]],Artikel!A:C,3,FALSE),Tabelle1[[#This Row],[Artikelnr. (wenn vorhanden)]])</f>
        <v>VOS GRW-CHILI-NAT-VAKU</v>
      </c>
    </row>
    <row r="158" spans="1:8" x14ac:dyDescent="0.25">
      <c r="A158" s="25" t="s">
        <v>15155</v>
      </c>
      <c r="B158" s="25" t="s">
        <v>15280</v>
      </c>
      <c r="C158" s="25">
        <v>47.5</v>
      </c>
      <c r="D158" s="25">
        <v>12</v>
      </c>
      <c r="E158" s="37">
        <v>44439</v>
      </c>
      <c r="F158" t="s">
        <v>15152</v>
      </c>
      <c r="G158" s="55" t="s">
        <v>87</v>
      </c>
      <c r="H158" s="25" t="str">
        <f>IFERROR(VLOOKUP(Tabelle1[[#This Row],[Artikelnr. (wenn vorhanden)]],Artikel!A:C,3,FALSE),Tabelle1[[#This Row],[Artikelnr. (wenn vorhanden)]])</f>
        <v>Div. Zipfel, Endstücke</v>
      </c>
    </row>
    <row r="159" spans="1:8" x14ac:dyDescent="0.25">
      <c r="A159" s="25" t="s">
        <v>15155</v>
      </c>
      <c r="B159" s="25" t="s">
        <v>15280</v>
      </c>
      <c r="C159" s="25">
        <v>1048</v>
      </c>
      <c r="D159" s="25">
        <v>12</v>
      </c>
      <c r="E159" s="37">
        <v>44439</v>
      </c>
      <c r="F159" t="s">
        <v>15152</v>
      </c>
      <c r="G159" s="55" t="s">
        <v>87</v>
      </c>
      <c r="H159" s="25" t="str">
        <f>IFERROR(VLOOKUP(Tabelle1[[#This Row],[Artikelnr. (wenn vorhanden)]],Artikel!A:C,3,FALSE),Tabelle1[[#This Row],[Artikelnr. (wenn vorhanden)]])</f>
        <v>Div. Zipfel, Endstücke</v>
      </c>
    </row>
    <row r="160" spans="1:8" x14ac:dyDescent="0.25">
      <c r="A160" s="25" t="s">
        <v>350</v>
      </c>
      <c r="B160" s="25" t="s">
        <v>15280</v>
      </c>
      <c r="C160" s="25">
        <v>28</v>
      </c>
      <c r="D160" s="25">
        <v>10</v>
      </c>
      <c r="E160" s="37">
        <v>44439</v>
      </c>
      <c r="F160" t="s">
        <v>25</v>
      </c>
      <c r="G160" s="55" t="s">
        <v>76</v>
      </c>
      <c r="H160" s="25" t="str">
        <f>IFERROR(VLOOKUP(Tabelle1[[#This Row],[Artikelnr. (wenn vorhanden)]],Artikel!A:C,3,FALSE),Tabelle1[[#This Row],[Artikelnr. (wenn vorhanden)]])</f>
        <v>Div. Zipfel, Endstücke</v>
      </c>
    </row>
    <row r="161" spans="1:8" x14ac:dyDescent="0.25">
      <c r="A161" s="25" t="s">
        <v>7</v>
      </c>
      <c r="B161" s="25" t="s">
        <v>75</v>
      </c>
      <c r="C161" s="25">
        <v>53</v>
      </c>
      <c r="D161" s="25">
        <v>30</v>
      </c>
      <c r="E161" s="37">
        <v>44439</v>
      </c>
      <c r="G161" s="55"/>
      <c r="H161" s="25" t="str">
        <f>IFERROR(VLOOKUP(Tabelle1[[#This Row],[Artikelnr. (wenn vorhanden)]],Artikel!A:C,3,FALSE),Tabelle1[[#This Row],[Artikelnr. (wenn vorhanden)]])</f>
        <v>Diverses</v>
      </c>
    </row>
    <row r="162" spans="1:8" x14ac:dyDescent="0.25">
      <c r="A162" s="25" t="s">
        <v>88</v>
      </c>
      <c r="B162" s="25" t="s">
        <v>75</v>
      </c>
      <c r="C162" s="25">
        <v>33</v>
      </c>
      <c r="D162" s="25">
        <v>10</v>
      </c>
      <c r="E162" s="37">
        <v>44439</v>
      </c>
      <c r="F162" t="s">
        <v>25</v>
      </c>
      <c r="G162" s="55" t="s">
        <v>76</v>
      </c>
      <c r="H162" s="25" t="str">
        <f>IFERROR(VLOOKUP(Tabelle1[[#This Row],[Artikelnr. (wenn vorhanden)]],Artikel!A:C,3,FALSE),Tabelle1[[#This Row],[Artikelnr. (wenn vorhanden)]])</f>
        <v>Diverses</v>
      </c>
    </row>
    <row r="163" spans="1:8" x14ac:dyDescent="0.25">
      <c r="A163" s="25" t="s">
        <v>63</v>
      </c>
      <c r="B163" s="25" t="s">
        <v>60</v>
      </c>
      <c r="C163" s="25">
        <v>23.2</v>
      </c>
      <c r="D163" s="25">
        <v>10</v>
      </c>
      <c r="E163" s="37">
        <v>44439</v>
      </c>
      <c r="F163" t="s">
        <v>177</v>
      </c>
      <c r="G163" s="55" t="s">
        <v>178</v>
      </c>
      <c r="H163" s="25" t="str">
        <f>IFERROR(VLOOKUP(Tabelle1[[#This Row],[Artikelnr. (wenn vorhanden)]],Artikel!A:C,3,FALSE),Tabelle1[[#This Row],[Artikelnr. (wenn vorhanden)]])</f>
        <v>Diverses aus Abfüllung</v>
      </c>
    </row>
    <row r="164" spans="1:8" x14ac:dyDescent="0.25">
      <c r="A164" s="25" t="s">
        <v>63</v>
      </c>
      <c r="B164" s="25" t="s">
        <v>60</v>
      </c>
      <c r="C164" s="25">
        <v>115</v>
      </c>
      <c r="D164" s="25">
        <v>10</v>
      </c>
      <c r="E164" s="37">
        <v>44439</v>
      </c>
      <c r="F164" t="s">
        <v>177</v>
      </c>
      <c r="G164" s="55" t="s">
        <v>178</v>
      </c>
      <c r="H164" s="25" t="str">
        <f>IFERROR(VLOOKUP(Tabelle1[[#This Row],[Artikelnr. (wenn vorhanden)]],Artikel!A:C,3,FALSE),Tabelle1[[#This Row],[Artikelnr. (wenn vorhanden)]])</f>
        <v>Diverses aus Abfüllung</v>
      </c>
    </row>
    <row r="165" spans="1:8" x14ac:dyDescent="0.25">
      <c r="A165" s="25" t="s">
        <v>59</v>
      </c>
      <c r="B165" s="25" t="s">
        <v>57</v>
      </c>
      <c r="C165" s="25">
        <v>10</v>
      </c>
      <c r="D165" s="25">
        <v>70</v>
      </c>
      <c r="E165" s="37">
        <v>44439</v>
      </c>
      <c r="F165" t="s">
        <v>68</v>
      </c>
      <c r="G165" s="55" t="s">
        <v>68</v>
      </c>
      <c r="H165" s="25" t="str">
        <f>IFERROR(VLOOKUP(Tabelle1[[#This Row],[Artikelnr. (wenn vorhanden)]],Artikel!A:C,3,FALSE),Tabelle1[[#This Row],[Artikelnr. (wenn vorhanden)]])</f>
        <v>Laborproben</v>
      </c>
    </row>
    <row r="166" spans="1:8" x14ac:dyDescent="0.25">
      <c r="A166" s="25" t="s">
        <v>59</v>
      </c>
      <c r="B166" s="25" t="s">
        <v>57</v>
      </c>
      <c r="C166" s="25">
        <v>3.2</v>
      </c>
      <c r="D166" s="25">
        <v>70</v>
      </c>
      <c r="E166" s="37">
        <v>44439</v>
      </c>
      <c r="F166" t="s">
        <v>58</v>
      </c>
      <c r="G166" s="55" t="s">
        <v>58</v>
      </c>
      <c r="H166" s="25" t="str">
        <f>IFERROR(VLOOKUP(Tabelle1[[#This Row],[Artikelnr. (wenn vorhanden)]],Artikel!A:C,3,FALSE),Tabelle1[[#This Row],[Artikelnr. (wenn vorhanden)]])</f>
        <v>Laborproben</v>
      </c>
    </row>
    <row r="167" spans="1:8" x14ac:dyDescent="0.25">
      <c r="A167" s="25" t="s">
        <v>59</v>
      </c>
      <c r="B167" s="25" t="s">
        <v>57</v>
      </c>
      <c r="C167" s="25">
        <v>3.2</v>
      </c>
      <c r="D167" s="25">
        <v>70</v>
      </c>
      <c r="E167" s="37">
        <v>44439</v>
      </c>
      <c r="F167" t="s">
        <v>58</v>
      </c>
      <c r="G167" s="55" t="s">
        <v>58</v>
      </c>
      <c r="H167" s="25" t="str">
        <f>IFERROR(VLOOKUP(Tabelle1[[#This Row],[Artikelnr. (wenn vorhanden)]],Artikel!A:C,3,FALSE),Tabelle1[[#This Row],[Artikelnr. (wenn vorhanden)]])</f>
        <v>Laborproben</v>
      </c>
    </row>
    <row r="168" spans="1:8" x14ac:dyDescent="0.25">
      <c r="A168" s="25" t="s">
        <v>59</v>
      </c>
      <c r="B168" s="25" t="s">
        <v>57</v>
      </c>
      <c r="C168" s="25">
        <v>60</v>
      </c>
      <c r="D168" s="25">
        <v>70</v>
      </c>
      <c r="E168" s="37">
        <v>44439</v>
      </c>
      <c r="F168" t="s">
        <v>90</v>
      </c>
      <c r="G168" s="55" t="s">
        <v>90</v>
      </c>
      <c r="H168" s="25" t="str">
        <f>IFERROR(VLOOKUP(Tabelle1[[#This Row],[Artikelnr. (wenn vorhanden)]],Artikel!A:C,3,FALSE),Tabelle1[[#This Row],[Artikelnr. (wenn vorhanden)]])</f>
        <v>Laborproben</v>
      </c>
    </row>
    <row r="169" spans="1:8" x14ac:dyDescent="0.25">
      <c r="A169" s="25" t="s">
        <v>59</v>
      </c>
      <c r="B169" s="25" t="s">
        <v>149</v>
      </c>
      <c r="C169" s="25">
        <v>130</v>
      </c>
      <c r="D169" s="25">
        <v>70</v>
      </c>
      <c r="E169" s="37">
        <v>44439</v>
      </c>
      <c r="F169" t="s">
        <v>149</v>
      </c>
      <c r="G169" s="55" t="s">
        <v>149</v>
      </c>
      <c r="H169" s="25" t="str">
        <f>IFERROR(VLOOKUP(Tabelle1[[#This Row],[Artikelnr. (wenn vorhanden)]],Artikel!A:C,3,FALSE),Tabelle1[[#This Row],[Artikelnr. (wenn vorhanden)]])</f>
        <v>Muster</v>
      </c>
    </row>
    <row r="170" spans="1:8" x14ac:dyDescent="0.25">
      <c r="A170" s="25" t="s">
        <v>59</v>
      </c>
      <c r="B170" s="25" t="s">
        <v>149</v>
      </c>
      <c r="C170" s="25">
        <v>75</v>
      </c>
      <c r="D170" s="25">
        <v>70</v>
      </c>
      <c r="E170" s="37">
        <v>44439</v>
      </c>
      <c r="F170" t="s">
        <v>149</v>
      </c>
      <c r="G170" s="55" t="s">
        <v>149</v>
      </c>
      <c r="H170" s="25" t="str">
        <f>IFERROR(VLOOKUP(Tabelle1[[#This Row],[Artikelnr. (wenn vorhanden)]],Artikel!A:C,3,FALSE),Tabelle1[[#This Row],[Artikelnr. (wenn vorhanden)]])</f>
        <v>Muster</v>
      </c>
    </row>
    <row r="171" spans="1:8" x14ac:dyDescent="0.25">
      <c r="A171" s="25" t="s">
        <v>56</v>
      </c>
      <c r="B171" s="25" t="s">
        <v>176</v>
      </c>
      <c r="C171" s="25">
        <v>30</v>
      </c>
      <c r="D171" s="25">
        <v>10</v>
      </c>
      <c r="E171" s="37">
        <v>44439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RW Natrium</v>
      </c>
    </row>
    <row r="172" spans="1:8" x14ac:dyDescent="0.25">
      <c r="A172" s="25" t="s">
        <v>74</v>
      </c>
      <c r="B172" s="25" t="s">
        <v>148</v>
      </c>
      <c r="C172" s="25">
        <v>19</v>
      </c>
      <c r="D172" s="25">
        <v>22</v>
      </c>
      <c r="E172" s="37">
        <v>44439</v>
      </c>
      <c r="F172" t="s">
        <v>72</v>
      </c>
      <c r="G172" s="55" t="s">
        <v>73</v>
      </c>
      <c r="H172" s="25" t="str">
        <f>IFERROR(VLOOKUP(Tabelle1[[#This Row],[Artikelnr. (wenn vorhanden)]],Artikel!A:C,3,FALSE),Tabelle1[[#This Row],[Artikelnr. (wenn vorhanden)]])</f>
        <v>RW Natriumarm Rinde</v>
      </c>
    </row>
    <row r="173" spans="1:8" x14ac:dyDescent="0.25">
      <c r="A173" s="25" t="s">
        <v>74</v>
      </c>
      <c r="B173" s="25">
        <v>23000512</v>
      </c>
      <c r="C173" s="25">
        <v>20.2</v>
      </c>
      <c r="D173" s="25">
        <v>12</v>
      </c>
      <c r="E173" s="37">
        <v>44440</v>
      </c>
      <c r="F173" t="s">
        <v>173</v>
      </c>
      <c r="G173" s="55" t="s">
        <v>173</v>
      </c>
      <c r="H173" s="25" t="str">
        <f>IFERROR(VLOOKUP(Tabelle1[[#This Row],[Artikelnr. (wenn vorhanden)]],Artikel!A:C,3,FALSE),Tabelle1[[#This Row],[Artikelnr. (wenn vorhanden)]])</f>
        <v>Cheddar white 50% Fett</v>
      </c>
    </row>
    <row r="174" spans="1:8" x14ac:dyDescent="0.25">
      <c r="A174" s="25" t="s">
        <v>15155</v>
      </c>
      <c r="B174" s="25">
        <v>29500489</v>
      </c>
      <c r="C174" s="25">
        <v>222</v>
      </c>
      <c r="D174" s="25">
        <v>12</v>
      </c>
      <c r="E174" s="37">
        <v>44440</v>
      </c>
      <c r="F174" t="s">
        <v>15152</v>
      </c>
      <c r="G174" s="55" t="s">
        <v>87</v>
      </c>
      <c r="H174" s="25" t="str">
        <f>IFERROR(VLOOKUP(Tabelle1[[#This Row],[Artikelnr. (wenn vorhanden)]],Artikel!A:C,3,FALSE),Tabelle1[[#This Row],[Artikelnr. (wenn vorhanden)]])</f>
        <v>VOS Räucher Natur</v>
      </c>
    </row>
    <row r="175" spans="1:8" x14ac:dyDescent="0.25">
      <c r="A175" s="25" t="s">
        <v>15155</v>
      </c>
      <c r="B175" s="25">
        <v>29500963</v>
      </c>
      <c r="C175" s="25">
        <v>70.400000000000006</v>
      </c>
      <c r="D175" s="25">
        <v>12</v>
      </c>
      <c r="E175" s="37">
        <v>44440</v>
      </c>
      <c r="F175" t="s">
        <v>15152</v>
      </c>
      <c r="G175" s="55" t="s">
        <v>87</v>
      </c>
      <c r="H175" s="25" t="str">
        <f>IFERROR(VLOOKUP(Tabelle1[[#This Row],[Artikelnr. (wenn vorhanden)]],Artikel!A:C,3,FALSE),Tabelle1[[#This Row],[Artikelnr. (wenn vorhanden)]])</f>
        <v>VOS SKZ AMM Geräuchert</v>
      </c>
    </row>
    <row r="176" spans="1:8" x14ac:dyDescent="0.25">
      <c r="A176" s="25" t="s">
        <v>15155</v>
      </c>
      <c r="B176" s="25">
        <v>29501079</v>
      </c>
      <c r="C176" s="25">
        <v>48</v>
      </c>
      <c r="D176" s="25">
        <v>12</v>
      </c>
      <c r="E176" s="37">
        <v>44440</v>
      </c>
      <c r="F176" t="s">
        <v>15152</v>
      </c>
      <c r="G176" s="55" t="s">
        <v>87</v>
      </c>
      <c r="H176" s="25" t="str">
        <f>IFERROR(VLOOKUP(Tabelle1[[#This Row],[Artikelnr. (wenn vorhanden)]],Artikel!A:C,3,FALSE),Tabelle1[[#This Row],[Artikelnr. (wenn vorhanden)]])</f>
        <v>VOS GRW-CHILI-NAT ENDST</v>
      </c>
    </row>
    <row r="177" spans="1:8" x14ac:dyDescent="0.25">
      <c r="A177" s="25" t="s">
        <v>74</v>
      </c>
      <c r="B177" s="25">
        <v>49500056</v>
      </c>
      <c r="C177" s="25">
        <v>47</v>
      </c>
      <c r="D177" s="25">
        <v>12</v>
      </c>
      <c r="E177" s="37">
        <v>44440</v>
      </c>
      <c r="F177" t="s">
        <v>15149</v>
      </c>
      <c r="G177" s="55" t="s">
        <v>175</v>
      </c>
      <c r="H177" s="25" t="str">
        <f>IFERROR(VLOOKUP(Tabelle1[[#This Row],[Artikelnr. (wenn vorhanden)]],Artikel!A:C,3,FALSE),Tabelle1[[#This Row],[Artikelnr. (wenn vorhanden)]])</f>
        <v>ABS GOU-MI-VAKU</v>
      </c>
    </row>
    <row r="178" spans="1:8" x14ac:dyDescent="0.25">
      <c r="A178" s="25" t="s">
        <v>74</v>
      </c>
      <c r="B178" s="25">
        <v>49500056</v>
      </c>
      <c r="C178" s="25">
        <v>106</v>
      </c>
      <c r="D178" s="25">
        <v>12</v>
      </c>
      <c r="E178" s="37">
        <v>44440</v>
      </c>
      <c r="F178" t="s">
        <v>15149</v>
      </c>
      <c r="G178" s="55" t="s">
        <v>175</v>
      </c>
      <c r="H178" s="25" t="str">
        <f>IFERROR(VLOOKUP(Tabelle1[[#This Row],[Artikelnr. (wenn vorhanden)]],Artikel!A:C,3,FALSE),Tabelle1[[#This Row],[Artikelnr. (wenn vorhanden)]])</f>
        <v>ABS GOU-MI-VAKU</v>
      </c>
    </row>
    <row r="179" spans="1:8" ht="30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7</v>
      </c>
      <c r="B180" s="25" t="s">
        <v>64</v>
      </c>
      <c r="C180" s="25">
        <v>30.4</v>
      </c>
      <c r="D180" s="25">
        <v>12</v>
      </c>
      <c r="E180" s="37">
        <v>44440</v>
      </c>
      <c r="F180" t="s">
        <v>21</v>
      </c>
      <c r="G180" s="55" t="s">
        <v>21</v>
      </c>
      <c r="H180" s="25" t="str">
        <f>IFERROR(VLOOKUP(Tabelle1[[#This Row],[Artikelnr. (wenn vorhanden)]],Artikel!A:C,3,FALSE),Tabelle1[[#This Row],[Artikelnr. (wenn vorhanden)]])</f>
        <v>Blöcke</v>
      </c>
    </row>
    <row r="181" spans="1:8" x14ac:dyDescent="0.25">
      <c r="A181" s="25" t="s">
        <v>15155</v>
      </c>
      <c r="B181" s="25" t="s">
        <v>15280</v>
      </c>
      <c r="C181" s="25">
        <v>1770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Div. Zipfel, Endstücke</v>
      </c>
    </row>
    <row r="182" spans="1:8" x14ac:dyDescent="0.25">
      <c r="A182" s="25" t="s">
        <v>7</v>
      </c>
      <c r="B182" s="25" t="s">
        <v>75</v>
      </c>
      <c r="C182" s="25">
        <v>35.000000000000007</v>
      </c>
      <c r="D182" s="25">
        <v>30</v>
      </c>
      <c r="E182" s="37">
        <v>44440</v>
      </c>
      <c r="G182" s="55"/>
      <c r="H182" s="25" t="str">
        <f>IFERROR(VLOOKUP(Tabelle1[[#This Row],[Artikelnr. (wenn vorhanden)]],Artikel!A:C,3,FALSE),Tabelle1[[#This Row],[Artikelnr. (wenn vorhanden)]])</f>
        <v>Diverses</v>
      </c>
    </row>
    <row r="183" spans="1:8" x14ac:dyDescent="0.25">
      <c r="A183" s="25" t="s">
        <v>77</v>
      </c>
      <c r="B183" s="25" t="s">
        <v>75</v>
      </c>
      <c r="C183" s="25">
        <v>36</v>
      </c>
      <c r="D183" s="25">
        <v>30</v>
      </c>
      <c r="E183" s="37">
        <v>44440</v>
      </c>
      <c r="G183" s="55"/>
      <c r="H183" s="25" t="str">
        <f>IFERROR(VLOOKUP(Tabelle1[[#This Row],[Artikelnr. (wenn vorhanden)]],Artikel!A:C,3,FALSE),Tabelle1[[#This Row],[Artikelnr. (wenn vorhanden)]])</f>
        <v>Diverses</v>
      </c>
    </row>
    <row r="184" spans="1:8" x14ac:dyDescent="0.25">
      <c r="A184" s="25" t="s">
        <v>7</v>
      </c>
      <c r="B184" s="25" t="s">
        <v>75</v>
      </c>
      <c r="C184" s="25">
        <v>102</v>
      </c>
      <c r="D184" s="25">
        <v>30</v>
      </c>
      <c r="E184" s="37">
        <v>44440</v>
      </c>
      <c r="G184" s="55"/>
      <c r="H184" s="25" t="str">
        <f>IFERROR(VLOOKUP(Tabelle1[[#This Row],[Artikelnr. (wenn vorhanden)]],Artikel!A:C,3,FALSE),Tabelle1[[#This Row],[Artikelnr. (wenn vorhanden)]])</f>
        <v>Diverses</v>
      </c>
    </row>
    <row r="185" spans="1:8" x14ac:dyDescent="0.25">
      <c r="A185" s="25" t="s">
        <v>9</v>
      </c>
      <c r="B185" s="25" t="s">
        <v>75</v>
      </c>
      <c r="C185" s="25">
        <v>34.4</v>
      </c>
      <c r="D185" s="25">
        <v>10</v>
      </c>
      <c r="E185" s="37">
        <v>44440</v>
      </c>
      <c r="F185" t="s">
        <v>25</v>
      </c>
      <c r="G185" s="55" t="s">
        <v>76</v>
      </c>
      <c r="H185" s="25" t="str">
        <f>IFERROR(VLOOKUP(Tabelle1[[#This Row],[Artikelnr. (wenn vorhanden)]],Artikel!A:C,3,FALSE),Tabelle1[[#This Row],[Artikelnr. (wenn vorhanden)]])</f>
        <v>Diverses</v>
      </c>
    </row>
    <row r="186" spans="1:8" x14ac:dyDescent="0.25">
      <c r="A186" s="25" t="s">
        <v>127</v>
      </c>
      <c r="B186" s="25" t="s">
        <v>75</v>
      </c>
      <c r="C186" s="25">
        <v>30.4</v>
      </c>
      <c r="D186" s="25">
        <v>10</v>
      </c>
      <c r="E186" s="37">
        <v>44440</v>
      </c>
      <c r="F186" t="s">
        <v>25</v>
      </c>
      <c r="G186" s="55" t="s">
        <v>36</v>
      </c>
      <c r="H186" s="25" t="str">
        <f>IFERROR(VLOOKUP(Tabelle1[[#This Row],[Artikelnr. (wenn vorhanden)]],Artikel!A:C,3,FALSE),Tabelle1[[#This Row],[Artikelnr. (wenn vorhanden)]])</f>
        <v>Diverses</v>
      </c>
    </row>
    <row r="187" spans="1:8" x14ac:dyDescent="0.25">
      <c r="A187" s="25" t="s">
        <v>63</v>
      </c>
      <c r="B187" s="25" t="s">
        <v>60</v>
      </c>
      <c r="C187" s="25">
        <v>23</v>
      </c>
      <c r="D187" s="25">
        <v>10</v>
      </c>
      <c r="E187" s="37">
        <v>44440</v>
      </c>
      <c r="F187" t="s">
        <v>25</v>
      </c>
      <c r="G187" s="55" t="s">
        <v>76</v>
      </c>
      <c r="H187" s="25" t="str">
        <f>IFERROR(VLOOKUP(Tabelle1[[#This Row],[Artikelnr. (wenn vorhanden)]],Artikel!A:C,3,FALSE),Tabelle1[[#This Row],[Artikelnr. (wenn vorhanden)]])</f>
        <v>Diverses aus Abfüllung</v>
      </c>
    </row>
    <row r="188" spans="1:8" x14ac:dyDescent="0.25">
      <c r="A188" s="25" t="s">
        <v>63</v>
      </c>
      <c r="B188" s="25" t="s">
        <v>60</v>
      </c>
      <c r="C188" s="25">
        <v>45.4</v>
      </c>
      <c r="D188" s="25">
        <v>10</v>
      </c>
      <c r="E188" s="37">
        <v>44440</v>
      </c>
      <c r="F188" t="s">
        <v>25</v>
      </c>
      <c r="G188" s="55" t="s">
        <v>76</v>
      </c>
      <c r="H188" s="25" t="str">
        <f>IFERROR(VLOOKUP(Tabelle1[[#This Row],[Artikelnr. (wenn vorhanden)]],Artikel!A:C,3,FALSE),Tabelle1[[#This Row],[Artikelnr. (wenn vorhanden)]])</f>
        <v>Diverses aus Abfüllung</v>
      </c>
    </row>
    <row r="189" spans="1:8" x14ac:dyDescent="0.25">
      <c r="A189" s="25" t="s">
        <v>140</v>
      </c>
      <c r="B189" s="25" t="s">
        <v>200</v>
      </c>
      <c r="C189" s="25">
        <v>10</v>
      </c>
      <c r="D189" s="25">
        <v>70</v>
      </c>
      <c r="E189" s="37">
        <v>44440</v>
      </c>
      <c r="F189" t="s">
        <v>68</v>
      </c>
      <c r="G189" s="55" t="s">
        <v>68</v>
      </c>
      <c r="H189" s="25" t="str">
        <f>IFERROR(VLOOKUP(Tabelle1[[#This Row],[Artikelnr. (wenn vorhanden)]],Artikel!A:C,3,FALSE),Tabelle1[[#This Row],[Artikelnr. (wenn vorhanden)]])</f>
        <v>Diverses QM</v>
      </c>
    </row>
    <row r="190" spans="1:8" x14ac:dyDescent="0.25">
      <c r="A190" s="25" t="s">
        <v>59</v>
      </c>
      <c r="B190" s="25" t="s">
        <v>57</v>
      </c>
      <c r="C190" s="25">
        <v>2</v>
      </c>
      <c r="D190" s="25">
        <v>70</v>
      </c>
      <c r="E190" s="37">
        <v>44440</v>
      </c>
      <c r="F190" t="s">
        <v>68</v>
      </c>
      <c r="G190" s="55" t="s">
        <v>68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59</v>
      </c>
      <c r="B191" s="25" t="s">
        <v>57</v>
      </c>
      <c r="C191" s="25">
        <v>26</v>
      </c>
      <c r="D191" s="25">
        <v>70</v>
      </c>
      <c r="E191" s="37">
        <v>44440</v>
      </c>
      <c r="F191" t="s">
        <v>116</v>
      </c>
      <c r="G191" s="55" t="s">
        <v>116</v>
      </c>
      <c r="H191" s="25" t="str">
        <f>IFERROR(VLOOKUP(Tabelle1[[#This Row],[Artikelnr. (wenn vorhanden)]],Artikel!A:C,3,FALSE),Tabelle1[[#This Row],[Artikelnr. (wenn vorhanden)]])</f>
        <v>Laborproben</v>
      </c>
    </row>
    <row r="192" spans="1:8" x14ac:dyDescent="0.25">
      <c r="A192" s="25" t="s">
        <v>59</v>
      </c>
      <c r="B192" s="25" t="s">
        <v>57</v>
      </c>
      <c r="C192" s="25">
        <v>58</v>
      </c>
      <c r="D192" s="25">
        <v>70</v>
      </c>
      <c r="E192" s="37">
        <v>44440</v>
      </c>
      <c r="F192" t="s">
        <v>58</v>
      </c>
      <c r="G192" s="55" t="s">
        <v>58</v>
      </c>
      <c r="H192" s="25" t="str">
        <f>IFERROR(VLOOKUP(Tabelle1[[#This Row],[Artikelnr. (wenn vorhanden)]],Artikel!A:C,3,FALSE),Tabelle1[[#This Row],[Artikelnr. (wenn vorhanden)]])</f>
        <v>Laborproben</v>
      </c>
    </row>
    <row r="193" spans="1:8" x14ac:dyDescent="0.25">
      <c r="A193" s="25" t="s">
        <v>59</v>
      </c>
      <c r="B193" s="25" t="s">
        <v>57</v>
      </c>
      <c r="C193" s="25">
        <v>44</v>
      </c>
      <c r="D193" s="25">
        <v>70</v>
      </c>
      <c r="E193" s="37">
        <v>44440</v>
      </c>
      <c r="F193" t="s">
        <v>90</v>
      </c>
      <c r="G193" s="55" t="s">
        <v>90</v>
      </c>
      <c r="H193" s="25" t="str">
        <f>IFERROR(VLOOKUP(Tabelle1[[#This Row],[Artikelnr. (wenn vorhanden)]],Artikel!A:C,3,FALSE),Tabelle1[[#This Row],[Artikelnr. (wenn vorhanden)]])</f>
        <v>Laborproben</v>
      </c>
    </row>
    <row r="194" spans="1:8" x14ac:dyDescent="0.25">
      <c r="A194" s="25" t="s">
        <v>59</v>
      </c>
      <c r="B194" s="25" t="s">
        <v>57</v>
      </c>
      <c r="C194" s="25">
        <v>130</v>
      </c>
      <c r="D194" s="25">
        <v>70</v>
      </c>
      <c r="E194" s="37">
        <v>44440</v>
      </c>
      <c r="F194" t="s">
        <v>90</v>
      </c>
      <c r="G194" s="55" t="s">
        <v>90</v>
      </c>
      <c r="H194" s="25" t="str">
        <f>IFERROR(VLOOKUP(Tabelle1[[#This Row],[Artikelnr. (wenn vorhanden)]],Artikel!A:C,3,FALSE),Tabelle1[[#This Row],[Artikelnr. (wenn vorhanden)]])</f>
        <v>Laborproben</v>
      </c>
    </row>
    <row r="195" spans="1:8" x14ac:dyDescent="0.25">
      <c r="A195" s="25" t="s">
        <v>74</v>
      </c>
      <c r="B195" s="25" t="s">
        <v>176</v>
      </c>
      <c r="C195" s="25">
        <v>20</v>
      </c>
      <c r="D195" s="25">
        <v>22</v>
      </c>
      <c r="E195" s="37">
        <v>44440</v>
      </c>
      <c r="F195" t="s">
        <v>72</v>
      </c>
      <c r="G195" s="55" t="s">
        <v>73</v>
      </c>
      <c r="H195" s="25" t="str">
        <f>IFERROR(VLOOKUP(Tabelle1[[#This Row],[Artikelnr. (wenn vorhanden)]],Artikel!A:C,3,FALSE),Tabelle1[[#This Row],[Artikelnr. (wenn vorhanden)]])</f>
        <v>RW Natrium</v>
      </c>
    </row>
    <row r="196" spans="1:8" x14ac:dyDescent="0.25">
      <c r="A196" s="25" t="s">
        <v>377</v>
      </c>
      <c r="B196" s="25">
        <v>29500754</v>
      </c>
      <c r="C196" s="25">
        <v>65</v>
      </c>
      <c r="D196" s="25">
        <v>61</v>
      </c>
      <c r="E196" s="37">
        <v>44441</v>
      </c>
      <c r="F196" t="s">
        <v>15153</v>
      </c>
      <c r="G196" s="55" t="s">
        <v>87</v>
      </c>
      <c r="H196" s="25" t="str">
        <f>IFERROR(VLOOKUP(Tabelle1[[#This Row],[Artikelnr. (wenn vorhanden)]],Artikel!A:C,3,FALSE),Tabelle1[[#This Row],[Artikelnr. (wenn vorhanden)]])</f>
        <v>ABS Bio Gouda 48%, mitt</v>
      </c>
    </row>
    <row r="197" spans="1:8" x14ac:dyDescent="0.25">
      <c r="A197" s="25" t="s">
        <v>15198</v>
      </c>
      <c r="B197" s="25">
        <v>29500886</v>
      </c>
      <c r="C197" s="25">
        <v>54</v>
      </c>
      <c r="D197" s="25">
        <v>22</v>
      </c>
      <c r="E197" s="37">
        <v>44441</v>
      </c>
      <c r="F197" t="s">
        <v>45</v>
      </c>
      <c r="G197" s="55" t="s">
        <v>46</v>
      </c>
      <c r="H197" s="25" t="str">
        <f>IFERROR(VLOOKUP(Tabelle1[[#This Row],[Artikelnr. (wenn vorhanden)]],Artikel!A:C,3,FALSE),Tabelle1[[#This Row],[Artikelnr. (wenn vorhanden)]])</f>
        <v>ABS MEDI-KRÄUK</v>
      </c>
    </row>
    <row r="198" spans="1:8" x14ac:dyDescent="0.25">
      <c r="A198" s="25" t="s">
        <v>15175</v>
      </c>
      <c r="B198" s="25">
        <v>29500900</v>
      </c>
      <c r="C198" s="25">
        <v>22</v>
      </c>
      <c r="D198" s="25">
        <v>22</v>
      </c>
      <c r="E198" s="37">
        <v>44441</v>
      </c>
      <c r="F198" t="s">
        <v>45</v>
      </c>
      <c r="G198" s="55" t="s">
        <v>46</v>
      </c>
      <c r="H198" s="25" t="str">
        <f>IFERROR(VLOOKUP(Tabelle1[[#This Row],[Artikelnr. (wenn vorhanden)]],Artikel!A:C,3,FALSE),Tabelle1[[#This Row],[Artikelnr. (wenn vorhanden)]])</f>
        <v>ABS ROVIN</v>
      </c>
    </row>
    <row r="199" spans="1:8" ht="30" x14ac:dyDescent="0.25">
      <c r="A199" s="25" t="s">
        <v>41</v>
      </c>
      <c r="B199" s="25">
        <v>29500949</v>
      </c>
      <c r="C199" s="25">
        <v>572.5</v>
      </c>
      <c r="D199" s="25">
        <v>12</v>
      </c>
      <c r="E199" s="37">
        <v>44441</v>
      </c>
      <c r="F199" t="s">
        <v>39</v>
      </c>
      <c r="G199" s="55" t="s">
        <v>40</v>
      </c>
      <c r="H199" s="25" t="str">
        <f>IFERROR(VLOOKUP(Tabelle1[[#This Row],[Artikelnr. (wenn vorhanden)]],Artikel!A:C,3,FALSE),Tabelle1[[#This Row],[Artikelnr. (wenn vorhanden)]])</f>
        <v>VOS URW-VS-SCHI</v>
      </c>
    </row>
    <row r="200" spans="1:8" x14ac:dyDescent="0.25">
      <c r="A200" s="25" t="s">
        <v>15198</v>
      </c>
      <c r="B200" s="25">
        <v>29501029</v>
      </c>
      <c r="C200" s="25">
        <v>21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BRUSCHETTA</v>
      </c>
    </row>
    <row r="201" spans="1:8" x14ac:dyDescent="0.25">
      <c r="A201" s="25" t="s">
        <v>15188</v>
      </c>
      <c r="B201" s="25">
        <v>29501039</v>
      </c>
      <c r="C201" s="25">
        <v>45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OLD-AMSTERDAM</v>
      </c>
    </row>
    <row r="202" spans="1:8" x14ac:dyDescent="0.25">
      <c r="A202" s="25" t="s">
        <v>15155</v>
      </c>
      <c r="B202" s="25">
        <v>29501067</v>
      </c>
      <c r="C202" s="25">
        <v>68</v>
      </c>
      <c r="D202" s="25">
        <v>12</v>
      </c>
      <c r="E202" s="37">
        <v>44441</v>
      </c>
      <c r="F202" t="s">
        <v>15152</v>
      </c>
      <c r="G202" s="55" t="s">
        <v>36</v>
      </c>
      <c r="H202" s="25" t="str">
        <f>IFERROR(VLOOKUP(Tabelle1[[#This Row],[Artikelnr. (wenn vorhanden)]],Artikel!A:C,3,FALSE),Tabelle1[[#This Row],[Artikelnr. (wenn vorhanden)]])</f>
        <v>VOS RW-SCHI ENDSTÜCK 35</v>
      </c>
    </row>
    <row r="203" spans="1:8" x14ac:dyDescent="0.25">
      <c r="A203" s="25" t="s">
        <v>15155</v>
      </c>
      <c r="B203" s="25">
        <v>29501072</v>
      </c>
      <c r="C203" s="25">
        <v>58</v>
      </c>
      <c r="D203" s="25">
        <v>12</v>
      </c>
      <c r="E203" s="37">
        <v>44441</v>
      </c>
      <c r="F203" t="s">
        <v>15152</v>
      </c>
      <c r="G203" s="55" t="s">
        <v>87</v>
      </c>
      <c r="H203" s="25" t="str">
        <f>IFERROR(VLOOKUP(Tabelle1[[#This Row],[Artikelnr. (wenn vorhanden)]],Artikel!A:C,3,FALSE),Tabelle1[[#This Row],[Artikelnr. (wenn vorhanden)]])</f>
        <v>VOS RW-CHILI-ZIPFEL</v>
      </c>
    </row>
    <row r="204" spans="1:8" x14ac:dyDescent="0.25">
      <c r="A204" s="25" t="s">
        <v>15168</v>
      </c>
      <c r="B204" s="25">
        <v>29501101</v>
      </c>
      <c r="C204" s="25">
        <v>10</v>
      </c>
      <c r="D204" s="25">
        <v>22</v>
      </c>
      <c r="E204" s="37">
        <v>44441</v>
      </c>
      <c r="F204" t="s">
        <v>45</v>
      </c>
      <c r="G204" s="55" t="s">
        <v>46</v>
      </c>
      <c r="H204" s="25" t="str">
        <f>IFERROR(VLOOKUP(Tabelle1[[#This Row],[Artikelnr. (wenn vorhanden)]],Artikel!A:C,3,FALSE),Tabelle1[[#This Row],[Artikelnr. (wenn vorhanden)]])</f>
        <v>ABS BRIE-PAP</v>
      </c>
    </row>
    <row r="205" spans="1:8" x14ac:dyDescent="0.25">
      <c r="A205" s="25" t="s">
        <v>63</v>
      </c>
      <c r="B205" s="25">
        <v>31000083</v>
      </c>
      <c r="C205" s="25">
        <v>47.5</v>
      </c>
      <c r="D205" s="25">
        <v>10</v>
      </c>
      <c r="E205" s="37">
        <v>44441</v>
      </c>
      <c r="F205" t="s">
        <v>187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Würste 9300g Räucher na</v>
      </c>
    </row>
    <row r="206" spans="1:8" x14ac:dyDescent="0.25">
      <c r="A206" s="25" t="s">
        <v>63</v>
      </c>
      <c r="B206" s="25">
        <v>31000169</v>
      </c>
      <c r="C206" s="25">
        <v>6</v>
      </c>
      <c r="D206" s="25">
        <v>12</v>
      </c>
      <c r="E206" s="37">
        <v>44441</v>
      </c>
      <c r="F206" t="s">
        <v>24</v>
      </c>
      <c r="G206" s="55" t="s">
        <v>24</v>
      </c>
      <c r="H206" s="25" t="str">
        <f>IFERROR(VLOOKUP(Tabelle1[[#This Row],[Artikelnr. (wenn vorhanden)]],Artikel!A:C,3,FALSE),Tabelle1[[#This Row],[Artikelnr. (wenn vorhanden)]])</f>
        <v>TORT WAL 1,93KG JER DE</v>
      </c>
    </row>
    <row r="207" spans="1:8" x14ac:dyDescent="0.25">
      <c r="A207" s="25" t="s">
        <v>7</v>
      </c>
      <c r="B207" s="25" t="s">
        <v>64</v>
      </c>
      <c r="C207" s="25">
        <v>15</v>
      </c>
      <c r="D207" s="25">
        <v>12</v>
      </c>
      <c r="E207" s="37">
        <v>44441</v>
      </c>
      <c r="F207" t="s">
        <v>21</v>
      </c>
      <c r="G207" s="55" t="s">
        <v>21</v>
      </c>
      <c r="H207" s="25" t="str">
        <f>IFERROR(VLOOKUP(Tabelle1[[#This Row],[Artikelnr. (wenn vorhanden)]],Artikel!A:C,3,FALSE),Tabelle1[[#This Row],[Artikelnr. (wenn vorhanden)]])</f>
        <v>Blöcke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15155</v>
      </c>
      <c r="B209" s="25" t="s">
        <v>15280</v>
      </c>
      <c r="C209" s="25">
        <v>20</v>
      </c>
      <c r="D209" s="25">
        <v>12</v>
      </c>
      <c r="E209" s="37">
        <v>44441</v>
      </c>
      <c r="F209" t="s">
        <v>15152</v>
      </c>
      <c r="G209" s="55" t="s">
        <v>87</v>
      </c>
      <c r="H209" s="25" t="str">
        <f>IFERROR(VLOOKUP(Tabelle1[[#This Row],[Artikelnr. (wenn vorhanden)]],Artikel!A:C,3,FALSE),Tabelle1[[#This Row],[Artikelnr. (wenn vorhanden)]])</f>
        <v>Div. Zipfel, Endstücke</v>
      </c>
    </row>
    <row r="210" spans="1:8" x14ac:dyDescent="0.25">
      <c r="A210" s="25" t="s">
        <v>88</v>
      </c>
      <c r="B210" s="25" t="s">
        <v>15280</v>
      </c>
      <c r="C210" s="25">
        <v>23.5</v>
      </c>
      <c r="D210" s="25">
        <v>30</v>
      </c>
      <c r="E210" s="37">
        <v>44441</v>
      </c>
      <c r="F210" t="s">
        <v>25</v>
      </c>
      <c r="G210" s="55" t="s">
        <v>76</v>
      </c>
      <c r="H210" s="25" t="str">
        <f>IFERROR(VLOOKUP(Tabelle1[[#This Row],[Artikelnr. (wenn vorhanden)]],Artikel!A:C,3,FALSE),Tabelle1[[#This Row],[Artikelnr. (wenn vorhanden)]])</f>
        <v>Div. Zipfel, Endstücke</v>
      </c>
    </row>
    <row r="211" spans="1:8" x14ac:dyDescent="0.25">
      <c r="A211" s="25" t="s">
        <v>9</v>
      </c>
      <c r="B211" s="25" t="s">
        <v>75</v>
      </c>
      <c r="C211" s="25">
        <v>28</v>
      </c>
      <c r="D211" s="25">
        <v>10</v>
      </c>
      <c r="E211" s="37">
        <v>44441</v>
      </c>
      <c r="F211" t="s">
        <v>25</v>
      </c>
      <c r="G211" s="55" t="s">
        <v>76</v>
      </c>
      <c r="H211" s="25" t="str">
        <f>IFERROR(VLOOKUP(Tabelle1[[#This Row],[Artikelnr. (wenn vorhanden)]],Artikel!A:C,3,FALSE),Tabelle1[[#This Row],[Artikelnr. (wenn vorhanden)]])</f>
        <v>Diverses</v>
      </c>
    </row>
    <row r="212" spans="1:8" x14ac:dyDescent="0.25">
      <c r="A212" s="25" t="s">
        <v>88</v>
      </c>
      <c r="B212" s="25" t="s">
        <v>75</v>
      </c>
      <c r="C212" s="25">
        <v>33.5</v>
      </c>
      <c r="D212" s="25">
        <v>10</v>
      </c>
      <c r="E212" s="37">
        <v>44441</v>
      </c>
      <c r="F212" t="s">
        <v>25</v>
      </c>
      <c r="G212" s="55" t="s">
        <v>76</v>
      </c>
      <c r="H212" s="25" t="str">
        <f>IFERROR(VLOOKUP(Tabelle1[[#This Row],[Artikelnr. (wenn vorhanden)]],Artikel!A:C,3,FALSE),Tabelle1[[#This Row],[Artikelnr. (wenn vorhanden)]])</f>
        <v>Diverses</v>
      </c>
    </row>
    <row r="213" spans="1:8" x14ac:dyDescent="0.25">
      <c r="A213" s="25" t="s">
        <v>63</v>
      </c>
      <c r="B213" s="25" t="s">
        <v>60</v>
      </c>
      <c r="C213" s="25">
        <v>40.5</v>
      </c>
      <c r="D213" s="25">
        <v>10</v>
      </c>
      <c r="E213" s="37">
        <v>44441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 aus Abfüllung</v>
      </c>
    </row>
    <row r="214" spans="1:8" x14ac:dyDescent="0.25">
      <c r="A214" s="25" t="s">
        <v>63</v>
      </c>
      <c r="B214" s="25" t="s">
        <v>60</v>
      </c>
      <c r="C214" s="25">
        <v>166</v>
      </c>
      <c r="D214" s="25">
        <v>10</v>
      </c>
      <c r="E214" s="37">
        <v>44441</v>
      </c>
      <c r="F214" t="s">
        <v>177</v>
      </c>
      <c r="G214" s="55" t="s">
        <v>178</v>
      </c>
      <c r="H214" s="25" t="str">
        <f>IFERROR(VLOOKUP(Tabelle1[[#This Row],[Artikelnr. (wenn vorhanden)]],Artikel!A:C,3,FALSE),Tabelle1[[#This Row],[Artikelnr. (wenn vorhanden)]])</f>
        <v>Diverses aus Abfüllung</v>
      </c>
    </row>
    <row r="215" spans="1:8" x14ac:dyDescent="0.25">
      <c r="A215" s="25" t="s">
        <v>59</v>
      </c>
      <c r="B215" s="25" t="s">
        <v>57</v>
      </c>
      <c r="C215" s="25">
        <v>10</v>
      </c>
      <c r="D215" s="25">
        <v>70</v>
      </c>
      <c r="E215" s="37">
        <v>44441</v>
      </c>
      <c r="F215" t="s">
        <v>58</v>
      </c>
      <c r="G215" s="55" t="s">
        <v>58</v>
      </c>
      <c r="H215" s="25" t="str">
        <f>IFERROR(VLOOKUP(Tabelle1[[#This Row],[Artikelnr. (wenn vorhanden)]],Artikel!A:C,3,FALSE),Tabelle1[[#This Row],[Artikelnr. (wenn vorhanden)]])</f>
        <v>Laborproben</v>
      </c>
    </row>
    <row r="216" spans="1:8" x14ac:dyDescent="0.25">
      <c r="A216" s="25" t="s">
        <v>74</v>
      </c>
      <c r="B216" s="25" t="s">
        <v>189</v>
      </c>
      <c r="C216" s="25">
        <v>20</v>
      </c>
      <c r="D216" s="25">
        <v>22</v>
      </c>
      <c r="E216" s="37">
        <v>44441</v>
      </c>
      <c r="F216" t="s">
        <v>72</v>
      </c>
      <c r="G216" s="55" t="s">
        <v>73</v>
      </c>
      <c r="H216" s="25" t="str">
        <f>IFERROR(VLOOKUP(Tabelle1[[#This Row],[Artikelnr. (wenn vorhanden)]],Artikel!A:C,3,FALSE),Tabelle1[[#This Row],[Artikelnr. (wenn vorhanden)]])</f>
        <v>Rächer Natrium</v>
      </c>
    </row>
    <row r="217" spans="1:8" x14ac:dyDescent="0.25">
      <c r="A217" s="25" t="s">
        <v>74</v>
      </c>
      <c r="B217" s="25" t="s">
        <v>176</v>
      </c>
      <c r="C217" s="25">
        <v>18</v>
      </c>
      <c r="D217" s="25">
        <v>22</v>
      </c>
      <c r="E217" s="37">
        <v>44441</v>
      </c>
      <c r="F217" t="s">
        <v>72</v>
      </c>
      <c r="G217" s="55" t="s">
        <v>73</v>
      </c>
      <c r="H217" s="25" t="str">
        <f>IFERROR(VLOOKUP(Tabelle1[[#This Row],[Artikelnr. (wenn vorhanden)]],Artikel!A:C,3,FALSE),Tabelle1[[#This Row],[Artikelnr. (wenn vorhanden)]])</f>
        <v>RW Natrium</v>
      </c>
    </row>
    <row r="218" spans="1:8" x14ac:dyDescent="0.25">
      <c r="A218" s="25" t="s">
        <v>74</v>
      </c>
      <c r="B218" s="25">
        <v>23500062</v>
      </c>
      <c r="C218" s="25">
        <v>47</v>
      </c>
      <c r="D218" s="25">
        <v>22</v>
      </c>
      <c r="E218" s="37">
        <v>44442</v>
      </c>
      <c r="F218" t="s">
        <v>72</v>
      </c>
      <c r="G218" s="55" t="s">
        <v>73</v>
      </c>
      <c r="H218" s="25" t="str">
        <f>IFERROR(VLOOKUP(Tabelle1[[#This Row],[Artikelnr. (wenn vorhanden)]],Artikel!A:C,3,FALSE),Tabelle1[[#This Row],[Artikelnr. (wenn vorhanden)]])</f>
        <v>RIE Bio Gouda Mittelalt</v>
      </c>
    </row>
    <row r="219" spans="1:8" x14ac:dyDescent="0.25">
      <c r="A219" s="25" t="s">
        <v>41</v>
      </c>
      <c r="B219" s="25">
        <v>29500967</v>
      </c>
      <c r="C219" s="25">
        <v>31</v>
      </c>
      <c r="D219" s="25">
        <v>12</v>
      </c>
      <c r="E219" s="37">
        <v>44442</v>
      </c>
      <c r="F219" t="s">
        <v>39</v>
      </c>
      <c r="G219" s="55" t="s">
        <v>70</v>
      </c>
      <c r="H219" s="25" t="str">
        <f>IFERROR(VLOOKUP(Tabelle1[[#This Row],[Artikelnr. (wenn vorhanden)]],Artikel!A:C,3,FALSE),Tabelle1[[#This Row],[Artikelnr. (wenn vorhanden)]])</f>
        <v>ABS BERGK BERGLANDMILCH</v>
      </c>
    </row>
    <row r="220" spans="1:8" x14ac:dyDescent="0.25">
      <c r="A220" s="25" t="s">
        <v>37</v>
      </c>
      <c r="B220" s="25">
        <v>29501003</v>
      </c>
      <c r="C220" s="25">
        <v>145</v>
      </c>
      <c r="D220" s="25">
        <v>10</v>
      </c>
      <c r="E220" s="37">
        <v>44442</v>
      </c>
      <c r="F220" t="s">
        <v>111</v>
      </c>
      <c r="G220" s="55" t="s">
        <v>112</v>
      </c>
      <c r="H220" s="25" t="str">
        <f>IFERROR(VLOOKUP(Tabelle1[[#This Row],[Artikelnr. (wenn vorhanden)]],Artikel!A:C,3,FALSE),Tabelle1[[#This Row],[Artikelnr. (wenn vorhanden)]])</f>
        <v>ABS CHED-PF-KRÄUK gemis</v>
      </c>
    </row>
    <row r="221" spans="1:8" x14ac:dyDescent="0.25">
      <c r="A221" s="25" t="s">
        <v>37</v>
      </c>
      <c r="B221" s="25">
        <v>29501032</v>
      </c>
      <c r="C221" s="25">
        <v>30</v>
      </c>
      <c r="D221" s="25">
        <v>22</v>
      </c>
      <c r="E221" s="37">
        <v>44442</v>
      </c>
      <c r="F221" t="s">
        <v>61</v>
      </c>
      <c r="G221" s="25" t="s">
        <v>91</v>
      </c>
      <c r="H221" s="25" t="str">
        <f>IFERROR(VLOOKUP(Tabelle1[[#This Row],[Artikelnr. (wenn vorhanden)]],Artikel!A:C,3,FALSE),Tabelle1[[#This Row],[Artikelnr. (wenn vorhanden)]])</f>
        <v>ABS CHED-ROT MIT ß-CARO</v>
      </c>
    </row>
    <row r="222" spans="1:8" ht="30" x14ac:dyDescent="0.25">
      <c r="A222" s="25" t="s">
        <v>41</v>
      </c>
      <c r="B222" s="25">
        <v>29501056</v>
      </c>
      <c r="C222" s="25">
        <v>25</v>
      </c>
      <c r="D222" s="25">
        <v>12</v>
      </c>
      <c r="E222" s="37">
        <v>44442</v>
      </c>
      <c r="F222" t="s">
        <v>39</v>
      </c>
      <c r="G222" s="55" t="s">
        <v>40</v>
      </c>
      <c r="H222" s="25" t="str">
        <f>IFERROR(VLOOKUP(Tabelle1[[#This Row],[Artikelnr. (wenn vorhanden)]],Artikel!A:C,3,FALSE),Tabelle1[[#This Row],[Artikelnr. (wenn vorhanden)]])</f>
        <v>VOS UGRW SCHI-NATRIUMAR</v>
      </c>
    </row>
    <row r="223" spans="1:8" x14ac:dyDescent="0.25">
      <c r="A223" s="25" t="s">
        <v>15155</v>
      </c>
      <c r="B223" s="25">
        <v>29501072</v>
      </c>
      <c r="C223" s="25">
        <v>20</v>
      </c>
      <c r="D223" s="25">
        <v>12</v>
      </c>
      <c r="E223" s="37">
        <v>44442</v>
      </c>
      <c r="F223" t="s">
        <v>15152</v>
      </c>
      <c r="G223" s="55" t="s">
        <v>87</v>
      </c>
      <c r="H223" s="25" t="str">
        <f>IFERROR(VLOOKUP(Tabelle1[[#This Row],[Artikelnr. (wenn vorhanden)]],Artikel!A:C,3,FALSE),Tabelle1[[#This Row],[Artikelnr. (wenn vorhanden)]])</f>
        <v>VOS RW-CHILI-ZIPFEL</v>
      </c>
    </row>
    <row r="224" spans="1:8" x14ac:dyDescent="0.25">
      <c r="A224" s="25" t="s">
        <v>15155</v>
      </c>
      <c r="B224" s="25">
        <v>29501075</v>
      </c>
      <c r="C224" s="25">
        <v>3</v>
      </c>
      <c r="D224" s="25">
        <v>12</v>
      </c>
      <c r="E224" s="37">
        <v>44442</v>
      </c>
      <c r="F224" t="s">
        <v>15152</v>
      </c>
      <c r="G224" s="55" t="s">
        <v>87</v>
      </c>
      <c r="H224" s="25" t="str">
        <f>IFERROR(VLOOKUP(Tabelle1[[#This Row],[Artikelnr. (wenn vorhanden)]],Artikel!A:C,3,FALSE),Tabelle1[[#This Row],[Artikelnr. (wenn vorhanden)]])</f>
        <v>VOS RW-CHILI-ENDSTÜCK</v>
      </c>
    </row>
    <row r="225" spans="1:8" x14ac:dyDescent="0.25">
      <c r="A225" s="25" t="s">
        <v>15155</v>
      </c>
      <c r="B225" s="25">
        <v>29501082</v>
      </c>
      <c r="C225" s="25">
        <v>24</v>
      </c>
      <c r="D225" s="25">
        <v>12</v>
      </c>
      <c r="E225" s="37">
        <v>44442</v>
      </c>
      <c r="F225" t="s">
        <v>15152</v>
      </c>
      <c r="G225" s="55" t="s">
        <v>87</v>
      </c>
      <c r="H225" s="25" t="str">
        <f>IFERROR(VLOOKUP(Tabelle1[[#This Row],[Artikelnr. (wenn vorhanden)]],Artikel!A:C,3,FALSE),Tabelle1[[#This Row],[Artikelnr. (wenn vorhanden)]])</f>
        <v>VOS RW-NATUR-EXTRA ZIPF</v>
      </c>
    </row>
    <row r="226" spans="1:8" x14ac:dyDescent="0.25">
      <c r="A226" s="25" t="s">
        <v>63</v>
      </c>
      <c r="B226" s="25">
        <v>32000059</v>
      </c>
      <c r="C226" s="25">
        <v>145.6</v>
      </c>
      <c r="D226" s="25">
        <v>120</v>
      </c>
      <c r="E226" s="37">
        <v>44442</v>
      </c>
      <c r="F226" t="s">
        <v>135</v>
      </c>
      <c r="G226" s="55" t="s">
        <v>135</v>
      </c>
      <c r="H226" s="25" t="str">
        <f>IFERROR(VLOOKUP(Tabelle1[[#This Row],[Artikelnr. (wenn vorhanden)]],Artikel!A:C,3,FALSE),Tabelle1[[#This Row],[Artikelnr. (wenn vorhanden)]])</f>
        <v>RW BERGK 9,1KG</v>
      </c>
    </row>
    <row r="227" spans="1:8" x14ac:dyDescent="0.25">
      <c r="A227" s="25" t="s">
        <v>63</v>
      </c>
      <c r="B227" s="25">
        <v>32000106</v>
      </c>
      <c r="C227" s="25">
        <v>27.6</v>
      </c>
      <c r="D227" s="25">
        <v>10</v>
      </c>
      <c r="E227" s="37">
        <v>44442</v>
      </c>
      <c r="F227" t="s">
        <v>25</v>
      </c>
      <c r="G227" s="55" t="s">
        <v>76</v>
      </c>
      <c r="H227" s="25" t="str">
        <f>IFERROR(VLOOKUP(Tabelle1[[#This Row],[Artikelnr. (wenn vorhanden)]],Artikel!A:C,3,FALSE),Tabelle1[[#This Row],[Artikelnr. (wenn vorhanden)]])</f>
        <v>GRW SCHI-NAT 7,2GK NEUE</v>
      </c>
    </row>
    <row r="228" spans="1:8" x14ac:dyDescent="0.25">
      <c r="A228" s="25" t="s">
        <v>15155</v>
      </c>
      <c r="B228" s="25">
        <v>32100108</v>
      </c>
      <c r="C228" s="25">
        <v>340</v>
      </c>
      <c r="D228" s="25">
        <v>12</v>
      </c>
      <c r="E228" s="37">
        <v>44442</v>
      </c>
      <c r="F228" t="s">
        <v>15152</v>
      </c>
      <c r="G228" s="55" t="s">
        <v>87</v>
      </c>
      <c r="H228" s="25" t="str">
        <f>IFERROR(VLOOKUP(Tabelle1[[#This Row],[Artikelnr. (wenn vorhanden)]],Artikel!A:C,3,FALSE),Tabelle1[[#This Row],[Artikelnr. (wenn vorhanden)]])</f>
        <v>RW BLAUSCH 8,1KG SOPO E</v>
      </c>
    </row>
    <row r="229" spans="1:8" x14ac:dyDescent="0.25">
      <c r="A229" s="25" t="s">
        <v>7</v>
      </c>
      <c r="B229" s="25" t="s">
        <v>64</v>
      </c>
      <c r="C229" s="25">
        <v>75</v>
      </c>
      <c r="D229" s="25">
        <v>12</v>
      </c>
      <c r="E229" s="37">
        <v>44442</v>
      </c>
      <c r="F229" t="s">
        <v>21</v>
      </c>
      <c r="G229" s="55" t="s">
        <v>21</v>
      </c>
      <c r="H229" s="25" t="str">
        <f>IFERROR(VLOOKUP(Tabelle1[[#This Row],[Artikelnr. (wenn vorhanden)]],Artikel!A:C,3,FALSE),Tabelle1[[#This Row],[Artikelnr. (wenn vorhanden)]])</f>
        <v>Blöcke</v>
      </c>
    </row>
    <row r="230" spans="1:8" x14ac:dyDescent="0.25">
      <c r="A230" s="25" t="s">
        <v>198</v>
      </c>
      <c r="B230" s="25" t="s">
        <v>64</v>
      </c>
      <c r="C230" s="25">
        <v>90</v>
      </c>
      <c r="D230" s="25">
        <v>12</v>
      </c>
      <c r="E230" s="37">
        <v>44442</v>
      </c>
      <c r="F230" t="s">
        <v>21</v>
      </c>
      <c r="G230" s="55" t="s">
        <v>21</v>
      </c>
      <c r="H230" s="25" t="str">
        <f>IFERROR(VLOOKUP(Tabelle1[[#This Row],[Artikelnr. (wenn vorhanden)]],Artikel!A:C,3,FALSE),Tabelle1[[#This Row],[Artikelnr. (wenn vorhanden)]])</f>
        <v>Blöcke</v>
      </c>
    </row>
    <row r="231" spans="1:8" x14ac:dyDescent="0.25">
      <c r="A231" s="25" t="s">
        <v>7</v>
      </c>
      <c r="B231" s="25" t="s">
        <v>75</v>
      </c>
      <c r="C231" s="25">
        <v>39</v>
      </c>
      <c r="D231" s="25">
        <v>30</v>
      </c>
      <c r="E231" s="37">
        <v>44442</v>
      </c>
      <c r="G231" s="55"/>
      <c r="H231" s="25" t="str">
        <f>IFERROR(VLOOKUP(Tabelle1[[#This Row],[Artikelnr. (wenn vorhanden)]],Artikel!A:C,3,FALSE),Tabelle1[[#This Row],[Artikelnr. (wenn vorhanden)]])</f>
        <v>Diverses</v>
      </c>
    </row>
    <row r="232" spans="1:8" x14ac:dyDescent="0.25">
      <c r="A232" s="25" t="s">
        <v>7</v>
      </c>
      <c r="B232" s="25" t="s">
        <v>75</v>
      </c>
      <c r="C232" s="25">
        <v>65</v>
      </c>
      <c r="D232" s="25">
        <v>30</v>
      </c>
      <c r="E232" s="37">
        <v>44442</v>
      </c>
      <c r="G232" s="55"/>
      <c r="H232" s="25" t="str">
        <f>IFERROR(VLOOKUP(Tabelle1[[#This Row],[Artikelnr. (wenn vorhanden)]],Artikel!A:C,3,FALSE),Tabelle1[[#This Row],[Artikelnr. (wenn vorhanden)]])</f>
        <v>Diverses</v>
      </c>
    </row>
    <row r="233" spans="1:8" x14ac:dyDescent="0.25">
      <c r="A233" s="25" t="s">
        <v>117</v>
      </c>
      <c r="B233" s="25" t="s">
        <v>75</v>
      </c>
      <c r="C233" s="25">
        <v>23</v>
      </c>
      <c r="D233" s="25">
        <v>10</v>
      </c>
      <c r="E233" s="37">
        <v>44442</v>
      </c>
      <c r="F233" t="s">
        <v>25</v>
      </c>
      <c r="G233" s="55" t="s">
        <v>76</v>
      </c>
      <c r="H233" s="25" t="str">
        <f>IFERROR(VLOOKUP(Tabelle1[[#This Row],[Artikelnr. (wenn vorhanden)]],Artikel!A:C,3,FALSE),Tabelle1[[#This Row],[Artikelnr. (wenn vorhanden)]])</f>
        <v>Diverses</v>
      </c>
    </row>
    <row r="234" spans="1:8" x14ac:dyDescent="0.25">
      <c r="A234" s="25" t="s">
        <v>56</v>
      </c>
      <c r="B234" s="25" t="s">
        <v>75</v>
      </c>
      <c r="C234" s="25">
        <v>18</v>
      </c>
      <c r="D234" s="25">
        <v>10</v>
      </c>
      <c r="E234" s="37">
        <v>44442</v>
      </c>
      <c r="F234" t="s">
        <v>25</v>
      </c>
      <c r="G234" s="55" t="s">
        <v>76</v>
      </c>
      <c r="H234" s="25" t="str">
        <f>IFERROR(VLOOKUP(Tabelle1[[#This Row],[Artikelnr. (wenn vorhanden)]],Artikel!A:C,3,FALSE),Tabelle1[[#This Row],[Artikelnr. (wenn vorhanden)]])</f>
        <v>Diverses</v>
      </c>
    </row>
    <row r="235" spans="1:8" x14ac:dyDescent="0.25">
      <c r="A235" s="25" t="s">
        <v>88</v>
      </c>
      <c r="B235" s="25" t="s">
        <v>222</v>
      </c>
      <c r="C235" s="25">
        <v>87.2</v>
      </c>
      <c r="D235" s="25">
        <v>10</v>
      </c>
      <c r="E235" s="37">
        <v>44442</v>
      </c>
      <c r="F235" t="s">
        <v>25</v>
      </c>
      <c r="G235" s="55" t="s">
        <v>76</v>
      </c>
      <c r="H235" s="25" t="str">
        <f>IFERROR(VLOOKUP(Tabelle1[[#This Row],[Artikelnr. (wenn vorhanden)]],Artikel!A:C,3,FALSE),Tabelle1[[#This Row],[Artikelnr. (wenn vorhanden)]])</f>
        <v>DIverses</v>
      </c>
    </row>
    <row r="236" spans="1:8" x14ac:dyDescent="0.25">
      <c r="A236" s="25" t="s">
        <v>63</v>
      </c>
      <c r="B236" s="25" t="s">
        <v>60</v>
      </c>
      <c r="C236" s="25">
        <v>326.8</v>
      </c>
      <c r="D236" s="25">
        <v>10</v>
      </c>
      <c r="E236" s="37">
        <v>44442</v>
      </c>
      <c r="F236" t="s">
        <v>25</v>
      </c>
      <c r="G236" s="55" t="s">
        <v>76</v>
      </c>
      <c r="H236" s="25" t="str">
        <f>IFERROR(VLOOKUP(Tabelle1[[#This Row],[Artikelnr. (wenn vorhanden)]],Artikel!A:C,3,FALSE),Tabelle1[[#This Row],[Artikelnr. (wenn vorhanden)]])</f>
        <v>Diverses aus Abfüllung</v>
      </c>
    </row>
    <row r="237" spans="1:8" x14ac:dyDescent="0.25">
      <c r="A237" s="25" t="s">
        <v>140</v>
      </c>
      <c r="B237" s="25" t="s">
        <v>200</v>
      </c>
      <c r="C237" s="25">
        <v>7.2</v>
      </c>
      <c r="D237" s="25">
        <v>70</v>
      </c>
      <c r="E237" s="37">
        <v>44442</v>
      </c>
      <c r="F237" t="s">
        <v>68</v>
      </c>
      <c r="G237" s="55" t="s">
        <v>68</v>
      </c>
      <c r="H237" s="25" t="str">
        <f>IFERROR(VLOOKUP(Tabelle1[[#This Row],[Artikelnr. (wenn vorhanden)]],Artikel!A:C,3,FALSE),Tabelle1[[#This Row],[Artikelnr. (wenn vorhanden)]])</f>
        <v>Diverses QM</v>
      </c>
    </row>
    <row r="238" spans="1:8" x14ac:dyDescent="0.25">
      <c r="A238" s="25" t="s">
        <v>140</v>
      </c>
      <c r="B238" s="25" t="s">
        <v>200</v>
      </c>
      <c r="C238" s="25">
        <v>9</v>
      </c>
      <c r="D238" s="25">
        <v>70</v>
      </c>
      <c r="E238" s="37">
        <v>44442</v>
      </c>
      <c r="F238" t="s">
        <v>68</v>
      </c>
      <c r="G238" s="55" t="s">
        <v>68</v>
      </c>
      <c r="H238" s="25" t="str">
        <f>IFERROR(VLOOKUP(Tabelle1[[#This Row],[Artikelnr. (wenn vorhanden)]],Artikel!A:C,3,FALSE),Tabelle1[[#This Row],[Artikelnr. (wenn vorhanden)]])</f>
        <v>Diverses QM</v>
      </c>
    </row>
    <row r="239" spans="1:8" x14ac:dyDescent="0.25">
      <c r="A239" s="25" t="s">
        <v>140</v>
      </c>
      <c r="B239" s="25" t="s">
        <v>200</v>
      </c>
      <c r="C239" s="25">
        <v>13.5</v>
      </c>
      <c r="D239" s="25">
        <v>70</v>
      </c>
      <c r="E239" s="37">
        <v>44442</v>
      </c>
      <c r="F239" t="s">
        <v>68</v>
      </c>
      <c r="G239" s="55" t="s">
        <v>68</v>
      </c>
      <c r="H239" s="25" t="str">
        <f>IFERROR(VLOOKUP(Tabelle1[[#This Row],[Artikelnr. (wenn vorhanden)]],Artikel!A:C,3,FALSE),Tabelle1[[#This Row],[Artikelnr. (wenn vorhanden)]])</f>
        <v>Diverses QM</v>
      </c>
    </row>
    <row r="240" spans="1:8" x14ac:dyDescent="0.25">
      <c r="A240" s="25" t="s">
        <v>59</v>
      </c>
      <c r="B240" s="25" t="s">
        <v>57</v>
      </c>
      <c r="C240" s="25">
        <v>4.5</v>
      </c>
      <c r="D240" s="25">
        <v>70</v>
      </c>
      <c r="E240" s="37">
        <v>44442</v>
      </c>
      <c r="F240" t="s">
        <v>68</v>
      </c>
      <c r="G240" s="55" t="s">
        <v>68</v>
      </c>
      <c r="H240" s="25" t="str">
        <f>IFERROR(VLOOKUP(Tabelle1[[#This Row],[Artikelnr. (wenn vorhanden)]],Artikel!A:C,3,FALSE),Tabelle1[[#This Row],[Artikelnr. (wenn vorhanden)]])</f>
        <v>Laborproben</v>
      </c>
    </row>
    <row r="241" spans="1:8" x14ac:dyDescent="0.25">
      <c r="A241" s="25" t="s">
        <v>59</v>
      </c>
      <c r="B241" s="25" t="s">
        <v>57</v>
      </c>
      <c r="C241" s="25">
        <v>20</v>
      </c>
      <c r="D241" s="25">
        <v>70</v>
      </c>
      <c r="E241" s="37">
        <v>44442</v>
      </c>
      <c r="F241" t="s">
        <v>68</v>
      </c>
      <c r="G241" s="55" t="s">
        <v>68</v>
      </c>
      <c r="H241" s="25" t="str">
        <f>IFERROR(VLOOKUP(Tabelle1[[#This Row],[Artikelnr. (wenn vorhanden)]],Artikel!A:C,3,FALSE),Tabelle1[[#This Row],[Artikelnr. (wenn vorhanden)]])</f>
        <v>Laborproben</v>
      </c>
    </row>
    <row r="242" spans="1:8" x14ac:dyDescent="0.25">
      <c r="A242" s="25" t="s">
        <v>59</v>
      </c>
      <c r="B242" s="25" t="s">
        <v>57</v>
      </c>
      <c r="C242" s="25">
        <v>74</v>
      </c>
      <c r="D242" s="25">
        <v>70</v>
      </c>
      <c r="E242" s="37">
        <v>44442</v>
      </c>
      <c r="F242" t="s">
        <v>116</v>
      </c>
      <c r="G242" s="55" t="s">
        <v>116</v>
      </c>
      <c r="H242" s="25" t="str">
        <f>IFERROR(VLOOKUP(Tabelle1[[#This Row],[Artikelnr. (wenn vorhanden)]],Artikel!A:C,3,FALSE),Tabelle1[[#This Row],[Artikelnr. (wenn vorhanden)]])</f>
        <v>Laborproben</v>
      </c>
    </row>
    <row r="243" spans="1:8" x14ac:dyDescent="0.25">
      <c r="A243" s="25" t="s">
        <v>59</v>
      </c>
      <c r="B243" s="25" t="s">
        <v>57</v>
      </c>
      <c r="C243" s="25">
        <v>50</v>
      </c>
      <c r="D243" s="25">
        <v>70</v>
      </c>
      <c r="E243" s="37">
        <v>44442</v>
      </c>
      <c r="F243" t="s">
        <v>58</v>
      </c>
      <c r="G243" s="55" t="s">
        <v>58</v>
      </c>
      <c r="H243" s="25" t="str">
        <f>IFERROR(VLOOKUP(Tabelle1[[#This Row],[Artikelnr. (wenn vorhanden)]],Artikel!A:C,3,FALSE),Tabelle1[[#This Row],[Artikelnr. (wenn vorhanden)]])</f>
        <v>Laborproben</v>
      </c>
    </row>
    <row r="244" spans="1:8" x14ac:dyDescent="0.25">
      <c r="A244" s="25" t="s">
        <v>59</v>
      </c>
      <c r="B244" s="25" t="s">
        <v>57</v>
      </c>
      <c r="C244" s="25">
        <v>150</v>
      </c>
      <c r="D244" s="25">
        <v>70</v>
      </c>
      <c r="E244" s="37">
        <v>44442</v>
      </c>
      <c r="F244" t="s">
        <v>58</v>
      </c>
      <c r="G244" s="55" t="s">
        <v>58</v>
      </c>
      <c r="H244" s="25" t="str">
        <f>IFERROR(VLOOKUP(Tabelle1[[#This Row],[Artikelnr. (wenn vorhanden)]],Artikel!A:C,3,FALSE),Tabelle1[[#This Row],[Artikelnr. (wenn vorhanden)]])</f>
        <v>Laborproben</v>
      </c>
    </row>
    <row r="245" spans="1:8" x14ac:dyDescent="0.25">
      <c r="A245" s="25" t="s">
        <v>59</v>
      </c>
      <c r="B245" s="25" t="s">
        <v>57</v>
      </c>
      <c r="C245" s="25">
        <v>77</v>
      </c>
      <c r="D245" s="25">
        <v>70</v>
      </c>
      <c r="E245" s="37">
        <v>44442</v>
      </c>
      <c r="F245" t="s">
        <v>90</v>
      </c>
      <c r="G245" s="55" t="s">
        <v>90</v>
      </c>
      <c r="H245" s="25" t="str">
        <f>IFERROR(VLOOKUP(Tabelle1[[#This Row],[Artikelnr. (wenn vorhanden)]],Artikel!A:C,3,FALSE),Tabelle1[[#This Row],[Artikelnr. (wenn vorhanden)]])</f>
        <v>Laborproben</v>
      </c>
    </row>
    <row r="246" spans="1:8" ht="30" x14ac:dyDescent="0.25">
      <c r="A246" s="25" t="s">
        <v>349</v>
      </c>
      <c r="B246" s="25" t="s">
        <v>193</v>
      </c>
      <c r="C246" s="25">
        <v>78</v>
      </c>
      <c r="D246" s="25">
        <v>12</v>
      </c>
      <c r="E246" s="37">
        <v>44442</v>
      </c>
      <c r="F246" t="s">
        <v>10</v>
      </c>
      <c r="G246" s="55" t="s">
        <v>194</v>
      </c>
      <c r="H246" s="25" t="str">
        <f>IFERROR(VLOOKUP(Tabelle1[[#This Row],[Artikelnr. (wenn vorhanden)]],Artikel!A:C,3,FALSE),Tabelle1[[#This Row],[Artikelnr. (wenn vorhanden)]])</f>
        <v>Räucher Natur OGT</v>
      </c>
    </row>
    <row r="247" spans="1:8" x14ac:dyDescent="0.25">
      <c r="A247" s="25" t="s">
        <v>349</v>
      </c>
      <c r="B247" s="25" t="s">
        <v>119</v>
      </c>
      <c r="C247" s="25">
        <v>96</v>
      </c>
      <c r="D247" s="25">
        <v>12</v>
      </c>
      <c r="E247" s="37">
        <v>44442</v>
      </c>
      <c r="F247" t="s">
        <v>15148</v>
      </c>
      <c r="G247" s="55" t="s">
        <v>15148</v>
      </c>
      <c r="H247" s="25" t="str">
        <f>IFERROR(VLOOKUP(Tabelle1[[#This Row],[Artikelnr. (wenn vorhanden)]],Artikel!A:C,3,FALSE),Tabelle1[[#This Row],[Artikelnr. (wenn vorhanden)]])</f>
        <v>RW Natur</v>
      </c>
    </row>
    <row r="248" spans="1:8" x14ac:dyDescent="0.25">
      <c r="A248" s="25" t="s">
        <v>349</v>
      </c>
      <c r="B248" s="25" t="s">
        <v>119</v>
      </c>
      <c r="C248" s="25">
        <v>320</v>
      </c>
      <c r="D248" s="25">
        <v>12</v>
      </c>
      <c r="E248" s="37">
        <v>44442</v>
      </c>
      <c r="F248" t="s">
        <v>15148</v>
      </c>
      <c r="G248" s="55" t="s">
        <v>15148</v>
      </c>
      <c r="H248" s="25" t="str">
        <f>IFERROR(VLOOKUP(Tabelle1[[#This Row],[Artikelnr. (wenn vorhanden)]],Artikel!A:C,3,FALSE),Tabelle1[[#This Row],[Artikelnr. (wenn vorhanden)]])</f>
        <v>RW Natur</v>
      </c>
    </row>
    <row r="249" spans="1:8" x14ac:dyDescent="0.25">
      <c r="A249" s="25" t="s">
        <v>349</v>
      </c>
      <c r="B249" s="25" t="s">
        <v>221</v>
      </c>
      <c r="C249" s="25">
        <v>256</v>
      </c>
      <c r="D249" s="25">
        <v>10</v>
      </c>
      <c r="E249" s="37">
        <v>44442</v>
      </c>
      <c r="F249" t="s">
        <v>25</v>
      </c>
      <c r="G249" s="55" t="s">
        <v>76</v>
      </c>
      <c r="H249" s="25" t="str">
        <f>IFERROR(VLOOKUP(Tabelle1[[#This Row],[Artikelnr. (wenn vorhanden)]],Artikel!A:C,3,FALSE),Tabelle1[[#This Row],[Artikelnr. (wenn vorhanden)]])</f>
        <v>RW Natur diverse</v>
      </c>
    </row>
    <row r="250" spans="1:8" x14ac:dyDescent="0.25">
      <c r="A250" s="25" t="s">
        <v>63</v>
      </c>
      <c r="B250" s="25" t="s">
        <v>199</v>
      </c>
      <c r="C250" s="25">
        <v>11.4</v>
      </c>
      <c r="D250" s="25">
        <v>22</v>
      </c>
      <c r="E250" s="37">
        <v>44442</v>
      </c>
      <c r="F250" t="s">
        <v>61</v>
      </c>
      <c r="G250" s="55" t="s">
        <v>62</v>
      </c>
      <c r="H250" s="25" t="str">
        <f>IFERROR(VLOOKUP(Tabelle1[[#This Row],[Artikelnr. (wenn vorhanden)]],Artikel!A:C,3,FALSE),Tabelle1[[#This Row],[Artikelnr. (wenn vorhanden)]])</f>
        <v>Skinkeost 250g</v>
      </c>
    </row>
    <row r="251" spans="1:8" x14ac:dyDescent="0.25">
      <c r="A251" s="25" t="s">
        <v>15207</v>
      </c>
      <c r="B251" s="25">
        <v>23500273</v>
      </c>
      <c r="C251" s="25">
        <v>446</v>
      </c>
      <c r="D251" s="25">
        <v>22</v>
      </c>
      <c r="E251" s="37">
        <v>44445</v>
      </c>
      <c r="F251" t="s">
        <v>95</v>
      </c>
      <c r="G251" s="55" t="s">
        <v>215</v>
      </c>
      <c r="H251" s="25" t="str">
        <f>IFERROR(VLOOKUP(Tabelle1[[#This Row],[Artikelnr. (wenn vorhanden)]],Artikel!A:C,3,FALSE),Tabelle1[[#This Row],[Artikelnr. (wenn vorhanden)]])</f>
        <v>RIE EDA-40</v>
      </c>
    </row>
    <row r="252" spans="1:8" x14ac:dyDescent="0.25">
      <c r="A252" s="25" t="s">
        <v>15188</v>
      </c>
      <c r="B252" s="25">
        <v>29500482</v>
      </c>
      <c r="C252" s="25">
        <v>5</v>
      </c>
      <c r="D252" s="25">
        <v>61</v>
      </c>
      <c r="E252" s="37">
        <v>44445</v>
      </c>
      <c r="F252" t="s">
        <v>15</v>
      </c>
      <c r="G252" s="55" t="s">
        <v>15</v>
      </c>
      <c r="H252" s="25" t="str">
        <f>IFERROR(VLOOKUP(Tabelle1[[#This Row],[Artikelnr. (wenn vorhanden)]],Artikel!A:C,3,FALSE),Tabelle1[[#This Row],[Artikelnr. (wenn vorhanden)]])</f>
        <v>VOS Schwarzer Pfeffer R</v>
      </c>
    </row>
    <row r="253" spans="1:8" x14ac:dyDescent="0.25">
      <c r="A253" s="25" t="s">
        <v>15198</v>
      </c>
      <c r="B253" s="25">
        <v>29500886</v>
      </c>
      <c r="C253" s="25">
        <v>8</v>
      </c>
      <c r="D253" s="25">
        <v>61</v>
      </c>
      <c r="E253" s="37">
        <v>44445</v>
      </c>
      <c r="F253" t="s">
        <v>15</v>
      </c>
      <c r="G253" s="55" t="s">
        <v>209</v>
      </c>
      <c r="H253" s="25" t="str">
        <f>IFERROR(VLOOKUP(Tabelle1[[#This Row],[Artikelnr. (wenn vorhanden)]],Artikel!A:C,3,FALSE),Tabelle1[[#This Row],[Artikelnr. (wenn vorhanden)]])</f>
        <v>ABS MEDI-KRÄUK</v>
      </c>
    </row>
    <row r="254" spans="1:8" x14ac:dyDescent="0.25">
      <c r="A254" s="25" t="s">
        <v>15175</v>
      </c>
      <c r="B254" s="25">
        <v>29500891</v>
      </c>
      <c r="C254" s="25">
        <v>4</v>
      </c>
      <c r="D254" s="25">
        <v>61</v>
      </c>
      <c r="E254" s="37">
        <v>44445</v>
      </c>
      <c r="F254" t="s">
        <v>15</v>
      </c>
      <c r="G254" s="55" t="s">
        <v>79</v>
      </c>
      <c r="H254" s="25" t="str">
        <f>IFERROR(VLOOKUP(Tabelle1[[#This Row],[Artikelnr. (wenn vorhanden)]],Artikel!A:C,3,FALSE),Tabelle1[[#This Row],[Artikelnr. (wenn vorhanden)]])</f>
        <v>ABS PECO</v>
      </c>
    </row>
    <row r="255" spans="1:8" x14ac:dyDescent="0.25">
      <c r="A255" s="25" t="s">
        <v>15175</v>
      </c>
      <c r="B255" s="25">
        <v>29500900</v>
      </c>
      <c r="C255" s="25">
        <v>8</v>
      </c>
      <c r="D255" s="25">
        <v>61</v>
      </c>
      <c r="E255" s="37">
        <v>44445</v>
      </c>
      <c r="F255" t="s">
        <v>15</v>
      </c>
      <c r="G255" s="55" t="s">
        <v>79</v>
      </c>
      <c r="H255" s="25" t="str">
        <f>IFERROR(VLOOKUP(Tabelle1[[#This Row],[Artikelnr. (wenn vorhanden)]],Artikel!A:C,3,FALSE),Tabelle1[[#This Row],[Artikelnr. (wenn vorhanden)]])</f>
        <v>ABS ROVIN</v>
      </c>
    </row>
    <row r="256" spans="1:8" x14ac:dyDescent="0.25">
      <c r="A256" s="25" t="s">
        <v>15188</v>
      </c>
      <c r="B256" s="25">
        <v>29500910</v>
      </c>
      <c r="C256" s="25">
        <v>36</v>
      </c>
      <c r="D256" s="25">
        <v>61</v>
      </c>
      <c r="E256" s="37">
        <v>44445</v>
      </c>
      <c r="F256" t="s">
        <v>15</v>
      </c>
      <c r="G256" s="55" t="s">
        <v>209</v>
      </c>
      <c r="H256" s="25" t="str">
        <f>IFERROR(VLOOKUP(Tabelle1[[#This Row],[Artikelnr. (wenn vorhanden)]],Artikel!A:C,3,FALSE),Tabelle1[[#This Row],[Artikelnr. (wenn vorhanden)]])</f>
        <v>ABS Unser Blütenkäse</v>
      </c>
    </row>
    <row r="257" spans="1:8" x14ac:dyDescent="0.25">
      <c r="A257" s="25" t="s">
        <v>15188</v>
      </c>
      <c r="B257" s="25">
        <v>29500910</v>
      </c>
      <c r="C257" s="25">
        <v>9</v>
      </c>
      <c r="D257" s="25">
        <v>61</v>
      </c>
      <c r="E257" s="37">
        <v>44445</v>
      </c>
      <c r="F257" t="s">
        <v>15</v>
      </c>
      <c r="G257" s="55" t="s">
        <v>209</v>
      </c>
      <c r="H257" s="25" t="str">
        <f>IFERROR(VLOOKUP(Tabelle1[[#This Row],[Artikelnr. (wenn vorhanden)]],Artikel!A:C,3,FALSE),Tabelle1[[#This Row],[Artikelnr. (wenn vorhanden)]])</f>
        <v>ABS Unser Blütenkäse</v>
      </c>
    </row>
    <row r="258" spans="1:8" x14ac:dyDescent="0.25">
      <c r="A258" s="25" t="s">
        <v>15171</v>
      </c>
      <c r="B258" s="25">
        <v>29500913</v>
      </c>
      <c r="C258" s="25">
        <v>22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ZIEGENR</v>
      </c>
    </row>
    <row r="259" spans="1:8" x14ac:dyDescent="0.25">
      <c r="A259" s="25" t="s">
        <v>41</v>
      </c>
      <c r="B259" s="25">
        <v>29500967</v>
      </c>
      <c r="C259" s="25">
        <v>15</v>
      </c>
      <c r="D259" s="25">
        <v>12</v>
      </c>
      <c r="E259" s="37">
        <v>44445</v>
      </c>
      <c r="F259" t="s">
        <v>39</v>
      </c>
      <c r="G259" s="55" t="s">
        <v>70</v>
      </c>
      <c r="H259" s="25" t="str">
        <f>IFERROR(VLOOKUP(Tabelle1[[#This Row],[Artikelnr. (wenn vorhanden)]],Artikel!A:C,3,FALSE),Tabelle1[[#This Row],[Artikelnr. (wenn vorhanden)]])</f>
        <v>ABS BERGK BERGLANDMILCH</v>
      </c>
    </row>
    <row r="260" spans="1:8" x14ac:dyDescent="0.25">
      <c r="A260" s="25" t="s">
        <v>37</v>
      </c>
      <c r="B260" s="25">
        <v>29501003</v>
      </c>
      <c r="C260" s="25">
        <v>138</v>
      </c>
      <c r="D260" s="25">
        <v>10</v>
      </c>
      <c r="E260" s="37">
        <v>44445</v>
      </c>
      <c r="F260" t="s">
        <v>111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ABS CHED-PF-KRÄUK gemis</v>
      </c>
    </row>
    <row r="261" spans="1:8" x14ac:dyDescent="0.25">
      <c r="A261" s="25" t="s">
        <v>15198</v>
      </c>
      <c r="B261" s="25">
        <v>29501009</v>
      </c>
      <c r="C261" s="25">
        <v>46</v>
      </c>
      <c r="D261" s="25">
        <v>61</v>
      </c>
      <c r="E261" s="37">
        <v>44445</v>
      </c>
      <c r="F261" t="s">
        <v>15</v>
      </c>
      <c r="G261" s="55" t="s">
        <v>79</v>
      </c>
      <c r="H261" s="25" t="str">
        <f>IFERROR(VLOOKUP(Tabelle1[[#This Row],[Artikelnr. (wenn vorhanden)]],Artikel!A:C,3,FALSE),Tabelle1[[#This Row],[Artikelnr. (wenn vorhanden)]])</f>
        <v>ABS Whisky-Nuts</v>
      </c>
    </row>
    <row r="262" spans="1:8" x14ac:dyDescent="0.25">
      <c r="A262" s="25" t="s">
        <v>15175</v>
      </c>
      <c r="B262" s="25">
        <v>29501013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145</v>
      </c>
      <c r="H262" s="25" t="str">
        <f>IFERROR(VLOOKUP(Tabelle1[[#This Row],[Artikelnr. (wenn vorhanden)]],Artikel!A:C,3,FALSE),Tabelle1[[#This Row],[Artikelnr. (wenn vorhanden)]])</f>
        <v>ABS AT-ROTWEIN</v>
      </c>
    </row>
    <row r="263" spans="1:8" x14ac:dyDescent="0.25">
      <c r="A263" s="25" t="s">
        <v>15198</v>
      </c>
      <c r="B263" s="25">
        <v>29501030</v>
      </c>
      <c r="C263" s="25">
        <v>3</v>
      </c>
      <c r="D263" s="25">
        <v>61</v>
      </c>
      <c r="E263" s="37">
        <v>44445</v>
      </c>
      <c r="F263" t="s">
        <v>15</v>
      </c>
      <c r="G263" s="55" t="s">
        <v>155</v>
      </c>
      <c r="H263" s="25" t="str">
        <f>IFERROR(VLOOKUP(Tabelle1[[#This Row],[Artikelnr. (wenn vorhanden)]],Artikel!A:C,3,FALSE),Tabelle1[[#This Row],[Artikelnr. (wenn vorhanden)]])</f>
        <v>ABS ORANG-PESTO</v>
      </c>
    </row>
    <row r="264" spans="1:8" x14ac:dyDescent="0.25">
      <c r="A264" s="25" t="s">
        <v>37</v>
      </c>
      <c r="B264" s="25">
        <v>29501032</v>
      </c>
      <c r="C264" s="25">
        <v>36</v>
      </c>
      <c r="D264" s="25">
        <v>22</v>
      </c>
      <c r="E264" s="37">
        <v>44445</v>
      </c>
      <c r="F264" t="s">
        <v>61</v>
      </c>
      <c r="G264" s="25" t="s">
        <v>91</v>
      </c>
      <c r="H264" s="25" t="str">
        <f>IFERROR(VLOOKUP(Tabelle1[[#This Row],[Artikelnr. (wenn vorhanden)]],Artikel!A:C,3,FALSE),Tabelle1[[#This Row],[Artikelnr. (wenn vorhanden)]])</f>
        <v>ABS CHED-ROT MIT ß-CARO</v>
      </c>
    </row>
    <row r="265" spans="1:8" x14ac:dyDescent="0.25">
      <c r="A265" s="25" t="s">
        <v>15171</v>
      </c>
      <c r="B265" s="25">
        <v>29501036</v>
      </c>
      <c r="C265" s="25">
        <v>3</v>
      </c>
      <c r="D265" s="25">
        <v>61</v>
      </c>
      <c r="E265" s="37">
        <v>44445</v>
      </c>
      <c r="F265" t="s">
        <v>15</v>
      </c>
      <c r="G265" s="55" t="s">
        <v>145</v>
      </c>
      <c r="H265" s="25" t="str">
        <f>IFERROR(VLOOKUP(Tabelle1[[#This Row],[Artikelnr. (wenn vorhanden)]],Artikel!A:C,3,FALSE),Tabelle1[[#This Row],[Artikelnr. (wenn vorhanden)]])</f>
        <v>ABS SAINT ANDRÉ</v>
      </c>
    </row>
    <row r="266" spans="1:8" x14ac:dyDescent="0.25">
      <c r="A266" s="25" t="s">
        <v>15198</v>
      </c>
      <c r="B266" s="25">
        <v>29501041</v>
      </c>
      <c r="C266" s="25">
        <v>40</v>
      </c>
      <c r="D266" s="25">
        <v>61</v>
      </c>
      <c r="E266" s="37">
        <v>44445</v>
      </c>
      <c r="F266" t="s">
        <v>15</v>
      </c>
      <c r="G266" s="55" t="s">
        <v>155</v>
      </c>
      <c r="H266" s="25" t="str">
        <f>IFERROR(VLOOKUP(Tabelle1[[#This Row],[Artikelnr. (wenn vorhanden)]],Artikel!A:C,3,FALSE),Tabelle1[[#This Row],[Artikelnr. (wenn vorhanden)]])</f>
        <v>ABS CHILI-ROUVEEN</v>
      </c>
    </row>
    <row r="267" spans="1:8" x14ac:dyDescent="0.25">
      <c r="A267" s="25" t="s">
        <v>15168</v>
      </c>
      <c r="B267" s="25">
        <v>29501101</v>
      </c>
      <c r="C267" s="25">
        <v>10</v>
      </c>
      <c r="D267" s="25">
        <v>61</v>
      </c>
      <c r="E267" s="37">
        <v>44445</v>
      </c>
      <c r="F267" t="s">
        <v>15</v>
      </c>
      <c r="G267" s="55" t="s">
        <v>151</v>
      </c>
      <c r="H267" s="25" t="str">
        <f>IFERROR(VLOOKUP(Tabelle1[[#This Row],[Artikelnr. (wenn vorhanden)]],Artikel!A:C,3,FALSE),Tabelle1[[#This Row],[Artikelnr. (wenn vorhanden)]])</f>
        <v>ABS BRIE-PAP</v>
      </c>
    </row>
    <row r="268" spans="1:8" x14ac:dyDescent="0.25">
      <c r="A268" s="25" t="s">
        <v>63</v>
      </c>
      <c r="B268" s="25">
        <v>32000049</v>
      </c>
      <c r="C268" s="25">
        <v>27.5</v>
      </c>
      <c r="D268" s="25">
        <v>10</v>
      </c>
      <c r="E268" s="37">
        <v>44445</v>
      </c>
      <c r="F268" t="s">
        <v>187</v>
      </c>
      <c r="G268" s="55" t="s">
        <v>205</v>
      </c>
      <c r="H268" s="25" t="str">
        <f>IFERROR(VLOOKUP(Tabelle1[[#This Row],[Artikelnr. (wenn vorhanden)]],Artikel!A:C,3,FALSE),Tabelle1[[#This Row],[Artikelnr. (wenn vorhanden)]])</f>
        <v>GRW NATUR 7,2KG</v>
      </c>
    </row>
    <row r="269" spans="1:8" x14ac:dyDescent="0.25">
      <c r="A269" s="25" t="s">
        <v>63</v>
      </c>
      <c r="B269" s="25">
        <v>32000049</v>
      </c>
      <c r="C269" s="25">
        <v>28</v>
      </c>
      <c r="D269" s="25">
        <v>10</v>
      </c>
      <c r="E269" s="37">
        <v>44445</v>
      </c>
      <c r="F269" t="s">
        <v>187</v>
      </c>
      <c r="G269" s="55" t="s">
        <v>205</v>
      </c>
      <c r="H269" s="25" t="str">
        <f>IFERROR(VLOOKUP(Tabelle1[[#This Row],[Artikelnr. (wenn vorhanden)]],Artikel!A:C,3,FALSE),Tabelle1[[#This Row],[Artikelnr. (wenn vorhanden)]])</f>
        <v>GRW NATUR 7,2KG</v>
      </c>
    </row>
    <row r="270" spans="1:8" x14ac:dyDescent="0.25">
      <c r="A270" s="25" t="s">
        <v>63</v>
      </c>
      <c r="B270" s="25">
        <v>32000049</v>
      </c>
      <c r="C270" s="25">
        <v>28.5</v>
      </c>
      <c r="D270" s="25">
        <v>10</v>
      </c>
      <c r="E270" s="37">
        <v>44445</v>
      </c>
      <c r="F270" t="s">
        <v>187</v>
      </c>
      <c r="G270" s="55" t="s">
        <v>205</v>
      </c>
      <c r="H270" s="25" t="str">
        <f>IFERROR(VLOOKUP(Tabelle1[[#This Row],[Artikelnr. (wenn vorhanden)]],Artikel!A:C,3,FALSE),Tabelle1[[#This Row],[Artikelnr. (wenn vorhanden)]])</f>
        <v>GRW NATUR 7,2KG</v>
      </c>
    </row>
    <row r="271" spans="1:8" x14ac:dyDescent="0.25">
      <c r="A271" s="25" t="s">
        <v>63</v>
      </c>
      <c r="B271" s="25">
        <v>32000049</v>
      </c>
      <c r="C271" s="25">
        <v>36</v>
      </c>
      <c r="D271" s="25">
        <v>10</v>
      </c>
      <c r="E271" s="37">
        <v>44445</v>
      </c>
      <c r="F271" t="s">
        <v>187</v>
      </c>
      <c r="G271" s="55" t="s">
        <v>205</v>
      </c>
      <c r="H271" s="25" t="str">
        <f>IFERROR(VLOOKUP(Tabelle1[[#This Row],[Artikelnr. (wenn vorhanden)]],Artikel!A:C,3,FALSE),Tabelle1[[#This Row],[Artikelnr. (wenn vorhanden)]])</f>
        <v>GRW NATUR 7,2KG</v>
      </c>
    </row>
    <row r="272" spans="1:8" x14ac:dyDescent="0.25">
      <c r="A272" s="25" t="s">
        <v>63</v>
      </c>
      <c r="B272" s="25">
        <v>32000067</v>
      </c>
      <c r="C272" s="25">
        <v>28.5</v>
      </c>
      <c r="D272" s="25">
        <v>10</v>
      </c>
      <c r="E272" s="37">
        <v>44445</v>
      </c>
      <c r="F272" t="s">
        <v>187</v>
      </c>
      <c r="G272" s="55" t="s">
        <v>188</v>
      </c>
      <c r="H272" s="25" t="str">
        <f>IFERROR(VLOOKUP(Tabelle1[[#This Row],[Artikelnr. (wenn vorhanden)]],Artikel!A:C,3,FALSE),Tabelle1[[#This Row],[Artikelnr. (wenn vorhanden)]])</f>
        <v>RW NATUR 9,3KG AN</v>
      </c>
    </row>
    <row r="273" spans="1:8" x14ac:dyDescent="0.25">
      <c r="A273" s="25" t="s">
        <v>63</v>
      </c>
      <c r="B273" s="25">
        <v>32000068</v>
      </c>
      <c r="C273" s="25">
        <v>9</v>
      </c>
      <c r="D273" s="25">
        <v>10</v>
      </c>
      <c r="E273" s="37">
        <v>44445</v>
      </c>
      <c r="F273" t="s">
        <v>177</v>
      </c>
      <c r="G273" s="55" t="s">
        <v>178</v>
      </c>
      <c r="H273" s="25" t="str">
        <f>IFERROR(VLOOKUP(Tabelle1[[#This Row],[Artikelnr. (wenn vorhanden)]],Artikel!A:C,3,FALSE),Tabelle1[[#This Row],[Artikelnr. (wenn vorhanden)]])</f>
        <v>RW SCHI 9,3KG AN</v>
      </c>
    </row>
    <row r="274" spans="1:8" x14ac:dyDescent="0.25">
      <c r="A274" s="25" t="s">
        <v>63</v>
      </c>
      <c r="B274" s="25">
        <v>35000343</v>
      </c>
      <c r="C274" s="25">
        <v>13.5</v>
      </c>
      <c r="D274" s="25">
        <v>22</v>
      </c>
      <c r="E274" s="37">
        <v>44445</v>
      </c>
      <c r="F274" t="s">
        <v>15</v>
      </c>
      <c r="G274" s="55" t="s">
        <v>112</v>
      </c>
      <c r="H274" s="25" t="str">
        <f>IFERROR(VLOOKUP(Tabelle1[[#This Row],[Artikelnr. (wenn vorhanden)]],Artikel!A:C,3,FALSE),Tabelle1[[#This Row],[Artikelnr. (wenn vorhanden)]])</f>
        <v>REZ CN-SHRIMPS DK ALDI</v>
      </c>
    </row>
    <row r="275" spans="1:8" x14ac:dyDescent="0.25">
      <c r="A275" s="25" t="s">
        <v>15155</v>
      </c>
      <c r="B275" s="25" t="s">
        <v>15280</v>
      </c>
      <c r="C275" s="25">
        <v>611.5</v>
      </c>
      <c r="D275" s="25">
        <v>12</v>
      </c>
      <c r="E275" s="37">
        <v>44445</v>
      </c>
      <c r="F275" t="s">
        <v>15152</v>
      </c>
      <c r="G275" s="55" t="s">
        <v>87</v>
      </c>
      <c r="H275" s="25" t="str">
        <f>IFERROR(VLOOKUP(Tabelle1[[#This Row],[Artikelnr. (wenn vorhanden)]],Artikel!A:C,3,FALSE),Tabelle1[[#This Row],[Artikelnr. (wenn vorhanden)]])</f>
        <v>Div. Zipfel, Endstücke</v>
      </c>
    </row>
    <row r="276" spans="1:8" x14ac:dyDescent="0.25">
      <c r="A276" s="25" t="s">
        <v>7</v>
      </c>
      <c r="B276" s="25" t="s">
        <v>75</v>
      </c>
      <c r="C276" s="25">
        <v>29.5</v>
      </c>
      <c r="D276" s="25">
        <v>30</v>
      </c>
      <c r="E276" s="37">
        <v>44445</v>
      </c>
      <c r="G276" s="55"/>
      <c r="H276" s="25" t="str">
        <f>IFERROR(VLOOKUP(Tabelle1[[#This Row],[Artikelnr. (wenn vorhanden)]],Artikel!A:C,3,FALSE),Tabelle1[[#This Row],[Artikelnr. (wenn vorhanden)]])</f>
        <v>Diverses</v>
      </c>
    </row>
    <row r="277" spans="1:8" x14ac:dyDescent="0.25">
      <c r="A277" s="25" t="s">
        <v>88</v>
      </c>
      <c r="B277" s="25" t="s">
        <v>75</v>
      </c>
      <c r="C277" s="25">
        <v>47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37</v>
      </c>
      <c r="B278" s="25" t="s">
        <v>75</v>
      </c>
      <c r="C278" s="25">
        <v>77.5</v>
      </c>
      <c r="D278" s="25">
        <v>10</v>
      </c>
      <c r="E278" s="37">
        <v>44445</v>
      </c>
      <c r="F278" t="s">
        <v>25</v>
      </c>
      <c r="G278" s="55" t="s">
        <v>76</v>
      </c>
      <c r="H278" s="25" t="str">
        <f>IFERROR(VLOOKUP(Tabelle1[[#This Row],[Artikelnr. (wenn vorhanden)]],Artikel!A:C,3,FALSE),Tabelle1[[#This Row],[Artikelnr. (wenn vorhanden)]])</f>
        <v>Diverses</v>
      </c>
    </row>
    <row r="279" spans="1:8" x14ac:dyDescent="0.25">
      <c r="A279" s="25" t="s">
        <v>63</v>
      </c>
      <c r="B279" s="25" t="s">
        <v>60</v>
      </c>
      <c r="C279" s="25">
        <v>55</v>
      </c>
      <c r="D279" s="25">
        <v>10</v>
      </c>
      <c r="E279" s="37">
        <v>44445</v>
      </c>
      <c r="F279" t="s">
        <v>25</v>
      </c>
      <c r="G279" s="55" t="s">
        <v>76</v>
      </c>
      <c r="H279" s="25" t="str">
        <f>IFERROR(VLOOKUP(Tabelle1[[#This Row],[Artikelnr. (wenn vorhanden)]],Artikel!A:C,3,FALSE),Tabelle1[[#This Row],[Artikelnr. (wenn vorhanden)]])</f>
        <v>Diverses aus Abfüllung</v>
      </c>
    </row>
    <row r="280" spans="1:8" x14ac:dyDescent="0.25">
      <c r="A280" s="25" t="s">
        <v>63</v>
      </c>
      <c r="B280" s="25" t="s">
        <v>60</v>
      </c>
      <c r="C280" s="25">
        <v>122.5</v>
      </c>
      <c r="D280" s="25">
        <v>10</v>
      </c>
      <c r="E280" s="37">
        <v>44445</v>
      </c>
      <c r="F280" t="s">
        <v>25</v>
      </c>
      <c r="G280" s="55" t="s">
        <v>76</v>
      </c>
      <c r="H280" s="25" t="str">
        <f>IFERROR(VLOOKUP(Tabelle1[[#This Row],[Artikelnr. (wenn vorhanden)]],Artikel!A:C,3,FALSE),Tabelle1[[#This Row],[Artikelnr. (wenn vorhanden)]])</f>
        <v>Diverses aus Abfüllung</v>
      </c>
    </row>
    <row r="281" spans="1:8" ht="30" x14ac:dyDescent="0.25">
      <c r="A281" s="25" t="s">
        <v>41</v>
      </c>
      <c r="B281" s="25">
        <v>29500480</v>
      </c>
      <c r="C281" s="25">
        <v>84.8</v>
      </c>
      <c r="D281" s="25">
        <v>12</v>
      </c>
      <c r="E281" s="37">
        <v>44446</v>
      </c>
      <c r="F281" t="s">
        <v>39</v>
      </c>
      <c r="G281" s="55" t="s">
        <v>40</v>
      </c>
      <c r="H281" s="25" t="str">
        <f>IFERROR(VLOOKUP(Tabelle1[[#This Row],[Artikelnr. (wenn vorhanden)]],Artikel!A:C,3,FALSE),Tabelle1[[#This Row],[Artikelnr. (wenn vorhanden)]])</f>
        <v>VOS Müller Fleisch SKZ</v>
      </c>
    </row>
    <row r="282" spans="1:8" x14ac:dyDescent="0.25">
      <c r="A282" s="25" t="s">
        <v>15198</v>
      </c>
      <c r="B282" s="25">
        <v>29500886</v>
      </c>
      <c r="C282" s="25">
        <v>38</v>
      </c>
      <c r="D282" s="25">
        <v>61</v>
      </c>
      <c r="E282" s="37">
        <v>44446</v>
      </c>
      <c r="F282" t="s">
        <v>15</v>
      </c>
      <c r="G282" s="55" t="s">
        <v>209</v>
      </c>
      <c r="H282" s="25" t="str">
        <f>IFERROR(VLOOKUP(Tabelle1[[#This Row],[Artikelnr. (wenn vorhanden)]],Artikel!A:C,3,FALSE),Tabelle1[[#This Row],[Artikelnr. (wenn vorhanden)]])</f>
        <v>ABS MEDI-KRÄUK</v>
      </c>
    </row>
    <row r="283" spans="1:8" x14ac:dyDescent="0.25">
      <c r="A283" s="25" t="s">
        <v>15175</v>
      </c>
      <c r="B283" s="25">
        <v>29500900</v>
      </c>
      <c r="C283" s="25">
        <v>19</v>
      </c>
      <c r="D283" s="25">
        <v>61</v>
      </c>
      <c r="E283" s="37">
        <v>44446</v>
      </c>
      <c r="F283" t="s">
        <v>15</v>
      </c>
      <c r="G283" s="55" t="s">
        <v>79</v>
      </c>
      <c r="H283" s="25" t="str">
        <f>IFERROR(VLOOKUP(Tabelle1[[#This Row],[Artikelnr. (wenn vorhanden)]],Artikel!A:C,3,FALSE),Tabelle1[[#This Row],[Artikelnr. (wenn vorhanden)]])</f>
        <v>ABS ROVIN</v>
      </c>
    </row>
    <row r="284" spans="1:8" x14ac:dyDescent="0.25">
      <c r="A284" s="25" t="s">
        <v>15188</v>
      </c>
      <c r="B284" s="25">
        <v>29500910</v>
      </c>
      <c r="C284" s="25">
        <v>66</v>
      </c>
      <c r="D284" s="25">
        <v>61</v>
      </c>
      <c r="E284" s="37">
        <v>44446</v>
      </c>
      <c r="F284" t="s">
        <v>15</v>
      </c>
      <c r="G284" s="55" t="s">
        <v>209</v>
      </c>
      <c r="H284" s="25" t="str">
        <f>IFERROR(VLOOKUP(Tabelle1[[#This Row],[Artikelnr. (wenn vorhanden)]],Artikel!A:C,3,FALSE),Tabelle1[[#This Row],[Artikelnr. (wenn vorhanden)]])</f>
        <v>ABS Unser Blütenkäse</v>
      </c>
    </row>
    <row r="285" spans="1:8" x14ac:dyDescent="0.25">
      <c r="A285" s="25" t="s">
        <v>15198</v>
      </c>
      <c r="B285" s="25">
        <v>29500952</v>
      </c>
      <c r="C285" s="25">
        <v>7</v>
      </c>
      <c r="D285" s="25">
        <v>61</v>
      </c>
      <c r="E285" s="37">
        <v>44446</v>
      </c>
      <c r="F285" t="s">
        <v>15</v>
      </c>
      <c r="G285" s="55" t="s">
        <v>79</v>
      </c>
      <c r="H285" s="25" t="str">
        <f>IFERROR(VLOOKUP(Tabelle1[[#This Row],[Artikelnr. (wenn vorhanden)]],Artikel!A:C,3,FALSE),Tabelle1[[#This Row],[Artikelnr. (wenn vorhanden)]])</f>
        <v>ABS GRÜN-PESTO</v>
      </c>
    </row>
    <row r="286" spans="1:8" x14ac:dyDescent="0.25">
      <c r="A286" s="25" t="s">
        <v>15188</v>
      </c>
      <c r="B286" s="25">
        <v>29501020</v>
      </c>
      <c r="C286" s="25">
        <v>4.2</v>
      </c>
      <c r="D286" s="25">
        <v>10</v>
      </c>
      <c r="E286" s="37">
        <v>44446</v>
      </c>
      <c r="F286" t="s">
        <v>25</v>
      </c>
      <c r="G286" s="55" t="s">
        <v>76</v>
      </c>
      <c r="H286" s="25" t="str">
        <f>IFERROR(VLOOKUP(Tabelle1[[#This Row],[Artikelnr. (wenn vorhanden)]],Artikel!A:C,3,FALSE),Tabelle1[[#This Row],[Artikelnr. (wenn vorhanden)]])</f>
        <v>VOS WAL-THEKE</v>
      </c>
    </row>
    <row r="287" spans="1:8" x14ac:dyDescent="0.25">
      <c r="A287" s="25" t="s">
        <v>15198</v>
      </c>
      <c r="B287" s="25">
        <v>29501029</v>
      </c>
      <c r="C287" s="25">
        <v>32</v>
      </c>
      <c r="D287" s="25">
        <v>61</v>
      </c>
      <c r="E287" s="37">
        <v>44446</v>
      </c>
      <c r="F287" t="s">
        <v>15</v>
      </c>
      <c r="G287" s="55" t="s">
        <v>79</v>
      </c>
      <c r="H287" s="25" t="str">
        <f>IFERROR(VLOOKUP(Tabelle1[[#This Row],[Artikelnr. (wenn vorhanden)]],Artikel!A:C,3,FALSE),Tabelle1[[#This Row],[Artikelnr. (wenn vorhanden)]])</f>
        <v>ABS BRUSCHETTA</v>
      </c>
    </row>
    <row r="288" spans="1:8" x14ac:dyDescent="0.25">
      <c r="A288" s="25" t="s">
        <v>15198</v>
      </c>
      <c r="B288" s="25">
        <v>29501030</v>
      </c>
      <c r="C288" s="25">
        <v>5</v>
      </c>
      <c r="D288" s="25">
        <v>61</v>
      </c>
      <c r="E288" s="37">
        <v>44446</v>
      </c>
      <c r="F288" t="s">
        <v>15</v>
      </c>
      <c r="G288" s="55" t="s">
        <v>155</v>
      </c>
      <c r="H288" s="25" t="str">
        <f>IFERROR(VLOOKUP(Tabelle1[[#This Row],[Artikelnr. (wenn vorhanden)]],Artikel!A:C,3,FALSE),Tabelle1[[#This Row],[Artikelnr. (wenn vorhanden)]])</f>
        <v>ABS ORANG-PESTO</v>
      </c>
    </row>
    <row r="289" spans="1:8" x14ac:dyDescent="0.25">
      <c r="A289" s="25" t="s">
        <v>15188</v>
      </c>
      <c r="B289" s="25">
        <v>29501039</v>
      </c>
      <c r="C289" s="25">
        <v>117</v>
      </c>
      <c r="D289" s="25">
        <v>61</v>
      </c>
      <c r="E289" s="37">
        <v>44446</v>
      </c>
      <c r="F289" t="s">
        <v>15</v>
      </c>
      <c r="G289" s="55" t="s">
        <v>160</v>
      </c>
      <c r="H289" s="25" t="str">
        <f>IFERROR(VLOOKUP(Tabelle1[[#This Row],[Artikelnr. (wenn vorhanden)]],Artikel!A:C,3,FALSE),Tabelle1[[#This Row],[Artikelnr. (wenn vorhanden)]])</f>
        <v>ABS OLD-AMSTERDAM</v>
      </c>
    </row>
    <row r="290" spans="1:8" x14ac:dyDescent="0.25">
      <c r="A290" s="25" t="s">
        <v>15155</v>
      </c>
      <c r="B290" s="25">
        <v>29501064</v>
      </c>
      <c r="C290" s="25">
        <v>349</v>
      </c>
      <c r="D290" s="25">
        <v>12</v>
      </c>
      <c r="E290" s="37">
        <v>44446</v>
      </c>
      <c r="F290" t="s">
        <v>15152</v>
      </c>
      <c r="G290" s="55" t="s">
        <v>87</v>
      </c>
      <c r="H290" s="25" t="str">
        <f>IFERROR(VLOOKUP(Tabelle1[[#This Row],[Artikelnr. (wenn vorhanden)]],Artikel!A:C,3,FALSE),Tabelle1[[#This Row],[Artikelnr. (wenn vorhanden)]])</f>
        <v>VOS GRW-SCHI ZIPFEL 350</v>
      </c>
    </row>
    <row r="291" spans="1:8" x14ac:dyDescent="0.25">
      <c r="A291" s="25" t="s">
        <v>15155</v>
      </c>
      <c r="B291" s="25">
        <v>29501069</v>
      </c>
      <c r="C291" s="25">
        <v>371</v>
      </c>
      <c r="D291" s="25">
        <v>12</v>
      </c>
      <c r="E291" s="37">
        <v>44446</v>
      </c>
      <c r="F291" t="s">
        <v>15152</v>
      </c>
      <c r="G291" s="55" t="s">
        <v>87</v>
      </c>
      <c r="H291" s="25" t="str">
        <f>IFERROR(VLOOKUP(Tabelle1[[#This Row],[Artikelnr. (wenn vorhanden)]],Artikel!A:C,3,FALSE),Tabelle1[[#This Row],[Artikelnr. (wenn vorhanden)]])</f>
        <v>VOS GRW-NATUR ENDSTÜCK</v>
      </c>
    </row>
    <row r="292" spans="1:8" x14ac:dyDescent="0.25">
      <c r="A292" s="25" t="s">
        <v>63</v>
      </c>
      <c r="B292" s="25">
        <v>31000097</v>
      </c>
      <c r="C292" s="25">
        <v>20</v>
      </c>
      <c r="D292" s="25">
        <v>10</v>
      </c>
      <c r="E292" s="37">
        <v>44446</v>
      </c>
      <c r="F292" t="s">
        <v>177</v>
      </c>
      <c r="G292" s="55" t="s">
        <v>178</v>
      </c>
      <c r="H292" s="25" t="str">
        <f>IFERROR(VLOOKUP(Tabelle1[[#This Row],[Artikelnr. (wenn vorhanden)]],Artikel!A:C,3,FALSE),Tabelle1[[#This Row],[Artikelnr. (wenn vorhanden)]])</f>
        <v>Würste 9100g Natur aus</v>
      </c>
    </row>
    <row r="293" spans="1:8" x14ac:dyDescent="0.25">
      <c r="A293" s="25" t="s">
        <v>63</v>
      </c>
      <c r="B293" s="25">
        <v>32000069</v>
      </c>
      <c r="C293" s="25">
        <v>95</v>
      </c>
      <c r="D293" s="25">
        <v>10</v>
      </c>
      <c r="E293" s="37">
        <v>44446</v>
      </c>
      <c r="F293" t="s">
        <v>187</v>
      </c>
      <c r="G293" s="55" t="s">
        <v>188</v>
      </c>
      <c r="H293" s="25" t="str">
        <f>IFERROR(VLOOKUP(Tabelle1[[#This Row],[Artikelnr. (wenn vorhanden)]],Artikel!A:C,3,FALSE),Tabelle1[[#This Row],[Artikelnr. (wenn vorhanden)]])</f>
        <v>RW CHILI 9,3KG AN</v>
      </c>
    </row>
    <row r="294" spans="1:8" x14ac:dyDescent="0.25">
      <c r="A294" s="25" t="s">
        <v>63</v>
      </c>
      <c r="B294" s="25">
        <v>32000106</v>
      </c>
      <c r="C294" s="25">
        <v>22</v>
      </c>
      <c r="D294" s="25">
        <v>10</v>
      </c>
      <c r="E294" s="37">
        <v>44446</v>
      </c>
      <c r="F294" t="s">
        <v>25</v>
      </c>
      <c r="G294" s="55" t="s">
        <v>76</v>
      </c>
      <c r="H294" s="25" t="str">
        <f>IFERROR(VLOOKUP(Tabelle1[[#This Row],[Artikelnr. (wenn vorhanden)]],Artikel!A:C,3,FALSE),Tabelle1[[#This Row],[Artikelnr. (wenn vorhanden)]])</f>
        <v>GRW SCHI-NAT 7,2GK NEUE</v>
      </c>
    </row>
    <row r="295" spans="1:8" x14ac:dyDescent="0.25">
      <c r="A295" s="25" t="s">
        <v>15155</v>
      </c>
      <c r="B295" s="25">
        <v>49500188</v>
      </c>
      <c r="C295" s="25">
        <v>758.6</v>
      </c>
      <c r="D295" s="25">
        <v>12</v>
      </c>
      <c r="E295" s="37">
        <v>44446</v>
      </c>
      <c r="F295" t="s">
        <v>18</v>
      </c>
      <c r="G295" s="55" t="s">
        <v>18</v>
      </c>
      <c r="H295" s="25" t="str">
        <f>IFERROR(VLOOKUP(Tabelle1[[#This Row],[Artikelnr. (wenn vorhanden)]],Artikel!A:C,3,FALSE),Tabelle1[[#This Row],[Artikelnr. (wenn vorhanden)]])</f>
        <v>RÄU-END GRW-SCHI-NAT EN</v>
      </c>
    </row>
    <row r="296" spans="1:8" x14ac:dyDescent="0.25">
      <c r="A296" s="25" t="s">
        <v>15155</v>
      </c>
      <c r="B296" s="25">
        <v>49500213</v>
      </c>
      <c r="C296" s="25">
        <v>242.4</v>
      </c>
      <c r="D296" s="25">
        <v>12</v>
      </c>
      <c r="E296" s="37">
        <v>44446</v>
      </c>
      <c r="F296" t="s">
        <v>18</v>
      </c>
      <c r="G296" s="55" t="s">
        <v>18</v>
      </c>
      <c r="H296" s="25" t="str">
        <f>IFERROR(VLOOKUP(Tabelle1[[#This Row],[Artikelnr. (wenn vorhanden)]],Artikel!A:C,3,FALSE),Tabelle1[[#This Row],[Artikelnr. (wenn vorhanden)]])</f>
        <v>RÄU-END RW-CHILI 200G Z</v>
      </c>
    </row>
    <row r="297" spans="1:8" x14ac:dyDescent="0.25">
      <c r="A297" s="25" t="s">
        <v>15155</v>
      </c>
      <c r="B297" s="25" t="s">
        <v>15280</v>
      </c>
      <c r="C297" s="25">
        <v>467</v>
      </c>
      <c r="D297" s="25">
        <v>12</v>
      </c>
      <c r="E297" s="37">
        <v>44446</v>
      </c>
      <c r="F297" t="s">
        <v>15152</v>
      </c>
      <c r="G297" s="55" t="s">
        <v>87</v>
      </c>
      <c r="H297" s="25" t="str">
        <f>IFERROR(VLOOKUP(Tabelle1[[#This Row],[Artikelnr. (wenn vorhanden)]],Artikel!A:C,3,FALSE),Tabelle1[[#This Row],[Artikelnr. (wenn vorhanden)]])</f>
        <v>Div. Zipfel, Endstücke</v>
      </c>
    </row>
    <row r="298" spans="1:8" x14ac:dyDescent="0.25">
      <c r="A298" s="25" t="s">
        <v>74</v>
      </c>
      <c r="B298" s="25" t="s">
        <v>220</v>
      </c>
      <c r="C298" s="25">
        <v>18</v>
      </c>
      <c r="D298" s="25">
        <v>22</v>
      </c>
      <c r="E298" s="37">
        <v>44446</v>
      </c>
      <c r="F298" t="s">
        <v>72</v>
      </c>
      <c r="G298" s="55" t="s">
        <v>73</v>
      </c>
      <c r="H298" s="25" t="str">
        <f>IFERROR(VLOOKUP(Tabelle1[[#This Row],[Artikelnr. (wenn vorhanden)]],Artikel!A:C,3,FALSE),Tabelle1[[#This Row],[Artikelnr. (wenn vorhanden)]])</f>
        <v>Diverse Rinde</v>
      </c>
    </row>
    <row r="299" spans="1:8" x14ac:dyDescent="0.25">
      <c r="A299" s="25" t="s">
        <v>127</v>
      </c>
      <c r="B299" s="25" t="s">
        <v>75</v>
      </c>
      <c r="C299" s="25">
        <v>40</v>
      </c>
      <c r="D299" s="25">
        <v>10</v>
      </c>
      <c r="E299" s="37">
        <v>44446</v>
      </c>
      <c r="F299" t="s">
        <v>177</v>
      </c>
      <c r="G299" s="55" t="s">
        <v>36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8</v>
      </c>
      <c r="B300" s="25" t="s">
        <v>75</v>
      </c>
      <c r="C300" s="25">
        <v>201.6</v>
      </c>
      <c r="D300" s="25">
        <v>10</v>
      </c>
      <c r="E300" s="37">
        <v>44446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</v>
      </c>
    </row>
    <row r="301" spans="1:8" x14ac:dyDescent="0.25">
      <c r="A301" s="25" t="s">
        <v>63</v>
      </c>
      <c r="B301" s="25" t="s">
        <v>60</v>
      </c>
      <c r="C301" s="25">
        <v>170.6</v>
      </c>
      <c r="D301" s="25">
        <v>10</v>
      </c>
      <c r="E301" s="37">
        <v>44446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59</v>
      </c>
      <c r="B302" s="25" t="s">
        <v>90</v>
      </c>
      <c r="C302" s="25">
        <v>4.2</v>
      </c>
      <c r="D302" s="25">
        <v>70</v>
      </c>
      <c r="E302" s="37">
        <v>44446</v>
      </c>
      <c r="F302" t="s">
        <v>58</v>
      </c>
      <c r="G302" s="55" t="s">
        <v>58</v>
      </c>
      <c r="H302" s="25" t="str">
        <f>IFERROR(VLOOKUP(Tabelle1[[#This Row],[Artikelnr. (wenn vorhanden)]],Artikel!A:C,3,FALSE),Tabelle1[[#This Row],[Artikelnr. (wenn vorhanden)]])</f>
        <v>Rückstellproben</v>
      </c>
    </row>
    <row r="303" spans="1:8" x14ac:dyDescent="0.25">
      <c r="A303" s="25" t="s">
        <v>15207</v>
      </c>
      <c r="B303" s="25">
        <v>23000103</v>
      </c>
      <c r="C303" s="25">
        <v>10</v>
      </c>
      <c r="D303" s="25">
        <v>22</v>
      </c>
      <c r="E303" s="37">
        <v>44447</v>
      </c>
      <c r="F303" t="s">
        <v>61</v>
      </c>
      <c r="G303" s="25" t="s">
        <v>91</v>
      </c>
      <c r="H303" s="25" t="str">
        <f>IFERROR(VLOOKUP(Tabelle1[[#This Row],[Artikelnr. (wenn vorhanden)]],Artikel!A:C,3,FALSE),Tabelle1[[#This Row],[Artikelnr. (wenn vorhanden)]])</f>
        <v>Tilsiter 45% Fett i.Tr.</v>
      </c>
    </row>
    <row r="304" spans="1:8" x14ac:dyDescent="0.25">
      <c r="A304" s="25" t="s">
        <v>63</v>
      </c>
      <c r="B304" s="25">
        <v>23500428</v>
      </c>
      <c r="C304" s="25">
        <v>120</v>
      </c>
      <c r="D304" s="25">
        <v>10</v>
      </c>
      <c r="E304" s="37">
        <v>44447</v>
      </c>
      <c r="F304" t="s">
        <v>177</v>
      </c>
      <c r="G304" s="55" t="s">
        <v>178</v>
      </c>
      <c r="H304" s="25" t="str">
        <f>IFERROR(VLOOKUP(Tabelle1[[#This Row],[Artikelnr. (wenn vorhanden)]],Artikel!A:C,3,FALSE),Tabelle1[[#This Row],[Artikelnr. (wenn vorhanden)]])</f>
        <v>SKZ 8OZ</v>
      </c>
    </row>
    <row r="305" spans="1:8" x14ac:dyDescent="0.25">
      <c r="A305" s="25" t="s">
        <v>15171</v>
      </c>
      <c r="B305" s="25">
        <v>29500892</v>
      </c>
      <c r="C305" s="25">
        <v>56</v>
      </c>
      <c r="D305" s="25">
        <v>61</v>
      </c>
      <c r="E305" s="37">
        <v>44447</v>
      </c>
      <c r="F305" t="s">
        <v>15</v>
      </c>
      <c r="G305" s="55" t="s">
        <v>155</v>
      </c>
      <c r="H305" s="25" t="str">
        <f>IFERROR(VLOOKUP(Tabelle1[[#This Row],[Artikelnr. (wenn vorhanden)]],Artikel!A:C,3,FALSE),Tabelle1[[#This Row],[Artikelnr. (wenn vorhanden)]])</f>
        <v>ABS BLU-FOU</v>
      </c>
    </row>
    <row r="306" spans="1:8" x14ac:dyDescent="0.25">
      <c r="A306" s="25" t="s">
        <v>15171</v>
      </c>
      <c r="B306" s="25">
        <v>29500913</v>
      </c>
      <c r="C306" s="25">
        <v>4</v>
      </c>
      <c r="D306" s="25">
        <v>61</v>
      </c>
      <c r="E306" s="37">
        <v>44447</v>
      </c>
      <c r="F306" t="s">
        <v>15</v>
      </c>
      <c r="G306" s="55" t="s">
        <v>155</v>
      </c>
      <c r="H306" s="25" t="str">
        <f>IFERROR(VLOOKUP(Tabelle1[[#This Row],[Artikelnr. (wenn vorhanden)]],Artikel!A:C,3,FALSE),Tabelle1[[#This Row],[Artikelnr. (wenn vorhanden)]])</f>
        <v>ABS ZIEGENR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15168</v>
      </c>
      <c r="B309" s="25">
        <v>29500957</v>
      </c>
      <c r="C309" s="25">
        <v>2</v>
      </c>
      <c r="D309" s="25">
        <v>61</v>
      </c>
      <c r="E309" s="37">
        <v>44447</v>
      </c>
      <c r="F309" t="s">
        <v>15</v>
      </c>
      <c r="G309" s="55" t="s">
        <v>145</v>
      </c>
      <c r="H309" s="25" t="str">
        <f>IFERROR(VLOOKUP(Tabelle1[[#This Row],[Artikelnr. (wenn vorhanden)]],Artikel!A:C,3,FALSE),Tabelle1[[#This Row],[Artikelnr. (wenn vorhanden)]])</f>
        <v>ABS Crémeux</v>
      </c>
    </row>
    <row r="310" spans="1:8" x14ac:dyDescent="0.25">
      <c r="A310" s="25" t="s">
        <v>15189</v>
      </c>
      <c r="B310" s="25">
        <v>29501017</v>
      </c>
      <c r="C310" s="25">
        <v>17</v>
      </c>
      <c r="D310" s="25">
        <v>61</v>
      </c>
      <c r="E310" s="37">
        <v>44447</v>
      </c>
      <c r="F310" t="s">
        <v>15153</v>
      </c>
      <c r="G310" s="55" t="s">
        <v>87</v>
      </c>
      <c r="H310" s="25" t="str">
        <f>IFERROR(VLOOKUP(Tabelle1[[#This Row],[Artikelnr. (wenn vorhanden)]],Artikel!A:C,3,FALSE),Tabelle1[[#This Row],[Artikelnr. (wenn vorhanden)]])</f>
        <v>ABS Pfeffer-Bruch</v>
      </c>
    </row>
    <row r="311" spans="1:8" x14ac:dyDescent="0.25">
      <c r="A311" s="25" t="s">
        <v>15155</v>
      </c>
      <c r="B311" s="25">
        <v>29501022</v>
      </c>
      <c r="C311" s="25">
        <v>565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 NATUR AMM CO REZ</v>
      </c>
    </row>
    <row r="312" spans="1:8" x14ac:dyDescent="0.25">
      <c r="A312" s="25" t="s">
        <v>15155</v>
      </c>
      <c r="B312" s="25">
        <v>29501022</v>
      </c>
      <c r="C312" s="25">
        <v>1148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VOS RW NATUR AMM CO REZ</v>
      </c>
    </row>
    <row r="313" spans="1:8" x14ac:dyDescent="0.25">
      <c r="A313" s="25" t="s">
        <v>15171</v>
      </c>
      <c r="B313" s="25">
        <v>29501023</v>
      </c>
      <c r="C313" s="25">
        <v>123</v>
      </c>
      <c r="D313" s="25">
        <v>61</v>
      </c>
      <c r="E313" s="37">
        <v>44447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CAMBOZOLA</v>
      </c>
    </row>
    <row r="314" spans="1:8" x14ac:dyDescent="0.25">
      <c r="A314" s="25" t="s">
        <v>15155</v>
      </c>
      <c r="B314" s="25">
        <v>29501061</v>
      </c>
      <c r="C314" s="25">
        <v>148</v>
      </c>
      <c r="D314" s="25">
        <v>12</v>
      </c>
      <c r="E314" s="37">
        <v>44447</v>
      </c>
      <c r="F314" t="s">
        <v>15152</v>
      </c>
      <c r="G314" s="55" t="s">
        <v>87</v>
      </c>
      <c r="H314" s="25" t="str">
        <f>IFERROR(VLOOKUP(Tabelle1[[#This Row],[Artikelnr. (wenn vorhanden)]],Artikel!A:C,3,FALSE),Tabelle1[[#This Row],[Artikelnr. (wenn vorhanden)]])</f>
        <v>VOS RW-SCHI ZIPFEL 3500</v>
      </c>
    </row>
    <row r="315" spans="1:8" ht="30" x14ac:dyDescent="0.25">
      <c r="A315" s="25" t="s">
        <v>41</v>
      </c>
      <c r="B315" s="25">
        <v>29600001</v>
      </c>
      <c r="C315" s="25">
        <v>120</v>
      </c>
      <c r="D315" s="25">
        <v>12</v>
      </c>
      <c r="E315" s="37">
        <v>44447</v>
      </c>
      <c r="F315" t="s">
        <v>39</v>
      </c>
      <c r="G315" s="55" t="s">
        <v>40</v>
      </c>
      <c r="H315" s="25" t="str">
        <f>IFERROR(VLOOKUP(Tabelle1[[#This Row],[Artikelnr. (wenn vorhanden)]],Artikel!A:C,3,FALSE),Tabelle1[[#This Row],[Artikelnr. (wenn vorhanden)]])</f>
        <v>ABS 40-45% OGT</v>
      </c>
    </row>
    <row r="316" spans="1:8" x14ac:dyDescent="0.25">
      <c r="A316" s="25" t="s">
        <v>63</v>
      </c>
      <c r="B316" s="25">
        <v>32000049</v>
      </c>
      <c r="C316" s="25">
        <v>31.8</v>
      </c>
      <c r="D316" s="25">
        <v>10</v>
      </c>
      <c r="E316" s="37">
        <v>44447</v>
      </c>
      <c r="F316" t="s">
        <v>187</v>
      </c>
      <c r="G316" s="55" t="s">
        <v>188</v>
      </c>
      <c r="H316" s="25" t="str">
        <f>IFERROR(VLOOKUP(Tabelle1[[#This Row],[Artikelnr. (wenn vorhanden)]],Artikel!A:C,3,FALSE),Tabelle1[[#This Row],[Artikelnr. (wenn vorhanden)]])</f>
        <v>GRW NATUR 7,2KG</v>
      </c>
    </row>
    <row r="317" spans="1:8" x14ac:dyDescent="0.25">
      <c r="A317" s="25" t="s">
        <v>63</v>
      </c>
      <c r="B317" s="25">
        <v>32000066</v>
      </c>
      <c r="C317" s="25">
        <v>22.2</v>
      </c>
      <c r="D317" s="25">
        <v>10</v>
      </c>
      <c r="E317" s="37">
        <v>44447</v>
      </c>
      <c r="F317" t="s">
        <v>187</v>
      </c>
      <c r="G317" s="55" t="s">
        <v>188</v>
      </c>
      <c r="H317" s="25" t="str">
        <f>IFERROR(VLOOKUP(Tabelle1[[#This Row],[Artikelnr. (wenn vorhanden)]],Artikel!A:C,3,FALSE),Tabelle1[[#This Row],[Artikelnr. (wenn vorhanden)]])</f>
        <v>RW JALA-NAT 9,3KG JER D</v>
      </c>
    </row>
    <row r="318" spans="1:8" x14ac:dyDescent="0.25">
      <c r="A318" s="25" t="s">
        <v>15207</v>
      </c>
      <c r="B318" s="25">
        <v>49500055</v>
      </c>
      <c r="C318" s="25">
        <v>72</v>
      </c>
      <c r="D318" s="25">
        <v>12</v>
      </c>
      <c r="E318" s="37">
        <v>44447</v>
      </c>
      <c r="F318" t="s">
        <v>10</v>
      </c>
      <c r="G318" s="55" t="s">
        <v>111</v>
      </c>
      <c r="H318" s="25" t="str">
        <f>IFERROR(VLOOKUP(Tabelle1[[#This Row],[Artikelnr. (wenn vorhanden)]],Artikel!A:C,3,FALSE),Tabelle1[[#This Row],[Artikelnr. (wenn vorhanden)]])</f>
        <v>ABS PROV-VAKU</v>
      </c>
    </row>
    <row r="319" spans="1:8" x14ac:dyDescent="0.25">
      <c r="A319" s="25" t="s">
        <v>74</v>
      </c>
      <c r="B319" s="25">
        <v>49500056</v>
      </c>
      <c r="C319" s="25">
        <v>91</v>
      </c>
      <c r="D319" s="25">
        <v>12</v>
      </c>
      <c r="E319" s="37">
        <v>44447</v>
      </c>
      <c r="F319" t="s">
        <v>39</v>
      </c>
      <c r="G319" s="55" t="s">
        <v>95</v>
      </c>
      <c r="H319" s="25" t="str">
        <f>IFERROR(VLOOKUP(Tabelle1[[#This Row],[Artikelnr. (wenn vorhanden)]],Artikel!A:C,3,FALSE),Tabelle1[[#This Row],[Artikelnr. (wenn vorhanden)]])</f>
        <v>ABS GOU-MI-VAKU</v>
      </c>
    </row>
    <row r="320" spans="1:8" x14ac:dyDescent="0.25">
      <c r="A320" s="25" t="s">
        <v>37</v>
      </c>
      <c r="B320" s="25">
        <v>49500166</v>
      </c>
      <c r="C320" s="25">
        <v>42</v>
      </c>
      <c r="D320" s="25">
        <v>12</v>
      </c>
      <c r="E320" s="37">
        <v>44447</v>
      </c>
      <c r="F320" t="s">
        <v>15149</v>
      </c>
      <c r="G320" s="55" t="s">
        <v>20</v>
      </c>
      <c r="H320" s="25" t="str">
        <f>IFERROR(VLOOKUP(Tabelle1[[#This Row],[Artikelnr. (wenn vorhanden)]],Artikel!A:C,3,FALSE),Tabelle1[[#This Row],[Artikelnr. (wenn vorhanden)]])</f>
        <v>ABS BUN-PF 50% L33 vaku</v>
      </c>
    </row>
    <row r="321" spans="1:8" x14ac:dyDescent="0.25">
      <c r="A321" s="25" t="s">
        <v>15155</v>
      </c>
      <c r="B321" s="25" t="s">
        <v>15280</v>
      </c>
      <c r="C321" s="25">
        <v>296</v>
      </c>
      <c r="D321" s="25">
        <v>12</v>
      </c>
      <c r="E321" s="37">
        <v>44447</v>
      </c>
      <c r="F321" t="s">
        <v>15152</v>
      </c>
      <c r="G321" s="55" t="s">
        <v>87</v>
      </c>
      <c r="H321" s="25" t="str">
        <f>IFERROR(VLOOKUP(Tabelle1[[#This Row],[Artikelnr. (wenn vorhanden)]],Artikel!A:C,3,FALSE),Tabelle1[[#This Row],[Artikelnr. (wenn vorhanden)]])</f>
        <v>Div. Zipfel, Endstücke</v>
      </c>
    </row>
    <row r="322" spans="1:8" x14ac:dyDescent="0.25">
      <c r="A322" s="25" t="s">
        <v>15155</v>
      </c>
      <c r="B322" s="25" t="s">
        <v>15280</v>
      </c>
      <c r="C322" s="25">
        <v>480</v>
      </c>
      <c r="D322" s="25">
        <v>12</v>
      </c>
      <c r="E322" s="37">
        <v>44447</v>
      </c>
      <c r="F322" t="s">
        <v>15152</v>
      </c>
      <c r="G322" s="55" t="s">
        <v>87</v>
      </c>
      <c r="H322" s="25" t="str">
        <f>IFERROR(VLOOKUP(Tabelle1[[#This Row],[Artikelnr. (wenn vorhanden)]],Artikel!A:C,3,FALSE),Tabelle1[[#This Row],[Artikelnr. (wenn vorhanden)]])</f>
        <v>Div. Zipfel, Endstücke</v>
      </c>
    </row>
    <row r="323" spans="1:8" x14ac:dyDescent="0.25">
      <c r="A323" s="25" t="s">
        <v>63</v>
      </c>
      <c r="B323" s="25" t="s">
        <v>15280</v>
      </c>
      <c r="C323" s="25">
        <v>25</v>
      </c>
      <c r="D323" s="25">
        <v>12</v>
      </c>
      <c r="E323" s="37">
        <v>44447</v>
      </c>
      <c r="F323" t="s">
        <v>15148</v>
      </c>
      <c r="G323" s="55" t="s">
        <v>15148</v>
      </c>
      <c r="H323" s="25" t="str">
        <f>IFERROR(VLOOKUP(Tabelle1[[#This Row],[Artikelnr. (wenn vorhanden)]],Artikel!A:C,3,FALSE),Tabelle1[[#This Row],[Artikelnr. (wenn vorhanden)]])</f>
        <v>Div. Zipfel, Endstücke</v>
      </c>
    </row>
    <row r="324" spans="1:8" x14ac:dyDescent="0.25">
      <c r="A324" s="25" t="s">
        <v>63</v>
      </c>
      <c r="B324" s="25" t="s">
        <v>60</v>
      </c>
      <c r="C324" s="25">
        <v>47</v>
      </c>
      <c r="D324" s="25">
        <v>10</v>
      </c>
      <c r="E324" s="37">
        <v>44447</v>
      </c>
      <c r="F324" t="s">
        <v>187</v>
      </c>
      <c r="G324" s="55" t="s">
        <v>208</v>
      </c>
      <c r="H324" s="25" t="str">
        <f>IFERROR(VLOOKUP(Tabelle1[[#This Row],[Artikelnr. (wenn vorhanden)]],Artikel!A:C,3,FALSE),Tabelle1[[#This Row],[Artikelnr. (wenn vorhanden)]])</f>
        <v>Diverses aus Abfüllung</v>
      </c>
    </row>
    <row r="325" spans="1:8" x14ac:dyDescent="0.25">
      <c r="A325" s="25" t="s">
        <v>63</v>
      </c>
      <c r="B325" s="25" t="s">
        <v>60</v>
      </c>
      <c r="C325" s="25">
        <v>12.8</v>
      </c>
      <c r="D325" s="25">
        <v>10</v>
      </c>
      <c r="E325" s="37">
        <v>44447</v>
      </c>
      <c r="F325" t="s">
        <v>25</v>
      </c>
      <c r="G325" s="55" t="s">
        <v>76</v>
      </c>
      <c r="H325" s="25" t="str">
        <f>IFERROR(VLOOKUP(Tabelle1[[#This Row],[Artikelnr. (wenn vorhanden)]],Artikel!A:C,3,FALSE),Tabelle1[[#This Row],[Artikelnr. (wenn vorhanden)]])</f>
        <v>Diverses aus Abfüllung</v>
      </c>
    </row>
    <row r="326" spans="1:8" x14ac:dyDescent="0.25">
      <c r="A326" s="25" t="s">
        <v>63</v>
      </c>
      <c r="B326" s="25" t="s">
        <v>60</v>
      </c>
      <c r="C326" s="25">
        <v>16.2</v>
      </c>
      <c r="D326" s="25">
        <v>10</v>
      </c>
      <c r="E326" s="37">
        <v>44447</v>
      </c>
      <c r="F326" t="s">
        <v>25</v>
      </c>
      <c r="G326" s="55" t="s">
        <v>76</v>
      </c>
      <c r="H326" s="25" t="str">
        <f>IFERROR(VLOOKUP(Tabelle1[[#This Row],[Artikelnr. (wenn vorhanden)]],Artikel!A:C,3,FALSE),Tabelle1[[#This Row],[Artikelnr. (wenn vorhanden)]])</f>
        <v>Diverses aus Abfüllung</v>
      </c>
    </row>
    <row r="327" spans="1:8" x14ac:dyDescent="0.25">
      <c r="A327" s="25" t="s">
        <v>63</v>
      </c>
      <c r="B327" s="25" t="s">
        <v>60</v>
      </c>
      <c r="C327" s="25">
        <v>40</v>
      </c>
      <c r="D327" s="25">
        <v>10</v>
      </c>
      <c r="E327" s="37">
        <v>44447</v>
      </c>
      <c r="F327" t="s">
        <v>177</v>
      </c>
      <c r="G327" s="55" t="s">
        <v>178</v>
      </c>
      <c r="H327" s="25" t="str">
        <f>IFERROR(VLOOKUP(Tabelle1[[#This Row],[Artikelnr. (wenn vorhanden)]],Artikel!A:C,3,FALSE),Tabelle1[[#This Row],[Artikelnr. (wenn vorhanden)]])</f>
        <v>Diverses aus Abfüllung</v>
      </c>
    </row>
    <row r="328" spans="1:8" x14ac:dyDescent="0.25">
      <c r="A328" s="25" t="s">
        <v>63</v>
      </c>
      <c r="B328" s="25" t="s">
        <v>60</v>
      </c>
      <c r="C328" s="25">
        <v>55</v>
      </c>
      <c r="D328" s="25">
        <v>10</v>
      </c>
      <c r="E328" s="37">
        <v>44447</v>
      </c>
      <c r="F328" t="s">
        <v>25</v>
      </c>
      <c r="G328" s="55" t="s">
        <v>76</v>
      </c>
      <c r="H328" s="25" t="str">
        <f>IFERROR(VLOOKUP(Tabelle1[[#This Row],[Artikelnr. (wenn vorhanden)]],Artikel!A:C,3,FALSE),Tabelle1[[#This Row],[Artikelnr. (wenn vorhanden)]])</f>
        <v>Diverses aus Abfüllung</v>
      </c>
    </row>
    <row r="329" spans="1:8" x14ac:dyDescent="0.25">
      <c r="A329" s="25" t="s">
        <v>59</v>
      </c>
      <c r="B329" s="25" t="s">
        <v>57</v>
      </c>
      <c r="C329" s="25">
        <v>31.5</v>
      </c>
      <c r="D329" s="25">
        <v>70</v>
      </c>
      <c r="E329" s="37">
        <v>44447</v>
      </c>
      <c r="F329" t="s">
        <v>116</v>
      </c>
      <c r="G329" s="55" t="s">
        <v>116</v>
      </c>
      <c r="H329" s="25" t="str">
        <f>IFERROR(VLOOKUP(Tabelle1[[#This Row],[Artikelnr. (wenn vorhanden)]],Artikel!A:C,3,FALSE),Tabelle1[[#This Row],[Artikelnr. (wenn vorhanden)]])</f>
        <v>Laborproben</v>
      </c>
    </row>
    <row r="330" spans="1:8" x14ac:dyDescent="0.25">
      <c r="A330" s="25" t="s">
        <v>59</v>
      </c>
      <c r="B330" s="25" t="s">
        <v>57</v>
      </c>
      <c r="C330" s="25">
        <v>8</v>
      </c>
      <c r="D330" s="25">
        <v>70</v>
      </c>
      <c r="E330" s="37">
        <v>44447</v>
      </c>
      <c r="F330" t="s">
        <v>116</v>
      </c>
      <c r="G330" s="55" t="s">
        <v>116</v>
      </c>
      <c r="H330" s="25" t="str">
        <f>IFERROR(VLOOKUP(Tabelle1[[#This Row],[Artikelnr. (wenn vorhanden)]],Artikel!A:C,3,FALSE),Tabelle1[[#This Row],[Artikelnr. (wenn vorhanden)]])</f>
        <v>Laborproben</v>
      </c>
    </row>
    <row r="331" spans="1:8" x14ac:dyDescent="0.25">
      <c r="A331" s="25" t="s">
        <v>59</v>
      </c>
      <c r="B331" s="25" t="s">
        <v>57</v>
      </c>
      <c r="C331" s="25">
        <v>10</v>
      </c>
      <c r="D331" s="25">
        <v>70</v>
      </c>
      <c r="E331" s="37">
        <v>44447</v>
      </c>
      <c r="F331" t="s">
        <v>116</v>
      </c>
      <c r="G331" s="55" t="s">
        <v>116</v>
      </c>
      <c r="H331" s="25" t="str">
        <f>IFERROR(VLOOKUP(Tabelle1[[#This Row],[Artikelnr. (wenn vorhanden)]],Artikel!A:C,3,FALSE),Tabelle1[[#This Row],[Artikelnr. (wenn vorhanden)]])</f>
        <v>Laborproben</v>
      </c>
    </row>
    <row r="332" spans="1:8" x14ac:dyDescent="0.25">
      <c r="A332" s="25" t="s">
        <v>59</v>
      </c>
      <c r="B332" s="25" t="s">
        <v>57</v>
      </c>
      <c r="C332" s="25">
        <v>42</v>
      </c>
      <c r="D332" s="25">
        <v>70</v>
      </c>
      <c r="E332" s="37">
        <v>44447</v>
      </c>
      <c r="F332" t="s">
        <v>58</v>
      </c>
      <c r="G332" s="55" t="s">
        <v>58</v>
      </c>
      <c r="H332" s="25" t="str">
        <f>IFERROR(VLOOKUP(Tabelle1[[#This Row],[Artikelnr. (wenn vorhanden)]],Artikel!A:C,3,FALSE),Tabelle1[[#This Row],[Artikelnr. (wenn vorhanden)]])</f>
        <v>Laborproben</v>
      </c>
    </row>
    <row r="333" spans="1:8" x14ac:dyDescent="0.25">
      <c r="A333" s="25" t="s">
        <v>59</v>
      </c>
      <c r="B333" s="25" t="s">
        <v>57</v>
      </c>
      <c r="C333" s="25">
        <v>60</v>
      </c>
      <c r="D333" s="25">
        <v>70</v>
      </c>
      <c r="E333" s="37">
        <v>44447</v>
      </c>
      <c r="F333" t="s">
        <v>58</v>
      </c>
      <c r="G333" s="55" t="s">
        <v>58</v>
      </c>
      <c r="H333" s="25" t="str">
        <f>IFERROR(VLOOKUP(Tabelle1[[#This Row],[Artikelnr. (wenn vorhanden)]],Artikel!A:C,3,FALSE),Tabelle1[[#This Row],[Artikelnr. (wenn vorhanden)]])</f>
        <v>Laborproben</v>
      </c>
    </row>
    <row r="334" spans="1:8" x14ac:dyDescent="0.25">
      <c r="A334" s="25" t="s">
        <v>63</v>
      </c>
      <c r="B334" s="25" t="s">
        <v>260</v>
      </c>
      <c r="C334" s="25">
        <v>20</v>
      </c>
      <c r="D334" s="25">
        <v>10</v>
      </c>
      <c r="E334" s="37">
        <v>44447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Räucher VS</v>
      </c>
    </row>
    <row r="335" spans="1:8" x14ac:dyDescent="0.25">
      <c r="A335" s="25" t="s">
        <v>56</v>
      </c>
      <c r="B335" s="25" t="s">
        <v>236</v>
      </c>
      <c r="C335" s="25">
        <v>10</v>
      </c>
      <c r="D335" s="25">
        <v>61</v>
      </c>
      <c r="E335" s="37">
        <v>44447</v>
      </c>
      <c r="F335" t="s">
        <v>237</v>
      </c>
      <c r="G335" s="55" t="s">
        <v>237</v>
      </c>
      <c r="H335" s="25" t="str">
        <f>IFERROR(VLOOKUP(Tabelle1[[#This Row],[Artikelnr. (wenn vorhanden)]],Artikel!A:C,3,FALSE),Tabelle1[[#This Row],[Artikelnr. (wenn vorhanden)]])</f>
        <v>Reste Zipfel</v>
      </c>
    </row>
    <row r="336" spans="1:8" x14ac:dyDescent="0.25">
      <c r="A336" s="25" t="s">
        <v>63</v>
      </c>
      <c r="B336" s="25" t="s">
        <v>250</v>
      </c>
      <c r="C336" s="25">
        <v>20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 xml:space="preserve">RW Schinken </v>
      </c>
    </row>
    <row r="337" spans="1:8" x14ac:dyDescent="0.25">
      <c r="A337" s="25" t="s">
        <v>8</v>
      </c>
      <c r="B337" s="25">
        <v>29500593</v>
      </c>
      <c r="C337" s="25">
        <v>111</v>
      </c>
      <c r="D337" s="25">
        <v>12</v>
      </c>
      <c r="E337" s="37">
        <v>44448</v>
      </c>
      <c r="F337" t="s">
        <v>15148</v>
      </c>
      <c r="G337" s="55" t="s">
        <v>15148</v>
      </c>
      <c r="H337" s="25" t="str">
        <f>IFERROR(VLOOKUP(Tabelle1[[#This Row],[Artikelnr. (wenn vorhanden)]],Artikel!A:C,3,FALSE),Tabelle1[[#This Row],[Artikelnr. (wenn vorhanden)]])</f>
        <v>VOS Walnuss Blöcke</v>
      </c>
    </row>
    <row r="338" spans="1:8" x14ac:dyDescent="0.25">
      <c r="A338" s="25" t="s">
        <v>377</v>
      </c>
      <c r="B338" s="25">
        <v>29500754</v>
      </c>
      <c r="C338" s="25">
        <v>18</v>
      </c>
      <c r="D338" s="25">
        <v>12</v>
      </c>
      <c r="E338" s="37">
        <v>44448</v>
      </c>
      <c r="F338" t="s">
        <v>10</v>
      </c>
      <c r="G338" s="55" t="s">
        <v>20</v>
      </c>
      <c r="H338" s="25" t="str">
        <f>IFERROR(VLOOKUP(Tabelle1[[#This Row],[Artikelnr. (wenn vorhanden)]],Artikel!A:C,3,FALSE),Tabelle1[[#This Row],[Artikelnr. (wenn vorhanden)]])</f>
        <v>ABS Bio Gouda 48%, mitt</v>
      </c>
    </row>
    <row r="339" spans="1:8" x14ac:dyDescent="0.25">
      <c r="A339" s="25" t="s">
        <v>15198</v>
      </c>
      <c r="B339" s="25">
        <v>29500886</v>
      </c>
      <c r="C339" s="25">
        <v>30</v>
      </c>
      <c r="D339" s="25">
        <v>61</v>
      </c>
      <c r="E339" s="37">
        <v>44448</v>
      </c>
      <c r="F339" t="s">
        <v>15</v>
      </c>
      <c r="G339" s="55" t="s">
        <v>209</v>
      </c>
      <c r="H339" s="25" t="str">
        <f>IFERROR(VLOOKUP(Tabelle1[[#This Row],[Artikelnr. (wenn vorhanden)]],Artikel!A:C,3,FALSE),Tabelle1[[#This Row],[Artikelnr. (wenn vorhanden)]])</f>
        <v>ABS MEDI-KRÄUK</v>
      </c>
    </row>
    <row r="340" spans="1:8" x14ac:dyDescent="0.25">
      <c r="A340" s="25" t="s">
        <v>15175</v>
      </c>
      <c r="B340" s="25">
        <v>29500891</v>
      </c>
      <c r="C340" s="25">
        <v>11</v>
      </c>
      <c r="D340" s="25">
        <v>61</v>
      </c>
      <c r="E340" s="37">
        <v>44448</v>
      </c>
      <c r="F340" t="s">
        <v>15</v>
      </c>
      <c r="G340" s="55" t="s">
        <v>79</v>
      </c>
      <c r="H340" s="25" t="str">
        <f>IFERROR(VLOOKUP(Tabelle1[[#This Row],[Artikelnr. (wenn vorhanden)]],Artikel!A:C,3,FALSE),Tabelle1[[#This Row],[Artikelnr. (wenn vorhanden)]])</f>
        <v>ABS PECO</v>
      </c>
    </row>
    <row r="341" spans="1:8" x14ac:dyDescent="0.25">
      <c r="A341" s="25" t="s">
        <v>15175</v>
      </c>
      <c r="B341" s="25">
        <v>29500900</v>
      </c>
      <c r="C341" s="25">
        <v>8</v>
      </c>
      <c r="D341" s="25">
        <v>61</v>
      </c>
      <c r="E341" s="37">
        <v>44448</v>
      </c>
      <c r="F341" t="s">
        <v>15</v>
      </c>
      <c r="G341" s="55" t="s">
        <v>79</v>
      </c>
      <c r="H341" s="25" t="str">
        <f>IFERROR(VLOOKUP(Tabelle1[[#This Row],[Artikelnr. (wenn vorhanden)]],Artikel!A:C,3,FALSE),Tabelle1[[#This Row],[Artikelnr. (wenn vorhanden)]])</f>
        <v>ABS ROVIN</v>
      </c>
    </row>
    <row r="342" spans="1:8" x14ac:dyDescent="0.25">
      <c r="A342" s="25" t="s">
        <v>15175</v>
      </c>
      <c r="B342" s="25">
        <v>29501013</v>
      </c>
      <c r="C342" s="25">
        <v>3</v>
      </c>
      <c r="D342" s="25">
        <v>61</v>
      </c>
      <c r="E342" s="37">
        <v>44448</v>
      </c>
      <c r="F342" t="s">
        <v>15</v>
      </c>
      <c r="G342" s="55" t="s">
        <v>145</v>
      </c>
      <c r="H342" s="25" t="str">
        <f>IFERROR(VLOOKUP(Tabelle1[[#This Row],[Artikelnr. (wenn vorhanden)]],Artikel!A:C,3,FALSE),Tabelle1[[#This Row],[Artikelnr. (wenn vorhanden)]])</f>
        <v>ABS AT-ROTWEIN</v>
      </c>
    </row>
    <row r="343" spans="1:8" x14ac:dyDescent="0.25">
      <c r="A343" s="25" t="s">
        <v>15207</v>
      </c>
      <c r="B343" s="25">
        <v>29900003</v>
      </c>
      <c r="C343" s="25">
        <v>133</v>
      </c>
      <c r="D343" s="25">
        <v>12</v>
      </c>
      <c r="E343" s="37">
        <v>44448</v>
      </c>
      <c r="F343" t="s">
        <v>15148</v>
      </c>
      <c r="G343" s="55"/>
      <c r="H343" s="25" t="str">
        <f>IFERROR(VLOOKUP(Tabelle1[[#This Row],[Artikelnr. (wenn vorhanden)]],Artikel!A:C,3,FALSE),Tabelle1[[#This Row],[Artikelnr. (wenn vorhanden)]])</f>
        <v>VOS VEG-SCH WÜRZIG</v>
      </c>
    </row>
    <row r="344" spans="1:8" x14ac:dyDescent="0.25">
      <c r="A344" s="25" t="s">
        <v>15155</v>
      </c>
      <c r="B344" s="25">
        <v>31000094</v>
      </c>
      <c r="C344" s="25">
        <v>314.90000000000003</v>
      </c>
      <c r="D344" s="25">
        <v>12</v>
      </c>
      <c r="E344" s="37">
        <v>44448</v>
      </c>
      <c r="F344" t="s">
        <v>15152</v>
      </c>
      <c r="G344" s="55" t="s">
        <v>87</v>
      </c>
      <c r="H344" s="25" t="str">
        <f>IFERROR(VLOOKUP(Tabelle1[[#This Row],[Artikelnr. (wenn vorhanden)]],Artikel!A:C,3,FALSE),Tabelle1[[#This Row],[Artikelnr. (wenn vorhanden)]])</f>
        <v>Vorschmelzwürste 6,7 kg</v>
      </c>
    </row>
    <row r="345" spans="1:8" x14ac:dyDescent="0.25">
      <c r="A345" s="25" t="s">
        <v>74</v>
      </c>
      <c r="B345" s="25" t="s">
        <v>239</v>
      </c>
      <c r="C345" s="25">
        <v>100</v>
      </c>
      <c r="D345" s="25">
        <v>12</v>
      </c>
      <c r="E345" s="37">
        <v>44448</v>
      </c>
      <c r="F345" t="s">
        <v>173</v>
      </c>
      <c r="G345" s="55" t="s">
        <v>173</v>
      </c>
      <c r="H345" s="25" t="str">
        <f>IFERROR(VLOOKUP(Tabelle1[[#This Row],[Artikelnr. (wenn vorhanden)]],Artikel!A:C,3,FALSE),Tabelle1[[#This Row],[Artikelnr. (wenn vorhanden)]])</f>
        <v>Cheddar Cheese 50% Block</v>
      </c>
    </row>
    <row r="346" spans="1:8" x14ac:dyDescent="0.25">
      <c r="A346" s="25" t="s">
        <v>15155</v>
      </c>
      <c r="B346" s="25" t="s">
        <v>15280</v>
      </c>
      <c r="C346" s="25">
        <v>915</v>
      </c>
      <c r="D346" s="25">
        <v>12</v>
      </c>
      <c r="E346" s="37">
        <v>44448</v>
      </c>
      <c r="F346" t="s">
        <v>15152</v>
      </c>
      <c r="G346" s="55" t="s">
        <v>87</v>
      </c>
      <c r="H346" s="25" t="str">
        <f>IFERROR(VLOOKUP(Tabelle1[[#This Row],[Artikelnr. (wenn vorhanden)]],Artikel!A:C,3,FALSE),Tabelle1[[#This Row],[Artikelnr. (wenn vorhanden)]])</f>
        <v>Div. Zipfel, Endstücke</v>
      </c>
    </row>
    <row r="347" spans="1:8" x14ac:dyDescent="0.25">
      <c r="A347" s="25" t="s">
        <v>63</v>
      </c>
      <c r="B347" s="25" t="s">
        <v>60</v>
      </c>
      <c r="C347" s="25">
        <v>50.6</v>
      </c>
      <c r="D347" s="25">
        <v>10</v>
      </c>
      <c r="E347" s="37">
        <v>44448</v>
      </c>
      <c r="F347" t="s">
        <v>25</v>
      </c>
      <c r="G347" s="55" t="s">
        <v>76</v>
      </c>
      <c r="H347" s="25" t="str">
        <f>IFERROR(VLOOKUP(Tabelle1[[#This Row],[Artikelnr. (wenn vorhanden)]],Artikel!A:C,3,FALSE),Tabelle1[[#This Row],[Artikelnr. (wenn vorhanden)]])</f>
        <v>Diverses aus Abfüllung</v>
      </c>
    </row>
    <row r="348" spans="1:8" x14ac:dyDescent="0.25">
      <c r="A348" s="25" t="s">
        <v>63</v>
      </c>
      <c r="B348" s="25" t="s">
        <v>60</v>
      </c>
      <c r="C348" s="25">
        <v>108</v>
      </c>
      <c r="D348" s="25">
        <v>10</v>
      </c>
      <c r="E348" s="37">
        <v>44448</v>
      </c>
      <c r="F348" t="s">
        <v>25</v>
      </c>
      <c r="G348" s="55" t="s">
        <v>76</v>
      </c>
      <c r="H348" s="25" t="str">
        <f>IFERROR(VLOOKUP(Tabelle1[[#This Row],[Artikelnr. (wenn vorhanden)]],Artikel!A:C,3,FALSE),Tabelle1[[#This Row],[Artikelnr. (wenn vorhanden)]])</f>
        <v>Diverses aus Abfüllung</v>
      </c>
    </row>
    <row r="349" spans="1:8" x14ac:dyDescent="0.25">
      <c r="A349" s="25" t="s">
        <v>140</v>
      </c>
      <c r="B349" s="25" t="s">
        <v>200</v>
      </c>
      <c r="C349" s="25">
        <v>2</v>
      </c>
      <c r="D349" s="25">
        <v>70</v>
      </c>
      <c r="E349" s="37">
        <v>44448</v>
      </c>
      <c r="F349" t="s">
        <v>68</v>
      </c>
      <c r="G349" s="55" t="s">
        <v>68</v>
      </c>
      <c r="H349" s="25" t="str">
        <f>IFERROR(VLOOKUP(Tabelle1[[#This Row],[Artikelnr. (wenn vorhanden)]],Artikel!A:C,3,FALSE),Tabelle1[[#This Row],[Artikelnr. (wenn vorhanden)]])</f>
        <v>Diverses QM</v>
      </c>
    </row>
    <row r="350" spans="1:8" x14ac:dyDescent="0.25">
      <c r="A350" s="25" t="s">
        <v>140</v>
      </c>
      <c r="B350" s="25" t="s">
        <v>200</v>
      </c>
      <c r="C350" s="25">
        <v>2</v>
      </c>
      <c r="D350" s="25">
        <v>70</v>
      </c>
      <c r="E350" s="37">
        <v>44448</v>
      </c>
      <c r="F350" t="s">
        <v>68</v>
      </c>
      <c r="G350" s="55" t="s">
        <v>68</v>
      </c>
      <c r="H350" s="25" t="str">
        <f>IFERROR(VLOOKUP(Tabelle1[[#This Row],[Artikelnr. (wenn vorhanden)]],Artikel!A:C,3,FALSE),Tabelle1[[#This Row],[Artikelnr. (wenn vorhanden)]])</f>
        <v>Diverses QM</v>
      </c>
    </row>
    <row r="351" spans="1:8" x14ac:dyDescent="0.25">
      <c r="A351" s="25" t="s">
        <v>140</v>
      </c>
      <c r="B351" s="25" t="s">
        <v>200</v>
      </c>
      <c r="C351" s="25">
        <v>4.5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244</v>
      </c>
      <c r="B352" s="25" t="s">
        <v>242</v>
      </c>
      <c r="C352" s="25">
        <v>450</v>
      </c>
      <c r="D352" s="25">
        <v>120</v>
      </c>
      <c r="E352" s="37">
        <v>44448</v>
      </c>
      <c r="F352" t="s">
        <v>15154</v>
      </c>
      <c r="G352" s="55" t="s">
        <v>243</v>
      </c>
      <c r="H352" s="25" t="str">
        <f>IFERROR(VLOOKUP(Tabelle1[[#This Row],[Artikelnr. (wenn vorhanden)]],Artikel!A:C,3,FALSE),Tabelle1[[#This Row],[Artikelnr. (wenn vorhanden)]])</f>
        <v>Käsesnack</v>
      </c>
    </row>
    <row r="353" spans="1:8" x14ac:dyDescent="0.25">
      <c r="A353" s="25" t="s">
        <v>59</v>
      </c>
      <c r="B353" s="25" t="s">
        <v>57</v>
      </c>
      <c r="C353" s="25">
        <v>25</v>
      </c>
      <c r="D353" s="25">
        <v>70</v>
      </c>
      <c r="E353" s="37">
        <v>44448</v>
      </c>
      <c r="F353" t="s">
        <v>58</v>
      </c>
      <c r="G353" s="55" t="s">
        <v>58</v>
      </c>
      <c r="H353" s="25" t="str">
        <f>IFERROR(VLOOKUP(Tabelle1[[#This Row],[Artikelnr. (wenn vorhanden)]],Artikel!A:C,3,FALSE),Tabelle1[[#This Row],[Artikelnr. (wenn vorhanden)]])</f>
        <v>Laborproben</v>
      </c>
    </row>
    <row r="354" spans="1:8" x14ac:dyDescent="0.25">
      <c r="A354" s="25" t="s">
        <v>8</v>
      </c>
      <c r="B354" s="25">
        <v>29500593</v>
      </c>
      <c r="C354" s="25">
        <v>133.6</v>
      </c>
      <c r="D354" s="25">
        <v>12</v>
      </c>
      <c r="E354" s="37">
        <v>44449</v>
      </c>
      <c r="F354" t="s">
        <v>15148</v>
      </c>
      <c r="G354" s="55" t="s">
        <v>15148</v>
      </c>
      <c r="H354" s="25" t="str">
        <f>IFERROR(VLOOKUP(Tabelle1[[#This Row],[Artikelnr. (wenn vorhanden)]],Artikel!A:C,3,FALSE),Tabelle1[[#This Row],[Artikelnr. (wenn vorhanden)]])</f>
        <v>VOS Walnuss Blöcke</v>
      </c>
    </row>
    <row r="355" spans="1:8" x14ac:dyDescent="0.25">
      <c r="A355" s="25" t="s">
        <v>377</v>
      </c>
      <c r="B355" s="25">
        <v>29500754</v>
      </c>
      <c r="C355" s="25">
        <v>35</v>
      </c>
      <c r="D355" s="25">
        <v>12</v>
      </c>
      <c r="E355" s="37">
        <v>44449</v>
      </c>
      <c r="F355" t="s">
        <v>10</v>
      </c>
      <c r="G355" s="55" t="s">
        <v>20</v>
      </c>
      <c r="H355" s="25" t="str">
        <f>IFERROR(VLOOKUP(Tabelle1[[#This Row],[Artikelnr. (wenn vorhanden)]],Artikel!A:C,3,FALSE),Tabelle1[[#This Row],[Artikelnr. (wenn vorhanden)]])</f>
        <v>ABS Bio Gouda 48%, mitt</v>
      </c>
    </row>
    <row r="356" spans="1:8" x14ac:dyDescent="0.25">
      <c r="A356" s="25" t="s">
        <v>15188</v>
      </c>
      <c r="B356" s="25">
        <v>29500910</v>
      </c>
      <c r="C356" s="25">
        <v>19</v>
      </c>
      <c r="D356" s="25">
        <v>61</v>
      </c>
      <c r="E356" s="37">
        <v>44449</v>
      </c>
      <c r="F356" t="s">
        <v>15</v>
      </c>
      <c r="G356" s="55" t="s">
        <v>209</v>
      </c>
      <c r="H356" s="25" t="str">
        <f>IFERROR(VLOOKUP(Tabelle1[[#This Row],[Artikelnr. (wenn vorhanden)]],Artikel!A:C,3,FALSE),Tabelle1[[#This Row],[Artikelnr. (wenn vorhanden)]])</f>
        <v>ABS Unser Blütenkäse</v>
      </c>
    </row>
    <row r="357" spans="1:8" x14ac:dyDescent="0.25">
      <c r="A357" s="25" t="s">
        <v>15188</v>
      </c>
      <c r="B357" s="25">
        <v>29500910</v>
      </c>
      <c r="C357" s="25">
        <v>19</v>
      </c>
      <c r="D357" s="25">
        <v>61</v>
      </c>
      <c r="E357" s="37">
        <v>44449</v>
      </c>
      <c r="F357" t="s">
        <v>15</v>
      </c>
      <c r="G357" s="55" t="s">
        <v>209</v>
      </c>
      <c r="H357" s="25" t="str">
        <f>IFERROR(VLOOKUP(Tabelle1[[#This Row],[Artikelnr. (wenn vorhanden)]],Artikel!A:C,3,FALSE),Tabelle1[[#This Row],[Artikelnr. (wenn vorhanden)]])</f>
        <v>ABS Unser Blütenkäse</v>
      </c>
    </row>
    <row r="358" spans="1:8" x14ac:dyDescent="0.25">
      <c r="A358" s="25" t="s">
        <v>74</v>
      </c>
      <c r="B358" s="25">
        <v>29500917</v>
      </c>
      <c r="C358" s="25">
        <v>22</v>
      </c>
      <c r="D358" s="25">
        <v>22</v>
      </c>
      <c r="E358" s="37">
        <v>44449</v>
      </c>
      <c r="F358" t="s">
        <v>72</v>
      </c>
      <c r="G358" s="55" t="s">
        <v>73</v>
      </c>
      <c r="H358" s="25" t="str">
        <f>IFERROR(VLOOKUP(Tabelle1[[#This Row],[Artikelnr. (wenn vorhanden)]],Artikel!A:C,3,FALSE),Tabelle1[[#This Row],[Artikelnr. (wenn vorhanden)]])</f>
        <v>VOS-ABS ENTSORGUNG</v>
      </c>
    </row>
    <row r="359" spans="1:8" x14ac:dyDescent="0.25">
      <c r="A359" s="25" t="s">
        <v>15198</v>
      </c>
      <c r="B359" s="25">
        <v>29501009</v>
      </c>
      <c r="C359" s="25">
        <v>7</v>
      </c>
      <c r="D359" s="25">
        <v>61</v>
      </c>
      <c r="E359" s="37">
        <v>44449</v>
      </c>
      <c r="F359" t="s">
        <v>15</v>
      </c>
      <c r="G359" s="55" t="s">
        <v>79</v>
      </c>
      <c r="H359" s="25" t="str">
        <f>IFERROR(VLOOKUP(Tabelle1[[#This Row],[Artikelnr. (wenn vorhanden)]],Artikel!A:C,3,FALSE),Tabelle1[[#This Row],[Artikelnr. (wenn vorhanden)]])</f>
        <v>ABS Whisky-Nuts</v>
      </c>
    </row>
    <row r="360" spans="1:8" x14ac:dyDescent="0.25">
      <c r="A360" s="25" t="s">
        <v>15198</v>
      </c>
      <c r="B360" s="25">
        <v>29501009</v>
      </c>
      <c r="C360" s="25">
        <v>7</v>
      </c>
      <c r="D360" s="25">
        <v>61</v>
      </c>
      <c r="E360" s="37">
        <v>44449</v>
      </c>
      <c r="F360" t="s">
        <v>15</v>
      </c>
      <c r="G360" s="55" t="s">
        <v>79</v>
      </c>
      <c r="H360" s="25" t="str">
        <f>IFERROR(VLOOKUP(Tabelle1[[#This Row],[Artikelnr. (wenn vorhanden)]],Artikel!A:C,3,FALSE),Tabelle1[[#This Row],[Artikelnr. (wenn vorhanden)]])</f>
        <v>ABS Whisky-Nuts</v>
      </c>
    </row>
    <row r="361" spans="1:8" x14ac:dyDescent="0.25">
      <c r="A361" s="25" t="s">
        <v>41</v>
      </c>
      <c r="B361" s="25">
        <v>29600029</v>
      </c>
      <c r="C361" s="25">
        <v>115</v>
      </c>
      <c r="D361" s="25">
        <v>12</v>
      </c>
      <c r="E361" s="37">
        <v>44449</v>
      </c>
      <c r="F361" t="s">
        <v>39</v>
      </c>
      <c r="G361" s="55" t="s">
        <v>248</v>
      </c>
      <c r="H361" s="25" t="str">
        <f>IFERROR(VLOOKUP(Tabelle1[[#This Row],[Artikelnr. (wenn vorhanden)]],Artikel!A:C,3,FALSE),Tabelle1[[#This Row],[Artikelnr. (wenn vorhanden)]])</f>
        <v>ABS 40-60% WSCH</v>
      </c>
    </row>
    <row r="362" spans="1:8" x14ac:dyDescent="0.25">
      <c r="A362" s="25" t="s">
        <v>63</v>
      </c>
      <c r="B362" s="25">
        <v>49500173</v>
      </c>
      <c r="C362" s="25">
        <v>13</v>
      </c>
      <c r="D362" s="25">
        <v>22</v>
      </c>
      <c r="E362" s="37">
        <v>44449</v>
      </c>
      <c r="F362" t="s">
        <v>61</v>
      </c>
      <c r="G362" s="55" t="s">
        <v>91</v>
      </c>
      <c r="H362" s="25" t="str">
        <f>IFERROR(VLOOKUP(Tabelle1[[#This Row],[Artikelnr. (wenn vorhanden)]],Artikel!A:C,3,FALSE),Tabelle1[[#This Row],[Artikelnr. (wenn vorhanden)]])</f>
        <v>ABS BERGBAU-MAAS-VAKU</v>
      </c>
    </row>
    <row r="363" spans="1:8" x14ac:dyDescent="0.25">
      <c r="A363" s="25" t="s">
        <v>15207</v>
      </c>
      <c r="B363" s="25">
        <v>49900001</v>
      </c>
      <c r="C363" s="25">
        <v>606</v>
      </c>
      <c r="D363" s="25">
        <v>61</v>
      </c>
      <c r="E363" s="37">
        <v>44449</v>
      </c>
      <c r="F363" t="s">
        <v>15148</v>
      </c>
      <c r="G363" s="55" t="s">
        <v>36</v>
      </c>
      <c r="H363" s="25" t="str">
        <f>IFERROR(VLOOKUP(Tabelle1[[#This Row],[Artikelnr. (wenn vorhanden)]],Artikel!A:C,3,FALSE),Tabelle1[[#This Row],[Artikelnr. (wenn vorhanden)]])</f>
        <v>VOS VEG-SCH-MILD-VAKU</v>
      </c>
    </row>
    <row r="364" spans="1:8" x14ac:dyDescent="0.25">
      <c r="A364" s="25" t="s">
        <v>15207</v>
      </c>
      <c r="B364" s="25">
        <v>49900002</v>
      </c>
      <c r="C364" s="25">
        <v>2613</v>
      </c>
      <c r="D364" s="25">
        <v>61</v>
      </c>
      <c r="E364" s="37">
        <v>44449</v>
      </c>
      <c r="F364" t="s">
        <v>15148</v>
      </c>
      <c r="G364" s="55" t="s">
        <v>36</v>
      </c>
      <c r="H364" s="25" t="str">
        <f>IFERROR(VLOOKUP(Tabelle1[[#This Row],[Artikelnr. (wenn vorhanden)]],Artikel!A:C,3,FALSE),Tabelle1[[#This Row],[Artikelnr. (wenn vorhanden)]])</f>
        <v>VOS VEG-SCH-WÜRZIG-VAKU</v>
      </c>
    </row>
    <row r="365" spans="1:8" x14ac:dyDescent="0.25">
      <c r="A365" s="25" t="s">
        <v>244</v>
      </c>
      <c r="B365" s="25">
        <v>57000277</v>
      </c>
      <c r="C365" s="25">
        <v>777.6</v>
      </c>
      <c r="D365" s="25">
        <v>22</v>
      </c>
      <c r="E365" s="37">
        <v>44449</v>
      </c>
      <c r="F365" t="s">
        <v>84</v>
      </c>
      <c r="G365" s="55" t="s">
        <v>118</v>
      </c>
      <c r="H365" s="25" t="str">
        <f>IFERROR(VLOOKUP(Tabelle1[[#This Row],[Artikelnr. (wenn vorhanden)]],Artikel!A:C,3,FALSE),Tabelle1[[#This Row],[Artikelnr. (wenn vorhanden)]])</f>
        <v>Black Forest Räucherkäs</v>
      </c>
    </row>
    <row r="366" spans="1:8" x14ac:dyDescent="0.25">
      <c r="A366" s="25" t="s">
        <v>7</v>
      </c>
      <c r="B366" s="25" t="s">
        <v>64</v>
      </c>
      <c r="C366" s="25">
        <v>30</v>
      </c>
      <c r="D366" s="25">
        <v>12</v>
      </c>
      <c r="E366" s="37">
        <v>44449</v>
      </c>
      <c r="F366" t="s">
        <v>21</v>
      </c>
      <c r="G366" s="55" t="s">
        <v>21</v>
      </c>
      <c r="H366" s="25" t="str">
        <f>IFERROR(VLOOKUP(Tabelle1[[#This Row],[Artikelnr. (wenn vorhanden)]],Artikel!A:C,3,FALSE),Tabelle1[[#This Row],[Artikelnr. (wenn vorhanden)]])</f>
        <v>Blöcke</v>
      </c>
    </row>
    <row r="367" spans="1:8" x14ac:dyDescent="0.25">
      <c r="A367" s="25" t="s">
        <v>63</v>
      </c>
      <c r="B367" s="25" t="s">
        <v>60</v>
      </c>
      <c r="C367" s="25">
        <v>16</v>
      </c>
      <c r="D367" s="25">
        <v>10</v>
      </c>
      <c r="E367" s="37">
        <v>44449</v>
      </c>
      <c r="F367" t="s">
        <v>25</v>
      </c>
      <c r="G367" s="55" t="s">
        <v>76</v>
      </c>
      <c r="H367" s="25" t="str">
        <f>IFERROR(VLOOKUP(Tabelle1[[#This Row],[Artikelnr. (wenn vorhanden)]],Artikel!A:C,3,FALSE),Tabelle1[[#This Row],[Artikelnr. (wenn vorhanden)]])</f>
        <v>Diverses aus Abfüllung</v>
      </c>
    </row>
    <row r="368" spans="1:8" x14ac:dyDescent="0.25">
      <c r="A368" s="25" t="s">
        <v>63</v>
      </c>
      <c r="B368" s="25" t="s">
        <v>60</v>
      </c>
      <c r="C368" s="25">
        <v>19</v>
      </c>
      <c r="D368" s="25">
        <v>10</v>
      </c>
      <c r="E368" s="37">
        <v>44449</v>
      </c>
      <c r="F368" t="s">
        <v>25</v>
      </c>
      <c r="G368" s="55" t="s">
        <v>76</v>
      </c>
      <c r="H368" s="25" t="str">
        <f>IFERROR(VLOOKUP(Tabelle1[[#This Row],[Artikelnr. (wenn vorhanden)]],Artikel!A:C,3,FALSE),Tabelle1[[#This Row],[Artikelnr. (wenn vorhanden)]])</f>
        <v>Diverses aus Abfüllung</v>
      </c>
    </row>
    <row r="369" spans="1:8" x14ac:dyDescent="0.25">
      <c r="A369" s="25" t="s">
        <v>63</v>
      </c>
      <c r="B369" s="25" t="s">
        <v>60</v>
      </c>
      <c r="C369" s="25">
        <v>81</v>
      </c>
      <c r="D369" s="25">
        <v>10</v>
      </c>
      <c r="E369" s="37">
        <v>44449</v>
      </c>
      <c r="F369" t="s">
        <v>25</v>
      </c>
      <c r="G369" s="55" t="s">
        <v>76</v>
      </c>
      <c r="H369" s="25" t="str">
        <f>IFERROR(VLOOKUP(Tabelle1[[#This Row],[Artikelnr. (wenn vorhanden)]],Artikel!A:C,3,FALSE),Tabelle1[[#This Row],[Artikelnr. (wenn vorhanden)]])</f>
        <v>Diverses aus Abfüllung</v>
      </c>
    </row>
    <row r="370" spans="1:8" x14ac:dyDescent="0.25">
      <c r="A370" s="25" t="s">
        <v>63</v>
      </c>
      <c r="B370" s="25" t="s">
        <v>60</v>
      </c>
      <c r="C370" s="25">
        <v>120</v>
      </c>
      <c r="D370" s="25">
        <v>10</v>
      </c>
      <c r="E370" s="37">
        <v>44449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141.4</v>
      </c>
      <c r="D371" s="25">
        <v>10</v>
      </c>
      <c r="E371" s="37">
        <v>44449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210</v>
      </c>
      <c r="D372" s="25">
        <v>10</v>
      </c>
      <c r="E372" s="37">
        <v>44449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140</v>
      </c>
      <c r="B373" s="25" t="s">
        <v>200</v>
      </c>
      <c r="C373" s="25">
        <v>5.8</v>
      </c>
      <c r="D373" s="25">
        <v>70</v>
      </c>
      <c r="E373" s="37">
        <v>44449</v>
      </c>
      <c r="F373" t="s">
        <v>68</v>
      </c>
      <c r="G373" s="55" t="s">
        <v>68</v>
      </c>
      <c r="H373" s="25" t="str">
        <f>IFERROR(VLOOKUP(Tabelle1[[#This Row],[Artikelnr. (wenn vorhanden)]],Artikel!A:C,3,FALSE),Tabelle1[[#This Row],[Artikelnr. (wenn vorhanden)]])</f>
        <v>Diverses QM</v>
      </c>
    </row>
    <row r="374" spans="1:8" x14ac:dyDescent="0.25">
      <c r="A374" s="25" t="s">
        <v>59</v>
      </c>
      <c r="B374" s="25" t="s">
        <v>57</v>
      </c>
      <c r="C374" s="25">
        <v>7.2</v>
      </c>
      <c r="D374" s="25">
        <v>70</v>
      </c>
      <c r="E374" s="37">
        <v>44449</v>
      </c>
      <c r="F374" t="s">
        <v>116</v>
      </c>
      <c r="G374" s="55" t="s">
        <v>116</v>
      </c>
      <c r="H374" s="25" t="str">
        <f>IFERROR(VLOOKUP(Tabelle1[[#This Row],[Artikelnr. (wenn vorhanden)]],Artikel!A:C,3,FALSE),Tabelle1[[#This Row],[Artikelnr. (wenn vorhanden)]])</f>
        <v>Laborproben</v>
      </c>
    </row>
    <row r="375" spans="1:8" x14ac:dyDescent="0.25">
      <c r="A375" s="25" t="s">
        <v>59</v>
      </c>
      <c r="B375" s="25" t="s">
        <v>57</v>
      </c>
      <c r="C375" s="25">
        <v>135.80000000000001</v>
      </c>
      <c r="D375" s="25">
        <v>70</v>
      </c>
      <c r="E375" s="37">
        <v>44449</v>
      </c>
      <c r="F375" t="s">
        <v>58</v>
      </c>
      <c r="G375" s="55" t="s">
        <v>58</v>
      </c>
      <c r="H375" s="25" t="str">
        <f>IFERROR(VLOOKUP(Tabelle1[[#This Row],[Artikelnr. (wenn vorhanden)]],Artikel!A:C,3,FALSE),Tabelle1[[#This Row],[Artikelnr. (wenn vorhanden)]])</f>
        <v>Laborproben</v>
      </c>
    </row>
    <row r="376" spans="1:8" x14ac:dyDescent="0.25">
      <c r="A376" s="25" t="s">
        <v>59</v>
      </c>
      <c r="B376" s="25" t="s">
        <v>57</v>
      </c>
      <c r="C376" s="25">
        <v>175.5</v>
      </c>
      <c r="D376" s="25">
        <v>70</v>
      </c>
      <c r="E376" s="37">
        <v>44449</v>
      </c>
      <c r="F376" t="s">
        <v>90</v>
      </c>
      <c r="G376" s="55" t="s">
        <v>90</v>
      </c>
      <c r="H376" s="25" t="str">
        <f>IFERROR(VLOOKUP(Tabelle1[[#This Row],[Artikelnr. (wenn vorhanden)]],Artikel!A:C,3,FALSE),Tabelle1[[#This Row],[Artikelnr. (wenn vorhanden)]])</f>
        <v>Laborproben</v>
      </c>
    </row>
    <row r="377" spans="1:8" x14ac:dyDescent="0.25">
      <c r="A377" s="25" t="s">
        <v>15204</v>
      </c>
      <c r="B377" s="25">
        <v>23000532</v>
      </c>
      <c r="C377" s="25">
        <v>19</v>
      </c>
      <c r="D377" s="25">
        <v>12</v>
      </c>
      <c r="E377" s="37">
        <v>44452</v>
      </c>
      <c r="F377" t="s">
        <v>10</v>
      </c>
      <c r="G377" s="55" t="s">
        <v>20</v>
      </c>
      <c r="H377" s="25" t="str">
        <f>IFERROR(VLOOKUP(Tabelle1[[#This Row],[Artikelnr. (wenn vorhanden)]],Artikel!A:C,3,FALSE),Tabelle1[[#This Row],[Artikelnr. (wenn vorhanden)]])</f>
        <v>Mediterraner Kräuterkäs</v>
      </c>
    </row>
    <row r="378" spans="1:8" x14ac:dyDescent="0.25">
      <c r="A378" s="25" t="s">
        <v>41</v>
      </c>
      <c r="B378" s="25">
        <v>23500290</v>
      </c>
      <c r="C378" s="25">
        <v>72</v>
      </c>
      <c r="D378" s="25">
        <v>22</v>
      </c>
      <c r="E378" s="37">
        <v>44452</v>
      </c>
      <c r="F378" t="s">
        <v>61</v>
      </c>
      <c r="G378" s="55" t="s">
        <v>62</v>
      </c>
      <c r="H378" s="25" t="str">
        <f>IFERROR(VLOOKUP(Tabelle1[[#This Row],[Artikelnr. (wenn vorhanden)]],Artikel!A:C,3,FALSE),Tabelle1[[#This Row],[Artikelnr. (wenn vorhanden)]])</f>
        <v>PFEF-RING WOLFEN LOCH-1</v>
      </c>
    </row>
    <row r="379" spans="1:8" x14ac:dyDescent="0.25">
      <c r="A379" s="25" t="s">
        <v>15155</v>
      </c>
      <c r="B379" s="25">
        <v>29500527</v>
      </c>
      <c r="C379" s="25">
        <v>377</v>
      </c>
      <c r="D379" s="25">
        <v>12</v>
      </c>
      <c r="E379" s="37">
        <v>44452</v>
      </c>
      <c r="F379" t="s">
        <v>15152</v>
      </c>
      <c r="G379" s="55" t="s">
        <v>87</v>
      </c>
      <c r="H379" s="25" t="str">
        <f>IFERROR(VLOOKUP(Tabelle1[[#This Row],[Artikelnr. (wenn vorhanden)]],Artikel!A:C,3,FALSE),Tabelle1[[#This Row],[Artikelnr. (wenn vorhanden)]])</f>
        <v>VOS Räucher Chili Vorsc</v>
      </c>
    </row>
    <row r="380" spans="1:8" x14ac:dyDescent="0.25">
      <c r="A380" s="25" t="s">
        <v>15155</v>
      </c>
      <c r="B380" s="25">
        <v>29500528</v>
      </c>
      <c r="C380" s="25">
        <v>389.8</v>
      </c>
      <c r="D380" s="25">
        <v>12</v>
      </c>
      <c r="E380" s="37">
        <v>44452</v>
      </c>
      <c r="F380" t="s">
        <v>15152</v>
      </c>
      <c r="G380" s="55" t="s">
        <v>87</v>
      </c>
      <c r="H380" s="25" t="str">
        <f>IFERROR(VLOOKUP(Tabelle1[[#This Row],[Artikelnr. (wenn vorhanden)]],Artikel!A:C,3,FALSE),Tabelle1[[#This Row],[Artikelnr. (wenn vorhanden)]])</f>
        <v>VOS Räucher Schinken Vo</v>
      </c>
    </row>
    <row r="381" spans="1:8" x14ac:dyDescent="0.25">
      <c r="A381" s="25" t="s">
        <v>15211</v>
      </c>
      <c r="B381" s="25">
        <v>29500622</v>
      </c>
      <c r="C381" s="25">
        <v>27.2</v>
      </c>
      <c r="D381" s="25">
        <v>22</v>
      </c>
      <c r="E381" s="37">
        <v>44452</v>
      </c>
      <c r="F381" t="s">
        <v>95</v>
      </c>
      <c r="G381" s="25" t="s">
        <v>84</v>
      </c>
      <c r="H381" s="25" t="str">
        <f>IFERROR(VLOOKUP(Tabelle1[[#This Row],[Artikelnr. (wenn vorhanden)]],Artikel!A:C,3,FALSE),Tabelle1[[#This Row],[Artikelnr. (wenn vorhanden)]])</f>
        <v>VOS GRW Natur 45% OGT</v>
      </c>
    </row>
    <row r="382" spans="1:8" x14ac:dyDescent="0.25">
      <c r="A382" s="25" t="s">
        <v>74</v>
      </c>
      <c r="B382" s="25">
        <v>29500917</v>
      </c>
      <c r="C382" s="25">
        <v>11</v>
      </c>
      <c r="D382" s="25">
        <v>22</v>
      </c>
      <c r="E382" s="37">
        <v>44452</v>
      </c>
      <c r="F382" t="s">
        <v>72</v>
      </c>
      <c r="G382" s="55" t="s">
        <v>73</v>
      </c>
      <c r="H382" s="25" t="str">
        <f>IFERROR(VLOOKUP(Tabelle1[[#This Row],[Artikelnr. (wenn vorhanden)]],Artikel!A:C,3,FALSE),Tabelle1[[#This Row],[Artikelnr. (wenn vorhanden)]])</f>
        <v>VOS-ABS ENTSORGUNG</v>
      </c>
    </row>
    <row r="383" spans="1:8" x14ac:dyDescent="0.25">
      <c r="A383" s="25" t="s">
        <v>74</v>
      </c>
      <c r="B383" s="25">
        <v>29500917</v>
      </c>
      <c r="C383" s="25">
        <v>42</v>
      </c>
      <c r="D383" s="25">
        <v>22</v>
      </c>
      <c r="E383" s="37">
        <v>44452</v>
      </c>
      <c r="F383" t="s">
        <v>72</v>
      </c>
      <c r="G383" s="55" t="s">
        <v>73</v>
      </c>
      <c r="H383" s="25" t="str">
        <f>IFERROR(VLOOKUP(Tabelle1[[#This Row],[Artikelnr. (wenn vorhanden)]],Artikel!A:C,3,FALSE),Tabelle1[[#This Row],[Artikelnr. (wenn vorhanden)]])</f>
        <v>VOS-ABS ENTSORGUNG</v>
      </c>
    </row>
    <row r="384" spans="1:8" x14ac:dyDescent="0.25">
      <c r="A384" s="25" t="s">
        <v>74</v>
      </c>
      <c r="B384" s="25">
        <v>29500917</v>
      </c>
      <c r="C384" s="25">
        <v>45</v>
      </c>
      <c r="D384" s="25">
        <v>22</v>
      </c>
      <c r="E384" s="37">
        <v>44452</v>
      </c>
      <c r="F384" t="s">
        <v>72</v>
      </c>
      <c r="G384" s="55" t="s">
        <v>73</v>
      </c>
      <c r="H384" s="25" t="str">
        <f>IFERROR(VLOOKUP(Tabelle1[[#This Row],[Artikelnr. (wenn vorhanden)]],Artikel!A:C,3,FALSE),Tabelle1[[#This Row],[Artikelnr. (wenn vorhanden)]])</f>
        <v>VOS-ABS ENTSORGUNG</v>
      </c>
    </row>
    <row r="385" spans="1:8" ht="30" x14ac:dyDescent="0.25">
      <c r="A385" s="25" t="s">
        <v>41</v>
      </c>
      <c r="B385" s="25">
        <v>29500948</v>
      </c>
      <c r="C385" s="25">
        <v>16</v>
      </c>
      <c r="D385" s="25">
        <v>12</v>
      </c>
      <c r="E385" s="37">
        <v>44452</v>
      </c>
      <c r="F385" t="s">
        <v>39</v>
      </c>
      <c r="G385" s="55" t="s">
        <v>40</v>
      </c>
      <c r="H385" s="25" t="str">
        <f>IFERROR(VLOOKUP(Tabelle1[[#This Row],[Artikelnr. (wenn vorhanden)]],Artikel!A:C,3,FALSE),Tabelle1[[#This Row],[Artikelnr. (wenn vorhanden)]])</f>
        <v>VOS URW-VS-SPICKER-NATU</v>
      </c>
    </row>
    <row r="386" spans="1:8" ht="30" x14ac:dyDescent="0.25">
      <c r="A386" s="25" t="s">
        <v>41</v>
      </c>
      <c r="B386" s="25">
        <v>29500949</v>
      </c>
      <c r="C386" s="25">
        <v>47</v>
      </c>
      <c r="D386" s="25">
        <v>12</v>
      </c>
      <c r="E386" s="37">
        <v>44452</v>
      </c>
      <c r="F386" t="s">
        <v>39</v>
      </c>
      <c r="G386" s="55" t="s">
        <v>40</v>
      </c>
      <c r="H386" s="25" t="str">
        <f>IFERROR(VLOOKUP(Tabelle1[[#This Row],[Artikelnr. (wenn vorhanden)]],Artikel!A:C,3,FALSE),Tabelle1[[#This Row],[Artikelnr. (wenn vorhanden)]])</f>
        <v>VOS URW-VS-SCHI</v>
      </c>
    </row>
    <row r="387" spans="1:8" x14ac:dyDescent="0.25">
      <c r="A387" s="25" t="s">
        <v>37</v>
      </c>
      <c r="B387" s="25">
        <v>29501003</v>
      </c>
      <c r="C387" s="25">
        <v>148</v>
      </c>
      <c r="D387" s="25">
        <v>10</v>
      </c>
      <c r="E387" s="37">
        <v>44452</v>
      </c>
      <c r="F387" t="s">
        <v>111</v>
      </c>
      <c r="G387" s="55" t="s">
        <v>112</v>
      </c>
      <c r="H387" s="25" t="str">
        <f>IFERROR(VLOOKUP(Tabelle1[[#This Row],[Artikelnr. (wenn vorhanden)]],Artikel!A:C,3,FALSE),Tabelle1[[#This Row],[Artikelnr. (wenn vorhanden)]])</f>
        <v>ABS CHED-PF-KRÄUK gemis</v>
      </c>
    </row>
    <row r="388" spans="1:8" x14ac:dyDescent="0.25">
      <c r="A388" s="25" t="s">
        <v>15155</v>
      </c>
      <c r="B388" s="25">
        <v>29501022</v>
      </c>
      <c r="C388" s="25">
        <v>276</v>
      </c>
      <c r="D388" s="25">
        <v>12</v>
      </c>
      <c r="E388" s="37">
        <v>44452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37</v>
      </c>
      <c r="B389" s="25">
        <v>29501032</v>
      </c>
      <c r="C389" s="25">
        <v>36</v>
      </c>
      <c r="D389" s="25">
        <v>22</v>
      </c>
      <c r="E389" s="37">
        <v>44452</v>
      </c>
      <c r="F389" t="s">
        <v>61</v>
      </c>
      <c r="G389" s="25" t="s">
        <v>91</v>
      </c>
      <c r="H389" s="25" t="str">
        <f>IFERROR(VLOOKUP(Tabelle1[[#This Row],[Artikelnr. (wenn vorhanden)]],Artikel!A:C,3,FALSE),Tabelle1[[#This Row],[Artikelnr. (wenn vorhanden)]])</f>
        <v>ABS CHED-ROT MIT ß-CARO</v>
      </c>
    </row>
    <row r="390" spans="1:8" x14ac:dyDescent="0.25">
      <c r="A390" s="25" t="s">
        <v>37</v>
      </c>
      <c r="B390" s="25">
        <v>29501032</v>
      </c>
      <c r="C390" s="25">
        <v>30</v>
      </c>
      <c r="D390" s="25">
        <v>22</v>
      </c>
      <c r="E390" s="37">
        <v>44452</v>
      </c>
      <c r="F390" t="s">
        <v>61</v>
      </c>
      <c r="G390" s="25" t="s">
        <v>91</v>
      </c>
      <c r="H390" s="25" t="str">
        <f>IFERROR(VLOOKUP(Tabelle1[[#This Row],[Artikelnr. (wenn vorhanden)]],Artikel!A:C,3,FALSE),Tabelle1[[#This Row],[Artikelnr. (wenn vorhanden)]])</f>
        <v>ABS CHED-ROT MIT ß-CARO</v>
      </c>
    </row>
    <row r="391" spans="1:8" ht="30" x14ac:dyDescent="0.25">
      <c r="A391" s="25" t="s">
        <v>41</v>
      </c>
      <c r="B391" s="25">
        <v>29501052</v>
      </c>
      <c r="C391" s="25">
        <v>47</v>
      </c>
      <c r="D391" s="25">
        <v>12</v>
      </c>
      <c r="E391" s="37">
        <v>44452</v>
      </c>
      <c r="F391" t="s">
        <v>39</v>
      </c>
      <c r="G391" s="55" t="s">
        <v>40</v>
      </c>
      <c r="H391" s="25" t="str">
        <f>IFERROR(VLOOKUP(Tabelle1[[#This Row],[Artikelnr. (wenn vorhanden)]],Artikel!A:C,3,FALSE),Tabelle1[[#This Row],[Artikelnr. (wenn vorhanden)]])</f>
        <v>VOS URW-SPASTUP-3500034</v>
      </c>
    </row>
    <row r="392" spans="1:8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t="30" x14ac:dyDescent="0.25">
      <c r="A396" s="25" t="s">
        <v>41</v>
      </c>
      <c r="B396" s="25">
        <v>29600009</v>
      </c>
      <c r="C396" s="25">
        <v>22</v>
      </c>
      <c r="D396" s="25">
        <v>12</v>
      </c>
      <c r="E396" s="37">
        <v>44452</v>
      </c>
      <c r="F396" t="s">
        <v>39</v>
      </c>
      <c r="G396" s="55" t="s">
        <v>40</v>
      </c>
      <c r="H396" s="25" t="str">
        <f>IFERROR(VLOOKUP(Tabelle1[[#This Row],[Artikelnr. (wenn vorhanden)]],Artikel!A:C,3,FALSE),Tabelle1[[#This Row],[Artikelnr. (wenn vorhanden)]])</f>
        <v>VS GRS Natur OGT</v>
      </c>
    </row>
    <row r="397" spans="1:8" x14ac:dyDescent="0.25">
      <c r="A397" s="25" t="s">
        <v>15207</v>
      </c>
      <c r="B397" s="25">
        <v>29900003</v>
      </c>
      <c r="C397" s="25">
        <v>54</v>
      </c>
      <c r="D397" s="25">
        <v>61</v>
      </c>
      <c r="E397" s="37">
        <v>44452</v>
      </c>
      <c r="F397" t="s">
        <v>15148</v>
      </c>
      <c r="G397" s="55" t="s">
        <v>36</v>
      </c>
      <c r="H397" s="25" t="str">
        <f>IFERROR(VLOOKUP(Tabelle1[[#This Row],[Artikelnr. (wenn vorhanden)]],Artikel!A:C,3,FALSE),Tabelle1[[#This Row],[Artikelnr. (wenn vorhanden)]])</f>
        <v>VOS VEG-SCH WÜRZIG</v>
      </c>
    </row>
    <row r="398" spans="1:8" x14ac:dyDescent="0.25">
      <c r="A398" s="25" t="s">
        <v>63</v>
      </c>
      <c r="B398" s="25">
        <v>31000098</v>
      </c>
      <c r="C398" s="25">
        <v>276</v>
      </c>
      <c r="D398" s="25">
        <v>120</v>
      </c>
      <c r="E398" s="37">
        <v>44452</v>
      </c>
      <c r="G398" s="55" t="s">
        <v>263</v>
      </c>
      <c r="H398" s="25" t="str">
        <f>IFERROR(VLOOKUP(Tabelle1[[#This Row],[Artikelnr. (wenn vorhanden)]],Artikel!A:C,3,FALSE),Tabelle1[[#This Row],[Artikelnr. (wenn vorhanden)]])</f>
        <v>Würste 6000g Räucher fü</v>
      </c>
    </row>
    <row r="399" spans="1:8" x14ac:dyDescent="0.25">
      <c r="A399" s="25" t="s">
        <v>63</v>
      </c>
      <c r="B399" s="25">
        <v>32000107</v>
      </c>
      <c r="C399" s="25">
        <v>97.199999999999989</v>
      </c>
      <c r="D399" s="25">
        <v>10</v>
      </c>
      <c r="E399" s="37">
        <v>44452</v>
      </c>
      <c r="F399" t="s">
        <v>187</v>
      </c>
      <c r="G399" s="55" t="s">
        <v>188</v>
      </c>
      <c r="H399" s="25" t="str">
        <f>IFERROR(VLOOKUP(Tabelle1[[#This Row],[Artikelnr. (wenn vorhanden)]],Artikel!A:C,3,FALSE),Tabelle1[[#This Row],[Artikelnr. (wenn vorhanden)]])</f>
        <v>GRW CHILI-NAT 7,2GK NEU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7</v>
      </c>
      <c r="B401" s="25" t="s">
        <v>64</v>
      </c>
      <c r="C401" s="25">
        <v>30</v>
      </c>
      <c r="D401" s="25">
        <v>12</v>
      </c>
      <c r="E401" s="37">
        <v>44452</v>
      </c>
      <c r="F401" t="s">
        <v>21</v>
      </c>
      <c r="G401" s="55" t="s">
        <v>21</v>
      </c>
      <c r="H401" s="25" t="str">
        <f>IFERROR(VLOOKUP(Tabelle1[[#This Row],[Artikelnr. (wenn vorhanden)]],Artikel!A:C,3,FALSE),Tabelle1[[#This Row],[Artikelnr. (wenn vorhanden)]])</f>
        <v>Blöcke</v>
      </c>
    </row>
    <row r="402" spans="1:8" x14ac:dyDescent="0.25">
      <c r="A402" s="25" t="s">
        <v>15155</v>
      </c>
      <c r="B402" s="25" t="s">
        <v>15280</v>
      </c>
      <c r="C402" s="25">
        <v>522</v>
      </c>
      <c r="D402" s="25">
        <v>12</v>
      </c>
      <c r="E402" s="37">
        <v>44452</v>
      </c>
      <c r="F402" t="s">
        <v>15152</v>
      </c>
      <c r="G402" s="55" t="s">
        <v>87</v>
      </c>
      <c r="H402" s="25" t="str">
        <f>IFERROR(VLOOKUP(Tabelle1[[#This Row],[Artikelnr. (wenn vorhanden)]],Artikel!A:C,3,FALSE),Tabelle1[[#This Row],[Artikelnr. (wenn vorhanden)]])</f>
        <v>Div. Zipfel, Endstücke</v>
      </c>
    </row>
    <row r="403" spans="1:8" x14ac:dyDescent="0.25">
      <c r="A403" s="25" t="s">
        <v>63</v>
      </c>
      <c r="B403" s="25" t="s">
        <v>15280</v>
      </c>
      <c r="C403" s="25">
        <v>7</v>
      </c>
      <c r="D403" s="25">
        <v>12</v>
      </c>
      <c r="E403" s="37">
        <v>44452</v>
      </c>
      <c r="F403" t="s">
        <v>15148</v>
      </c>
      <c r="G403" s="55" t="s">
        <v>15148</v>
      </c>
      <c r="H403" s="25" t="str">
        <f>IFERROR(VLOOKUP(Tabelle1[[#This Row],[Artikelnr. (wenn vorhanden)]],Artikel!A:C,3,FALSE),Tabelle1[[#This Row],[Artikelnr. (wenn vorhanden)]])</f>
        <v>Div. Zipfel, Endstücke</v>
      </c>
    </row>
    <row r="404" spans="1:8" x14ac:dyDescent="0.25">
      <c r="A404" s="25" t="s">
        <v>63</v>
      </c>
      <c r="B404" s="25" t="s">
        <v>15280</v>
      </c>
      <c r="C404" s="25">
        <v>52</v>
      </c>
      <c r="D404" s="25">
        <v>12</v>
      </c>
      <c r="E404" s="37">
        <v>44452</v>
      </c>
      <c r="F404" t="s">
        <v>15148</v>
      </c>
      <c r="G404" s="55" t="s">
        <v>15148</v>
      </c>
      <c r="H404" s="25" t="str">
        <f>IFERROR(VLOOKUP(Tabelle1[[#This Row],[Artikelnr. (wenn vorhanden)]],Artikel!A:C,3,FALSE),Tabelle1[[#This Row],[Artikelnr. (wenn vorhanden)]])</f>
        <v>Div. Zipfel, Endstücke</v>
      </c>
    </row>
    <row r="405" spans="1:8" x14ac:dyDescent="0.25">
      <c r="A405" s="25" t="s">
        <v>63</v>
      </c>
      <c r="B405" s="25" t="s">
        <v>75</v>
      </c>
      <c r="C405" s="25">
        <v>32</v>
      </c>
      <c r="D405" s="25">
        <v>10</v>
      </c>
      <c r="E405" s="37">
        <v>44452</v>
      </c>
      <c r="F405" t="s">
        <v>25</v>
      </c>
      <c r="G405" s="55" t="s">
        <v>76</v>
      </c>
      <c r="H405" s="25" t="str">
        <f>IFERROR(VLOOKUP(Tabelle1[[#This Row],[Artikelnr. (wenn vorhanden)]],Artikel!A:C,3,FALSE),Tabelle1[[#This Row],[Artikelnr. (wenn vorhanden)]])</f>
        <v>Diverses</v>
      </c>
    </row>
    <row r="406" spans="1:8" x14ac:dyDescent="0.25">
      <c r="A406" s="25" t="s">
        <v>63</v>
      </c>
      <c r="B406" s="25" t="s">
        <v>60</v>
      </c>
      <c r="C406" s="25">
        <v>12</v>
      </c>
      <c r="D406" s="25">
        <v>10</v>
      </c>
      <c r="E406" s="37">
        <v>44452</v>
      </c>
      <c r="F406" t="s">
        <v>25</v>
      </c>
      <c r="G406" s="55" t="s">
        <v>76</v>
      </c>
      <c r="H406" s="25" t="str">
        <f>IFERROR(VLOOKUP(Tabelle1[[#This Row],[Artikelnr. (wenn vorhanden)]],Artikel!A:C,3,FALSE),Tabelle1[[#This Row],[Artikelnr. (wenn vorhanden)]])</f>
        <v>Diverses aus Abfüllung</v>
      </c>
    </row>
    <row r="407" spans="1:8" x14ac:dyDescent="0.25">
      <c r="A407" s="25" t="s">
        <v>63</v>
      </c>
      <c r="B407" s="25" t="s">
        <v>60</v>
      </c>
      <c r="C407" s="25">
        <v>14.8</v>
      </c>
      <c r="D407" s="25">
        <v>10</v>
      </c>
      <c r="E407" s="37">
        <v>44452</v>
      </c>
      <c r="F407" t="s">
        <v>25</v>
      </c>
      <c r="G407" s="55" t="s">
        <v>76</v>
      </c>
      <c r="H407" s="25" t="str">
        <f>IFERROR(VLOOKUP(Tabelle1[[#This Row],[Artikelnr. (wenn vorhanden)]],Artikel!A:C,3,FALSE),Tabelle1[[#This Row],[Artikelnr. (wenn vorhanden)]])</f>
        <v>Diverses aus Abfüllung</v>
      </c>
    </row>
    <row r="408" spans="1:8" x14ac:dyDescent="0.25">
      <c r="A408" s="25" t="s">
        <v>63</v>
      </c>
      <c r="B408" s="25" t="s">
        <v>60</v>
      </c>
      <c r="C408" s="25">
        <v>23.4</v>
      </c>
      <c r="D408" s="25">
        <v>10</v>
      </c>
      <c r="E408" s="37">
        <v>44452</v>
      </c>
      <c r="F408" t="s">
        <v>25</v>
      </c>
      <c r="G408" s="55" t="s">
        <v>76</v>
      </c>
      <c r="H408" s="25" t="str">
        <f>IFERROR(VLOOKUP(Tabelle1[[#This Row],[Artikelnr. (wenn vorhanden)]],Artikel!A:C,3,FALSE),Tabelle1[[#This Row],[Artikelnr. (wenn vorhanden)]])</f>
        <v>Diverses aus Abfüllung</v>
      </c>
    </row>
    <row r="409" spans="1:8" x14ac:dyDescent="0.25">
      <c r="A409" s="25" t="s">
        <v>63</v>
      </c>
      <c r="B409" s="25" t="s">
        <v>60</v>
      </c>
      <c r="C409" s="25">
        <v>24.2</v>
      </c>
      <c r="D409" s="25">
        <v>10</v>
      </c>
      <c r="E409" s="37">
        <v>44452</v>
      </c>
      <c r="F409" t="s">
        <v>25</v>
      </c>
      <c r="G409" s="55" t="s">
        <v>76</v>
      </c>
      <c r="H409" s="25" t="str">
        <f>IFERROR(VLOOKUP(Tabelle1[[#This Row],[Artikelnr. (wenn vorhanden)]],Artikel!A:C,3,FALSE),Tabelle1[[#This Row],[Artikelnr. (wenn vorhanden)]])</f>
        <v>Diverses aus Abfüllung</v>
      </c>
    </row>
    <row r="410" spans="1:8" x14ac:dyDescent="0.25">
      <c r="A410" s="25" t="s">
        <v>63</v>
      </c>
      <c r="B410" s="25" t="s">
        <v>60</v>
      </c>
      <c r="C410" s="25">
        <v>31.6</v>
      </c>
      <c r="D410" s="25">
        <v>10</v>
      </c>
      <c r="E410" s="37">
        <v>44452</v>
      </c>
      <c r="F410" t="s">
        <v>25</v>
      </c>
      <c r="G410" s="55" t="s">
        <v>76</v>
      </c>
      <c r="H410" s="25" t="str">
        <f>IFERROR(VLOOKUP(Tabelle1[[#This Row],[Artikelnr. (wenn vorhanden)]],Artikel!A:C,3,FALSE),Tabelle1[[#This Row],[Artikelnr. (wenn vorhanden)]])</f>
        <v>Diverses aus Abfüllung</v>
      </c>
    </row>
    <row r="411" spans="1:8" x14ac:dyDescent="0.25">
      <c r="A411" s="25" t="s">
        <v>63</v>
      </c>
      <c r="B411" s="25" t="s">
        <v>60</v>
      </c>
      <c r="C411" s="25">
        <v>44</v>
      </c>
      <c r="D411" s="25">
        <v>10</v>
      </c>
      <c r="E411" s="37">
        <v>44452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50</v>
      </c>
      <c r="D412" s="25">
        <v>10</v>
      </c>
      <c r="E412" s="37">
        <v>44452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53</v>
      </c>
      <c r="D413" s="25">
        <v>10</v>
      </c>
      <c r="E413" s="37">
        <v>44452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98</v>
      </c>
      <c r="D414" s="25">
        <v>10</v>
      </c>
      <c r="E414" s="37">
        <v>44452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100</v>
      </c>
      <c r="D415" s="25">
        <v>10</v>
      </c>
      <c r="E415" s="37">
        <v>44452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140</v>
      </c>
      <c r="B416" s="25" t="s">
        <v>200</v>
      </c>
      <c r="C416" s="25">
        <v>5.3</v>
      </c>
      <c r="D416" s="25">
        <v>70</v>
      </c>
      <c r="E416" s="37">
        <v>44452</v>
      </c>
      <c r="F416" t="s">
        <v>68</v>
      </c>
      <c r="G416" s="55" t="s">
        <v>68</v>
      </c>
      <c r="H416" s="25" t="str">
        <f>IFERROR(VLOOKUP(Tabelle1[[#This Row],[Artikelnr. (wenn vorhanden)]],Artikel!A:C,3,FALSE),Tabelle1[[#This Row],[Artikelnr. (wenn vorhanden)]])</f>
        <v>Diverses QM</v>
      </c>
    </row>
    <row r="417" spans="1:8" x14ac:dyDescent="0.25">
      <c r="A417" s="25" t="s">
        <v>59</v>
      </c>
      <c r="B417" s="25" t="s">
        <v>57</v>
      </c>
      <c r="C417" s="25">
        <v>5.3</v>
      </c>
      <c r="D417" s="25">
        <v>70</v>
      </c>
      <c r="E417" s="37">
        <v>44452</v>
      </c>
      <c r="F417" t="s">
        <v>116</v>
      </c>
      <c r="G417" s="55" t="s">
        <v>116</v>
      </c>
      <c r="H417" s="25" t="str">
        <f>IFERROR(VLOOKUP(Tabelle1[[#This Row],[Artikelnr. (wenn vorhanden)]],Artikel!A:C,3,FALSE),Tabelle1[[#This Row],[Artikelnr. (wenn vorhanden)]])</f>
        <v>Laborproben</v>
      </c>
    </row>
    <row r="418" spans="1:8" x14ac:dyDescent="0.25">
      <c r="A418" s="25" t="s">
        <v>59</v>
      </c>
      <c r="B418" s="25" t="s">
        <v>57</v>
      </c>
      <c r="C418" s="25">
        <v>7.8</v>
      </c>
      <c r="D418" s="25">
        <v>70</v>
      </c>
      <c r="E418" s="37">
        <v>44452</v>
      </c>
      <c r="F418" t="s">
        <v>116</v>
      </c>
      <c r="G418" s="55" t="s">
        <v>116</v>
      </c>
      <c r="H418" s="25" t="str">
        <f>IFERROR(VLOOKUP(Tabelle1[[#This Row],[Artikelnr. (wenn vorhanden)]],Artikel!A:C,3,FALSE),Tabelle1[[#This Row],[Artikelnr. (wenn vorhanden)]])</f>
        <v>Laborproben</v>
      </c>
    </row>
    <row r="419" spans="1:8" x14ac:dyDescent="0.25">
      <c r="A419" s="25" t="s">
        <v>59</v>
      </c>
      <c r="B419" s="25" t="s">
        <v>57</v>
      </c>
      <c r="C419" s="25">
        <v>13.5</v>
      </c>
      <c r="D419" s="25">
        <v>70</v>
      </c>
      <c r="E419" s="37">
        <v>44452</v>
      </c>
      <c r="F419" t="s">
        <v>116</v>
      </c>
      <c r="G419" s="55" t="s">
        <v>116</v>
      </c>
      <c r="H419" s="25" t="str">
        <f>IFERROR(VLOOKUP(Tabelle1[[#This Row],[Artikelnr. (wenn vorhanden)]],Artikel!A:C,3,FALSE),Tabelle1[[#This Row],[Artikelnr. (wenn vorhanden)]])</f>
        <v>Laborproben</v>
      </c>
    </row>
    <row r="420" spans="1:8" x14ac:dyDescent="0.25">
      <c r="A420" s="25" t="s">
        <v>59</v>
      </c>
      <c r="B420" s="25" t="s">
        <v>57</v>
      </c>
      <c r="C420" s="25">
        <v>20</v>
      </c>
      <c r="D420" s="25">
        <v>70</v>
      </c>
      <c r="E420" s="37">
        <v>44452</v>
      </c>
      <c r="F420" t="s">
        <v>58</v>
      </c>
      <c r="G420" s="55" t="s">
        <v>58</v>
      </c>
      <c r="H420" s="25" t="str">
        <f>IFERROR(VLOOKUP(Tabelle1[[#This Row],[Artikelnr. (wenn vorhanden)]],Artikel!A:C,3,FALSE),Tabelle1[[#This Row],[Artikelnr. (wenn vorhanden)]])</f>
        <v>Laborproben</v>
      </c>
    </row>
    <row r="421" spans="1:8" x14ac:dyDescent="0.25">
      <c r="A421" s="25" t="s">
        <v>59</v>
      </c>
      <c r="B421" s="25" t="s">
        <v>57</v>
      </c>
      <c r="C421" s="25">
        <v>32.5</v>
      </c>
      <c r="D421" s="25">
        <v>70</v>
      </c>
      <c r="E421" s="37">
        <v>44452</v>
      </c>
      <c r="F421" t="s">
        <v>58</v>
      </c>
      <c r="G421" s="55" t="s">
        <v>58</v>
      </c>
      <c r="H421" s="25" t="str">
        <f>IFERROR(VLOOKUP(Tabelle1[[#This Row],[Artikelnr. (wenn vorhanden)]],Artikel!A:C,3,FALSE),Tabelle1[[#This Row],[Artikelnr. (wenn vorhanden)]])</f>
        <v>Laborproben</v>
      </c>
    </row>
    <row r="422" spans="1:8" x14ac:dyDescent="0.25">
      <c r="A422" s="25" t="s">
        <v>59</v>
      </c>
      <c r="B422" s="25" t="s">
        <v>57</v>
      </c>
      <c r="C422" s="25">
        <v>66</v>
      </c>
      <c r="D422" s="25">
        <v>70</v>
      </c>
      <c r="E422" s="37">
        <v>44452</v>
      </c>
      <c r="F422" t="s">
        <v>58</v>
      </c>
      <c r="G422" s="55" t="s">
        <v>58</v>
      </c>
      <c r="H422" s="25" t="str">
        <f>IFERROR(VLOOKUP(Tabelle1[[#This Row],[Artikelnr. (wenn vorhanden)]],Artikel!A:C,3,FALSE),Tabelle1[[#This Row],[Artikelnr. (wenn vorhanden)]])</f>
        <v>Laborproben</v>
      </c>
    </row>
    <row r="423" spans="1:8" x14ac:dyDescent="0.25">
      <c r="A423" s="25" t="s">
        <v>59</v>
      </c>
      <c r="B423" s="25" t="s">
        <v>57</v>
      </c>
      <c r="C423" s="25">
        <v>128</v>
      </c>
      <c r="D423" s="25">
        <v>70</v>
      </c>
      <c r="E423" s="37">
        <v>44452</v>
      </c>
      <c r="F423" t="s">
        <v>90</v>
      </c>
      <c r="G423" s="55" t="s">
        <v>90</v>
      </c>
      <c r="H423" s="25" t="str">
        <f>IFERROR(VLOOKUP(Tabelle1[[#This Row],[Artikelnr. (wenn vorhanden)]],Artikel!A:C,3,FALSE),Tabelle1[[#This Row],[Artikelnr. (wenn vorhanden)]])</f>
        <v>Laborproben</v>
      </c>
    </row>
    <row r="424" spans="1:8" x14ac:dyDescent="0.25">
      <c r="A424" s="25" t="s">
        <v>15188</v>
      </c>
      <c r="B424" s="25">
        <v>29500482</v>
      </c>
      <c r="C424" s="25">
        <v>20</v>
      </c>
      <c r="D424" s="25">
        <v>61</v>
      </c>
      <c r="E424" s="37">
        <v>44453</v>
      </c>
      <c r="F424" t="s">
        <v>15</v>
      </c>
      <c r="G424" s="55" t="s">
        <v>15</v>
      </c>
      <c r="H424" s="25" t="str">
        <f>IFERROR(VLOOKUP(Tabelle1[[#This Row],[Artikelnr. (wenn vorhanden)]],Artikel!A:C,3,FALSE),Tabelle1[[#This Row],[Artikelnr. (wenn vorhanden)]])</f>
        <v>VOS Schwarzer Pfeffer R</v>
      </c>
    </row>
    <row r="425" spans="1:8" x14ac:dyDescent="0.25">
      <c r="A425" s="25" t="s">
        <v>15188</v>
      </c>
      <c r="B425" s="25">
        <v>29500482</v>
      </c>
      <c r="C425" s="25">
        <v>5</v>
      </c>
      <c r="D425" s="25">
        <v>61</v>
      </c>
      <c r="E425" s="37">
        <v>44453</v>
      </c>
      <c r="F425" t="s">
        <v>15</v>
      </c>
      <c r="G425" s="55" t="s">
        <v>15</v>
      </c>
      <c r="H425" s="25" t="str">
        <f>IFERROR(VLOOKUP(Tabelle1[[#This Row],[Artikelnr. (wenn vorhanden)]],Artikel!A:C,3,FALSE),Tabelle1[[#This Row],[Artikelnr. (wenn vorhanden)]])</f>
        <v>VOS Schwarzer Pfeffer R</v>
      </c>
    </row>
    <row r="426" spans="1:8" x14ac:dyDescent="0.25">
      <c r="A426" s="25" t="s">
        <v>15198</v>
      </c>
      <c r="B426" s="25">
        <v>29500885</v>
      </c>
      <c r="C426" s="25">
        <v>10</v>
      </c>
      <c r="D426" s="25">
        <v>61</v>
      </c>
      <c r="E426" s="37">
        <v>44453</v>
      </c>
      <c r="F426" t="s">
        <v>15</v>
      </c>
      <c r="G426" s="55" t="s">
        <v>79</v>
      </c>
      <c r="H426" s="25" t="str">
        <f>IFERROR(VLOOKUP(Tabelle1[[#This Row],[Artikelnr. (wenn vorhanden)]],Artikel!A:C,3,FALSE),Tabelle1[[#This Row],[Artikelnr. (wenn vorhanden)]])</f>
        <v>ABS HEUBL</v>
      </c>
    </row>
    <row r="427" spans="1:8" x14ac:dyDescent="0.25">
      <c r="A427" s="25" t="s">
        <v>15175</v>
      </c>
      <c r="B427" s="25">
        <v>29500904</v>
      </c>
      <c r="C427" s="25">
        <v>9</v>
      </c>
      <c r="D427" s="25">
        <v>61</v>
      </c>
      <c r="E427" s="37">
        <v>44453</v>
      </c>
      <c r="F427" t="s">
        <v>15</v>
      </c>
      <c r="G427" s="55" t="s">
        <v>151</v>
      </c>
      <c r="H427" s="25" t="str">
        <f>IFERROR(VLOOKUP(Tabelle1[[#This Row],[Artikelnr. (wenn vorhanden)]],Artikel!A:C,3,FALSE),Tabelle1[[#This Row],[Artikelnr. (wenn vorhanden)]])</f>
        <v>ABS TI-AD</v>
      </c>
    </row>
    <row r="428" spans="1:8" x14ac:dyDescent="0.25">
      <c r="A428" s="25" t="s">
        <v>15171</v>
      </c>
      <c r="B428" s="25">
        <v>29500913</v>
      </c>
      <c r="C428" s="25">
        <v>7</v>
      </c>
      <c r="D428" s="25">
        <v>61</v>
      </c>
      <c r="E428" s="37">
        <v>44453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ZIEGENR</v>
      </c>
    </row>
    <row r="429" spans="1:8" ht="30" x14ac:dyDescent="0.25">
      <c r="A429" s="25" t="s">
        <v>41</v>
      </c>
      <c r="B429" s="25">
        <v>29500918</v>
      </c>
      <c r="C429" s="25">
        <v>48</v>
      </c>
      <c r="D429" s="25">
        <v>12</v>
      </c>
      <c r="E429" s="37">
        <v>44453</v>
      </c>
      <c r="F429" t="s">
        <v>39</v>
      </c>
      <c r="G429" s="55" t="s">
        <v>40</v>
      </c>
      <c r="H429" s="25" t="str">
        <f>IFERROR(VLOOKUP(Tabelle1[[#This Row],[Artikelnr. (wenn vorhanden)]],Artikel!A:C,3,FALSE),Tabelle1[[#This Row],[Artikelnr. (wenn vorhanden)]])</f>
        <v>VOS SKZ-GOU</v>
      </c>
    </row>
    <row r="430" spans="1:8" x14ac:dyDescent="0.25">
      <c r="A430" s="25" t="s">
        <v>15198</v>
      </c>
      <c r="B430" s="25">
        <v>29500952</v>
      </c>
      <c r="C430" s="25">
        <v>12</v>
      </c>
      <c r="D430" s="25">
        <v>61</v>
      </c>
      <c r="E430" s="37">
        <v>44453</v>
      </c>
      <c r="F430" t="s">
        <v>15</v>
      </c>
      <c r="G430" s="55" t="s">
        <v>79</v>
      </c>
      <c r="H430" s="25" t="str">
        <f>IFERROR(VLOOKUP(Tabelle1[[#This Row],[Artikelnr. (wenn vorhanden)]],Artikel!A:C,3,FALSE),Tabelle1[[#This Row],[Artikelnr. (wenn vorhanden)]])</f>
        <v>ABS GRÜN-PESTO</v>
      </c>
    </row>
    <row r="431" spans="1:8" x14ac:dyDescent="0.25">
      <c r="A431" s="25" t="s">
        <v>15198</v>
      </c>
      <c r="B431" s="25">
        <v>29501009</v>
      </c>
      <c r="C431" s="25">
        <v>6</v>
      </c>
      <c r="D431" s="25">
        <v>61</v>
      </c>
      <c r="E431" s="37">
        <v>44453</v>
      </c>
      <c r="F431" t="s">
        <v>15</v>
      </c>
      <c r="G431" s="55" t="s">
        <v>79</v>
      </c>
      <c r="H431" s="25" t="str">
        <f>IFERROR(VLOOKUP(Tabelle1[[#This Row],[Artikelnr. (wenn vorhanden)]],Artikel!A:C,3,FALSE),Tabelle1[[#This Row],[Artikelnr. (wenn vorhanden)]])</f>
        <v>ABS Whisky-Nuts</v>
      </c>
    </row>
    <row r="432" spans="1:8" x14ac:dyDescent="0.25">
      <c r="A432" s="25" t="s">
        <v>15188</v>
      </c>
      <c r="B432" s="25">
        <v>29501020</v>
      </c>
      <c r="C432" s="25">
        <v>20</v>
      </c>
      <c r="D432" s="25">
        <v>61</v>
      </c>
      <c r="E432" s="37">
        <v>44453</v>
      </c>
      <c r="F432" t="s">
        <v>15</v>
      </c>
      <c r="G432" s="55" t="s">
        <v>15</v>
      </c>
      <c r="H432" s="25" t="str">
        <f>IFERROR(VLOOKUP(Tabelle1[[#This Row],[Artikelnr. (wenn vorhanden)]],Artikel!A:C,3,FALSE),Tabelle1[[#This Row],[Artikelnr. (wenn vorhanden)]])</f>
        <v>VOS WAL-THEKE</v>
      </c>
    </row>
    <row r="433" spans="1:8" ht="30" x14ac:dyDescent="0.25">
      <c r="A433" s="25" t="s">
        <v>41</v>
      </c>
      <c r="B433" s="25">
        <v>29501021</v>
      </c>
      <c r="C433" s="25">
        <v>25</v>
      </c>
      <c r="D433" s="25">
        <v>12</v>
      </c>
      <c r="E433" s="37">
        <v>44453</v>
      </c>
      <c r="F433" t="s">
        <v>39</v>
      </c>
      <c r="G433" s="55" t="s">
        <v>40</v>
      </c>
      <c r="H433" s="25" t="str">
        <f>IFERROR(VLOOKUP(Tabelle1[[#This Row],[Artikelnr. (wenn vorhanden)]],Artikel!A:C,3,FALSE),Tabelle1[[#This Row],[Artikelnr. (wenn vorhanden)]])</f>
        <v>VOS URW NATUR AMM CO RE</v>
      </c>
    </row>
    <row r="434" spans="1:8" x14ac:dyDescent="0.25">
      <c r="A434" s="25" t="s">
        <v>15155</v>
      </c>
      <c r="B434" s="25">
        <v>29501022</v>
      </c>
      <c r="C434" s="25">
        <v>525</v>
      </c>
      <c r="D434" s="25">
        <v>12</v>
      </c>
      <c r="E434" s="37">
        <v>44453</v>
      </c>
      <c r="F434" t="s">
        <v>15152</v>
      </c>
      <c r="G434" s="55" t="s">
        <v>87</v>
      </c>
      <c r="H434" s="25" t="str">
        <f>IFERROR(VLOOKUP(Tabelle1[[#This Row],[Artikelnr. (wenn vorhanden)]],Artikel!A:C,3,FALSE),Tabelle1[[#This Row],[Artikelnr. (wenn vorhanden)]])</f>
        <v>VOS RW NATUR AMM CO REZ</v>
      </c>
    </row>
    <row r="435" spans="1:8" x14ac:dyDescent="0.25">
      <c r="A435" s="25" t="s">
        <v>15198</v>
      </c>
      <c r="B435" s="25">
        <v>29501029</v>
      </c>
      <c r="C435" s="25">
        <v>14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BRUSCHETTA</v>
      </c>
    </row>
    <row r="436" spans="1:8" x14ac:dyDescent="0.25">
      <c r="A436" s="25" t="s">
        <v>15198</v>
      </c>
      <c r="B436" s="25">
        <v>29501030</v>
      </c>
      <c r="C436" s="25">
        <v>8</v>
      </c>
      <c r="D436" s="25">
        <v>61</v>
      </c>
      <c r="E436" s="37">
        <v>44453</v>
      </c>
      <c r="F436" t="s">
        <v>15</v>
      </c>
      <c r="G436" s="55" t="s">
        <v>155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x14ac:dyDescent="0.25">
      <c r="A437" s="25" t="s">
        <v>15198</v>
      </c>
      <c r="B437" s="25">
        <v>29501030</v>
      </c>
      <c r="C437" s="25">
        <v>7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117</v>
      </c>
      <c r="B438" s="25">
        <v>29501030</v>
      </c>
      <c r="C438" s="25">
        <v>6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15171</v>
      </c>
      <c r="B439" s="25">
        <v>29501036</v>
      </c>
      <c r="C439" s="25">
        <v>3</v>
      </c>
      <c r="D439" s="25">
        <v>61</v>
      </c>
      <c r="E439" s="37">
        <v>44453</v>
      </c>
      <c r="F439" t="s">
        <v>15</v>
      </c>
      <c r="G439" s="55" t="s">
        <v>145</v>
      </c>
      <c r="H439" s="25" t="str">
        <f>IFERROR(VLOOKUP(Tabelle1[[#This Row],[Artikelnr. (wenn vorhanden)]],Artikel!A:C,3,FALSE),Tabelle1[[#This Row],[Artikelnr. (wenn vorhanden)]])</f>
        <v>ABS SAINT ANDRÉ</v>
      </c>
    </row>
    <row r="440" spans="1:8" x14ac:dyDescent="0.25">
      <c r="A440" s="25" t="s">
        <v>15188</v>
      </c>
      <c r="B440" s="25">
        <v>29501039</v>
      </c>
      <c r="C440" s="25">
        <v>14</v>
      </c>
      <c r="D440" s="25">
        <v>61</v>
      </c>
      <c r="E440" s="37">
        <v>44453</v>
      </c>
      <c r="F440" t="s">
        <v>15</v>
      </c>
      <c r="G440" s="55" t="s">
        <v>160</v>
      </c>
      <c r="H440" s="25" t="str">
        <f>IFERROR(VLOOKUP(Tabelle1[[#This Row],[Artikelnr. (wenn vorhanden)]],Artikel!A:C,3,FALSE),Tabelle1[[#This Row],[Artikelnr. (wenn vorhanden)]])</f>
        <v>ABS OLD-AMSTERDAM</v>
      </c>
    </row>
    <row r="441" spans="1:8" x14ac:dyDescent="0.25">
      <c r="A441" s="25" t="s">
        <v>63</v>
      </c>
      <c r="B441" s="25">
        <v>31000098</v>
      </c>
      <c r="C441" s="25">
        <v>292</v>
      </c>
      <c r="D441" s="25">
        <v>12</v>
      </c>
      <c r="E441" s="37">
        <v>44453</v>
      </c>
      <c r="F441" t="s">
        <v>10</v>
      </c>
      <c r="G441" s="55" t="s">
        <v>270</v>
      </c>
      <c r="H441" s="25" t="str">
        <f>IFERROR(VLOOKUP(Tabelle1[[#This Row],[Artikelnr. (wenn vorhanden)]],Artikel!A:C,3,FALSE),Tabelle1[[#This Row],[Artikelnr. (wenn vorhanden)]])</f>
        <v>Würste 6000g Räucher fü</v>
      </c>
    </row>
    <row r="442" spans="1:8" x14ac:dyDescent="0.25">
      <c r="A442" s="25" t="s">
        <v>350</v>
      </c>
      <c r="B442" s="25">
        <v>49500089</v>
      </c>
      <c r="C442" s="25">
        <v>282</v>
      </c>
      <c r="D442" s="25">
        <v>12</v>
      </c>
      <c r="E442" s="37">
        <v>44453</v>
      </c>
      <c r="F442" t="s">
        <v>15148</v>
      </c>
      <c r="G442" s="55" t="s">
        <v>36</v>
      </c>
      <c r="H442" s="25" t="str">
        <f>IFERROR(VLOOKUP(Tabelle1[[#This Row],[Artikelnr. (wenn vorhanden)]],Artikel!A:C,3,FALSE),Tabelle1[[#This Row],[Artikelnr. (wenn vorhanden)]])</f>
        <v>VOS RW-NATUR-NAT-VAKU</v>
      </c>
    </row>
    <row r="443" spans="1:8" x14ac:dyDescent="0.25">
      <c r="A443" s="25" t="s">
        <v>374</v>
      </c>
      <c r="B443" s="25">
        <v>49500091</v>
      </c>
      <c r="C443" s="25">
        <v>402</v>
      </c>
      <c r="D443" s="25">
        <v>12</v>
      </c>
      <c r="E443" s="37">
        <v>44453</v>
      </c>
      <c r="F443" t="s">
        <v>15148</v>
      </c>
      <c r="G443" s="55" t="s">
        <v>36</v>
      </c>
      <c r="H443" s="25" t="str">
        <f>IFERROR(VLOOKUP(Tabelle1[[#This Row],[Artikelnr. (wenn vorhanden)]],Artikel!A:C,3,FALSE),Tabelle1[[#This Row],[Artikelnr. (wenn vorhanden)]])</f>
        <v>VOS RW-JAL-NAT-VAKU</v>
      </c>
    </row>
    <row r="444" spans="1:8" x14ac:dyDescent="0.25">
      <c r="A444" s="25" t="s">
        <v>15155</v>
      </c>
      <c r="B444" s="25">
        <v>49500092</v>
      </c>
      <c r="C444" s="25">
        <v>267</v>
      </c>
      <c r="D444" s="25">
        <v>12</v>
      </c>
      <c r="E444" s="37">
        <v>44453</v>
      </c>
      <c r="F444" t="s">
        <v>15152</v>
      </c>
      <c r="G444" s="55" t="s">
        <v>87</v>
      </c>
      <c r="H444" s="25" t="str">
        <f>IFERROR(VLOOKUP(Tabelle1[[#This Row],[Artikelnr. (wenn vorhanden)]],Artikel!A:C,3,FALSE),Tabelle1[[#This Row],[Artikelnr. (wenn vorhanden)]])</f>
        <v>VOS RW-NATUR-EXTRA-VAKU</v>
      </c>
    </row>
    <row r="445" spans="1:8" x14ac:dyDescent="0.25">
      <c r="A445" s="25" t="s">
        <v>15155</v>
      </c>
      <c r="B445" s="25">
        <v>49500143</v>
      </c>
      <c r="C445" s="25">
        <v>203</v>
      </c>
      <c r="D445" s="25">
        <v>12</v>
      </c>
      <c r="E445" s="37">
        <v>44453</v>
      </c>
      <c r="F445" t="s">
        <v>15152</v>
      </c>
      <c r="G445" s="55" t="s">
        <v>87</v>
      </c>
      <c r="H445" s="25" t="str">
        <f>IFERROR(VLOOKUP(Tabelle1[[#This Row],[Artikelnr. (wenn vorhanden)]],Artikel!A:C,3,FALSE),Tabelle1[[#This Row],[Artikelnr. (wenn vorhanden)]])</f>
        <v>VOS GRW-NATUR-VAKU / Er</v>
      </c>
    </row>
    <row r="446" spans="1:8" x14ac:dyDescent="0.25">
      <c r="A446" s="25" t="s">
        <v>37</v>
      </c>
      <c r="B446" s="25">
        <v>49500204</v>
      </c>
      <c r="C446" s="25">
        <v>328</v>
      </c>
      <c r="D446" s="25">
        <v>12</v>
      </c>
      <c r="E446" s="37">
        <v>44453</v>
      </c>
      <c r="F446" t="s">
        <v>15148</v>
      </c>
      <c r="G446" s="55" t="s">
        <v>143</v>
      </c>
      <c r="H446" s="25" t="str">
        <f>IFERROR(VLOOKUP(Tabelle1[[#This Row],[Artikelnr. (wenn vorhanden)]],Artikel!A:C,3,FALSE),Tabelle1[[#This Row],[Artikelnr. (wenn vorhanden)]])</f>
        <v>VOS GRW-SCHI-NAT-VAKU</v>
      </c>
    </row>
    <row r="447" spans="1:8" x14ac:dyDescent="0.25">
      <c r="A447" s="25" t="s">
        <v>59</v>
      </c>
      <c r="B447" s="25" t="s">
        <v>57</v>
      </c>
      <c r="C447" s="25">
        <v>5.9</v>
      </c>
      <c r="D447" s="25">
        <v>70</v>
      </c>
      <c r="E447" s="37">
        <v>44453</v>
      </c>
      <c r="F447" t="s">
        <v>116</v>
      </c>
      <c r="G447" s="55" t="s">
        <v>116</v>
      </c>
      <c r="H447" s="25" t="str">
        <f>IFERROR(VLOOKUP(Tabelle1[[#This Row],[Artikelnr. (wenn vorhanden)]],Artikel!A:C,3,FALSE),Tabelle1[[#This Row],[Artikelnr. (wenn vorhanden)]])</f>
        <v>Laborproben</v>
      </c>
    </row>
    <row r="448" spans="1:8" x14ac:dyDescent="0.25">
      <c r="A448" s="25" t="s">
        <v>63</v>
      </c>
      <c r="B448" s="25">
        <v>23500351</v>
      </c>
      <c r="C448" s="25">
        <v>25.4</v>
      </c>
      <c r="D448" s="25">
        <v>22</v>
      </c>
      <c r="E448" s="37">
        <v>44454</v>
      </c>
      <c r="F448" t="s">
        <v>15147</v>
      </c>
      <c r="G448" s="55" t="s">
        <v>15147</v>
      </c>
      <c r="H448" s="25" t="str">
        <f>IFERROR(VLOOKUP(Tabelle1[[#This Row],[Artikelnr. (wenn vorhanden)]],Artikel!A:C,3,FALSE),Tabelle1[[#This Row],[Artikelnr. (wenn vorhanden)]])</f>
        <v>ZUB TOM-BAS 1KG</v>
      </c>
    </row>
    <row r="449" spans="1:8" x14ac:dyDescent="0.25">
      <c r="A449" s="25" t="s">
        <v>15188</v>
      </c>
      <c r="B449" s="25">
        <v>29500482</v>
      </c>
      <c r="C449" s="25">
        <v>18</v>
      </c>
      <c r="D449" s="25">
        <v>61</v>
      </c>
      <c r="E449" s="37">
        <v>44454</v>
      </c>
      <c r="F449" t="s">
        <v>15</v>
      </c>
      <c r="G449" s="55" t="s">
        <v>15</v>
      </c>
      <c r="H449" s="25" t="str">
        <f>IFERROR(VLOOKUP(Tabelle1[[#This Row],[Artikelnr. (wenn vorhanden)]],Artikel!A:C,3,FALSE),Tabelle1[[#This Row],[Artikelnr. (wenn vorhanden)]])</f>
        <v>VOS Schwarzer Pfeffer R</v>
      </c>
    </row>
    <row r="450" spans="1:8" x14ac:dyDescent="0.25">
      <c r="A450" s="25" t="s">
        <v>8</v>
      </c>
      <c r="B450" s="25">
        <v>29500593</v>
      </c>
      <c r="C450" s="25">
        <v>45</v>
      </c>
      <c r="D450" s="25">
        <v>12</v>
      </c>
      <c r="E450" s="37">
        <v>44454</v>
      </c>
      <c r="F450" t="s">
        <v>15148</v>
      </c>
      <c r="G450" s="55" t="s">
        <v>15148</v>
      </c>
      <c r="H450" s="25" t="str">
        <f>IFERROR(VLOOKUP(Tabelle1[[#This Row],[Artikelnr. (wenn vorhanden)]],Artikel!A:C,3,FALSE),Tabelle1[[#This Row],[Artikelnr. (wenn vorhanden)]])</f>
        <v>VOS Walnuss Blöcke</v>
      </c>
    </row>
    <row r="451" spans="1:8" x14ac:dyDescent="0.25">
      <c r="A451" s="25" t="s">
        <v>377</v>
      </c>
      <c r="B451" s="25">
        <v>29500594</v>
      </c>
      <c r="C451" s="25">
        <v>45</v>
      </c>
      <c r="D451" s="25">
        <v>61</v>
      </c>
      <c r="E451" s="37">
        <v>44454</v>
      </c>
      <c r="F451" t="s">
        <v>15153</v>
      </c>
      <c r="G451" s="55" t="s">
        <v>288</v>
      </c>
      <c r="H451" s="25" t="str">
        <f>IFERROR(VLOOKUP(Tabelle1[[#This Row],[Artikelnr. (wenn vorhanden)]],Artikel!A:C,3,FALSE),Tabelle1[[#This Row],[Artikelnr. (wenn vorhanden)]])</f>
        <v>VOS Früchte Blöcke</v>
      </c>
    </row>
    <row r="452" spans="1:8" x14ac:dyDescent="0.25">
      <c r="A452" s="25" t="s">
        <v>63</v>
      </c>
      <c r="B452" s="25">
        <v>29500823</v>
      </c>
      <c r="C452" s="25">
        <v>300</v>
      </c>
      <c r="D452" s="25">
        <v>22</v>
      </c>
      <c r="E452" s="37">
        <v>44454</v>
      </c>
      <c r="F452" t="s">
        <v>61</v>
      </c>
      <c r="G452" s="55" t="s">
        <v>284</v>
      </c>
      <c r="H452" s="25" t="str">
        <f>IFERROR(VLOOKUP(Tabelle1[[#This Row],[Artikelnr. (wenn vorhanden)]],Artikel!A:C,3,FALSE),Tabelle1[[#This Row],[Artikelnr. (wenn vorhanden)]])</f>
        <v>ABS Butterkäse 45% OGT</v>
      </c>
    </row>
    <row r="453" spans="1:8" x14ac:dyDescent="0.25">
      <c r="A453" s="25" t="s">
        <v>15198</v>
      </c>
      <c r="B453" s="25">
        <v>29500885</v>
      </c>
      <c r="C453" s="25">
        <v>10</v>
      </c>
      <c r="D453" s="25">
        <v>61</v>
      </c>
      <c r="E453" s="37">
        <v>44454</v>
      </c>
      <c r="F453" t="s">
        <v>15</v>
      </c>
      <c r="G453" s="55" t="s">
        <v>79</v>
      </c>
      <c r="H453" s="25" t="str">
        <f>IFERROR(VLOOKUP(Tabelle1[[#This Row],[Artikelnr. (wenn vorhanden)]],Artikel!A:C,3,FALSE),Tabelle1[[#This Row],[Artikelnr. (wenn vorhanden)]])</f>
        <v>ABS HEUBL</v>
      </c>
    </row>
    <row r="454" spans="1:8" x14ac:dyDescent="0.25">
      <c r="A454" s="25" t="s">
        <v>15198</v>
      </c>
      <c r="B454" s="25">
        <v>29500886</v>
      </c>
      <c r="C454" s="25">
        <v>20</v>
      </c>
      <c r="D454" s="25">
        <v>61</v>
      </c>
      <c r="E454" s="37">
        <v>44454</v>
      </c>
      <c r="F454" t="s">
        <v>15</v>
      </c>
      <c r="G454" s="55" t="s">
        <v>209</v>
      </c>
      <c r="H454" s="25" t="str">
        <f>IFERROR(VLOOKUP(Tabelle1[[#This Row],[Artikelnr. (wenn vorhanden)]],Artikel!A:C,3,FALSE),Tabelle1[[#This Row],[Artikelnr. (wenn vorhanden)]])</f>
        <v>ABS MEDI-KRÄUK</v>
      </c>
    </row>
    <row r="455" spans="1:8" x14ac:dyDescent="0.25">
      <c r="A455" s="25" t="s">
        <v>15198</v>
      </c>
      <c r="B455" s="25">
        <v>29500886</v>
      </c>
      <c r="C455" s="25">
        <v>20</v>
      </c>
      <c r="D455" s="25">
        <v>61</v>
      </c>
      <c r="E455" s="37">
        <v>44454</v>
      </c>
      <c r="F455" t="s">
        <v>15</v>
      </c>
      <c r="G455" s="55" t="s">
        <v>209</v>
      </c>
      <c r="H455" s="25" t="str">
        <f>IFERROR(VLOOKUP(Tabelle1[[#This Row],[Artikelnr. (wenn vorhanden)]],Artikel!A:C,3,FALSE),Tabelle1[[#This Row],[Artikelnr. (wenn vorhanden)]])</f>
        <v>ABS MEDI-KRÄUK</v>
      </c>
    </row>
    <row r="456" spans="1:8" x14ac:dyDescent="0.25">
      <c r="A456" s="25" t="s">
        <v>15198</v>
      </c>
      <c r="B456" s="25">
        <v>29500886</v>
      </c>
      <c r="C456" s="25">
        <v>20</v>
      </c>
      <c r="D456" s="25">
        <v>61</v>
      </c>
      <c r="E456" s="37">
        <v>44454</v>
      </c>
      <c r="F456" t="s">
        <v>15</v>
      </c>
      <c r="G456" s="55" t="s">
        <v>209</v>
      </c>
      <c r="H456" s="25" t="str">
        <f>IFERROR(VLOOKUP(Tabelle1[[#This Row],[Artikelnr. (wenn vorhanden)]],Artikel!A:C,3,FALSE),Tabelle1[[#This Row],[Artikelnr. (wenn vorhanden)]])</f>
        <v>ABS MEDI-KRÄUK</v>
      </c>
    </row>
    <row r="457" spans="1:8" x14ac:dyDescent="0.25">
      <c r="A457" s="25" t="s">
        <v>15175</v>
      </c>
      <c r="B457" s="25">
        <v>29500891</v>
      </c>
      <c r="C457" s="25">
        <v>15</v>
      </c>
      <c r="D457" s="25">
        <v>61</v>
      </c>
      <c r="E457" s="37">
        <v>44454</v>
      </c>
      <c r="F457" t="s">
        <v>15</v>
      </c>
      <c r="G457" s="55" t="s">
        <v>79</v>
      </c>
      <c r="H457" s="25" t="str">
        <f>IFERROR(VLOOKUP(Tabelle1[[#This Row],[Artikelnr. (wenn vorhanden)]],Artikel!A:C,3,FALSE),Tabelle1[[#This Row],[Artikelnr. (wenn vorhanden)]])</f>
        <v>ABS PECO</v>
      </c>
    </row>
    <row r="458" spans="1:8" x14ac:dyDescent="0.25">
      <c r="A458" s="25" t="s">
        <v>117</v>
      </c>
      <c r="B458" s="25">
        <v>29500891</v>
      </c>
      <c r="C458" s="25">
        <v>15</v>
      </c>
      <c r="D458" s="25">
        <v>61</v>
      </c>
      <c r="E458" s="37">
        <v>44454</v>
      </c>
      <c r="F458" t="s">
        <v>15</v>
      </c>
      <c r="G458" s="55" t="s">
        <v>79</v>
      </c>
      <c r="H458" s="25" t="str">
        <f>IFERROR(VLOOKUP(Tabelle1[[#This Row],[Artikelnr. (wenn vorhanden)]],Artikel!A:C,3,FALSE),Tabelle1[[#This Row],[Artikelnr. (wenn vorhanden)]])</f>
        <v>ABS PECO</v>
      </c>
    </row>
    <row r="459" spans="1:8" x14ac:dyDescent="0.25">
      <c r="A459" s="25" t="s">
        <v>15175</v>
      </c>
      <c r="B459" s="25">
        <v>29500900</v>
      </c>
      <c r="C459" s="25">
        <v>6</v>
      </c>
      <c r="D459" s="25">
        <v>61</v>
      </c>
      <c r="E459" s="37">
        <v>44454</v>
      </c>
      <c r="F459" t="s">
        <v>15</v>
      </c>
      <c r="G459" s="55" t="s">
        <v>79</v>
      </c>
      <c r="H459" s="25" t="str">
        <f>IFERROR(VLOOKUP(Tabelle1[[#This Row],[Artikelnr. (wenn vorhanden)]],Artikel!A:C,3,FALSE),Tabelle1[[#This Row],[Artikelnr. (wenn vorhanden)]])</f>
        <v>ABS ROVIN</v>
      </c>
    </row>
    <row r="460" spans="1:8" x14ac:dyDescent="0.25">
      <c r="A460" s="25" t="s">
        <v>15198</v>
      </c>
      <c r="B460" s="25">
        <v>29500906</v>
      </c>
      <c r="C460" s="25">
        <v>17</v>
      </c>
      <c r="D460" s="25">
        <v>61</v>
      </c>
      <c r="E460" s="37">
        <v>44454</v>
      </c>
      <c r="F460" t="s">
        <v>15</v>
      </c>
      <c r="G460" s="55" t="s">
        <v>79</v>
      </c>
      <c r="H460" s="25" t="str">
        <f>IFERROR(VLOOKUP(Tabelle1[[#This Row],[Artikelnr. (wenn vorhanden)]],Artikel!A:C,3,FALSE),Tabelle1[[#This Row],[Artikelnr. (wenn vorhanden)]])</f>
        <v>ABS SCH-PAUL</v>
      </c>
    </row>
    <row r="461" spans="1:8" x14ac:dyDescent="0.25">
      <c r="A461" s="25" t="s">
        <v>15188</v>
      </c>
      <c r="B461" s="25">
        <v>29500910</v>
      </c>
      <c r="C461" s="25">
        <v>6</v>
      </c>
      <c r="D461" s="25">
        <v>61</v>
      </c>
      <c r="E461" s="37">
        <v>44454</v>
      </c>
      <c r="F461" t="s">
        <v>15</v>
      </c>
      <c r="G461" s="55" t="s">
        <v>209</v>
      </c>
      <c r="H461" s="25" t="str">
        <f>IFERROR(VLOOKUP(Tabelle1[[#This Row],[Artikelnr. (wenn vorhanden)]],Artikel!A:C,3,FALSE),Tabelle1[[#This Row],[Artikelnr. (wenn vorhanden)]])</f>
        <v>ABS Unser Blütenkäse</v>
      </c>
    </row>
    <row r="462" spans="1:8" x14ac:dyDescent="0.25">
      <c r="A462" s="25" t="s">
        <v>117</v>
      </c>
      <c r="B462" s="25">
        <v>29500952</v>
      </c>
      <c r="C462" s="25">
        <v>22</v>
      </c>
      <c r="D462" s="25">
        <v>61</v>
      </c>
      <c r="E462" s="37">
        <v>44454</v>
      </c>
      <c r="F462" t="s">
        <v>15</v>
      </c>
      <c r="G462" s="55" t="s">
        <v>79</v>
      </c>
      <c r="H462" s="25" t="str">
        <f>IFERROR(VLOOKUP(Tabelle1[[#This Row],[Artikelnr. (wenn vorhanden)]],Artikel!A:C,3,FALSE),Tabelle1[[#This Row],[Artikelnr. (wenn vorhanden)]])</f>
        <v>ABS GRÜN-PESTO</v>
      </c>
    </row>
    <row r="463" spans="1:8" x14ac:dyDescent="0.25">
      <c r="A463" s="25" t="s">
        <v>15198</v>
      </c>
      <c r="B463" s="25">
        <v>29500952</v>
      </c>
      <c r="C463" s="25">
        <v>20</v>
      </c>
      <c r="D463" s="25">
        <v>61</v>
      </c>
      <c r="E463" s="37">
        <v>44454</v>
      </c>
      <c r="F463" t="s">
        <v>15</v>
      </c>
      <c r="G463" s="55" t="s">
        <v>79</v>
      </c>
      <c r="H463" s="25" t="str">
        <f>IFERROR(VLOOKUP(Tabelle1[[#This Row],[Artikelnr. (wenn vorhanden)]],Artikel!A:C,3,FALSE),Tabelle1[[#This Row],[Artikelnr. (wenn vorhanden)]])</f>
        <v>ABS GRÜN-PESTO</v>
      </c>
    </row>
    <row r="464" spans="1:8" x14ac:dyDescent="0.25">
      <c r="A464" s="25" t="s">
        <v>117</v>
      </c>
      <c r="B464" s="25">
        <v>29500952</v>
      </c>
      <c r="C464" s="25">
        <v>20</v>
      </c>
      <c r="D464" s="25">
        <v>61</v>
      </c>
      <c r="E464" s="37">
        <v>44454</v>
      </c>
      <c r="F464" t="s">
        <v>15</v>
      </c>
      <c r="G464" s="55" t="s">
        <v>79</v>
      </c>
      <c r="H464" s="25" t="str">
        <f>IFERROR(VLOOKUP(Tabelle1[[#This Row],[Artikelnr. (wenn vorhanden)]],Artikel!A:C,3,FALSE),Tabelle1[[#This Row],[Artikelnr. (wenn vorhanden)]])</f>
        <v>ABS GRÜN-PESTO</v>
      </c>
    </row>
    <row r="465" spans="1:8" x14ac:dyDescent="0.25">
      <c r="A465" s="25" t="s">
        <v>117</v>
      </c>
      <c r="B465" s="25">
        <v>29500952</v>
      </c>
      <c r="C465" s="25">
        <v>15</v>
      </c>
      <c r="D465" s="25">
        <v>61</v>
      </c>
      <c r="E465" s="37">
        <v>44454</v>
      </c>
      <c r="F465" t="s">
        <v>15</v>
      </c>
      <c r="G465" s="55" t="s">
        <v>79</v>
      </c>
      <c r="H465" s="25" t="str">
        <f>IFERROR(VLOOKUP(Tabelle1[[#This Row],[Artikelnr. (wenn vorhanden)]],Artikel!A:C,3,FALSE),Tabelle1[[#This Row],[Artikelnr. (wenn vorhanden)]])</f>
        <v>ABS GRÜN-PESTO</v>
      </c>
    </row>
    <row r="466" spans="1:8" x14ac:dyDescent="0.25">
      <c r="A466" s="25" t="s">
        <v>15168</v>
      </c>
      <c r="B466" s="25">
        <v>29500957</v>
      </c>
      <c r="C466" s="25">
        <v>3</v>
      </c>
      <c r="D466" s="25">
        <v>61</v>
      </c>
      <c r="E466" s="37">
        <v>44454</v>
      </c>
      <c r="F466" t="s">
        <v>15</v>
      </c>
      <c r="G466" s="55" t="s">
        <v>145</v>
      </c>
      <c r="H466" s="25" t="str">
        <f>IFERROR(VLOOKUP(Tabelle1[[#This Row],[Artikelnr. (wenn vorhanden)]],Artikel!A:C,3,FALSE),Tabelle1[[#This Row],[Artikelnr. (wenn vorhanden)]])</f>
        <v>ABS Crémeux</v>
      </c>
    </row>
    <row r="467" spans="1:8" x14ac:dyDescent="0.25">
      <c r="A467" s="25" t="s">
        <v>15198</v>
      </c>
      <c r="B467" s="25">
        <v>29501009</v>
      </c>
      <c r="C467" s="25">
        <v>3</v>
      </c>
      <c r="D467" s="25">
        <v>61</v>
      </c>
      <c r="E467" s="37">
        <v>44454</v>
      </c>
      <c r="F467" t="s">
        <v>15</v>
      </c>
      <c r="G467" s="55" t="s">
        <v>79</v>
      </c>
      <c r="H467" s="25" t="str">
        <f>IFERROR(VLOOKUP(Tabelle1[[#This Row],[Artikelnr. (wenn vorhanden)]],Artikel!A:C,3,FALSE),Tabelle1[[#This Row],[Artikelnr. (wenn vorhanden)]])</f>
        <v>ABS Whisky-Nuts</v>
      </c>
    </row>
    <row r="468" spans="1:8" x14ac:dyDescent="0.25">
      <c r="A468" s="25" t="s">
        <v>15188</v>
      </c>
      <c r="B468" s="25">
        <v>29501020</v>
      </c>
      <c r="C468" s="25">
        <v>7</v>
      </c>
      <c r="D468" s="25">
        <v>61</v>
      </c>
      <c r="E468" s="37">
        <v>44454</v>
      </c>
      <c r="F468" t="s">
        <v>15</v>
      </c>
      <c r="G468" s="55" t="s">
        <v>15</v>
      </c>
      <c r="H468" s="25" t="str">
        <f>IFERROR(VLOOKUP(Tabelle1[[#This Row],[Artikelnr. (wenn vorhanden)]],Artikel!A:C,3,FALSE),Tabelle1[[#This Row],[Artikelnr. (wenn vorhanden)]])</f>
        <v>VOS WAL-THEKE</v>
      </c>
    </row>
    <row r="469" spans="1:8" x14ac:dyDescent="0.25">
      <c r="A469" s="25" t="s">
        <v>15188</v>
      </c>
      <c r="B469" s="25">
        <v>29501028</v>
      </c>
      <c r="C469" s="25">
        <v>8</v>
      </c>
      <c r="D469" s="25">
        <v>61</v>
      </c>
      <c r="E469" s="37">
        <v>44454</v>
      </c>
      <c r="F469" t="s">
        <v>15</v>
      </c>
      <c r="G469" s="55" t="s">
        <v>79</v>
      </c>
      <c r="H469" s="25" t="str">
        <f>IFERROR(VLOOKUP(Tabelle1[[#This Row],[Artikelnr. (wenn vorhanden)]],Artikel!A:C,3,FALSE),Tabelle1[[#This Row],[Artikelnr. (wenn vorhanden)]])</f>
        <v>ABS KELLERGEIST</v>
      </c>
    </row>
    <row r="470" spans="1:8" x14ac:dyDescent="0.25">
      <c r="A470" s="25" t="s">
        <v>15188</v>
      </c>
      <c r="B470" s="25">
        <v>29501028</v>
      </c>
      <c r="C470" s="25">
        <v>8</v>
      </c>
      <c r="D470" s="25">
        <v>61</v>
      </c>
      <c r="E470" s="37">
        <v>44454</v>
      </c>
      <c r="F470" t="s">
        <v>15</v>
      </c>
      <c r="G470" s="55" t="s">
        <v>79</v>
      </c>
      <c r="H470" s="25" t="str">
        <f>IFERROR(VLOOKUP(Tabelle1[[#This Row],[Artikelnr. (wenn vorhanden)]],Artikel!A:C,3,FALSE),Tabelle1[[#This Row],[Artikelnr. (wenn vorhanden)]])</f>
        <v>ABS KELLERGEIST</v>
      </c>
    </row>
    <row r="471" spans="1:8" x14ac:dyDescent="0.25">
      <c r="A471" s="25" t="s">
        <v>15198</v>
      </c>
      <c r="B471" s="25">
        <v>29501029</v>
      </c>
      <c r="C471" s="25">
        <v>18</v>
      </c>
      <c r="D471" s="25">
        <v>61</v>
      </c>
      <c r="E471" s="37">
        <v>44454</v>
      </c>
      <c r="F471" t="s">
        <v>15</v>
      </c>
      <c r="G471" s="55" t="s">
        <v>79</v>
      </c>
      <c r="H471" s="25" t="str">
        <f>IFERROR(VLOOKUP(Tabelle1[[#This Row],[Artikelnr. (wenn vorhanden)]],Artikel!A:C,3,FALSE),Tabelle1[[#This Row],[Artikelnr. (wenn vorhanden)]])</f>
        <v>ABS BRUSCHETTA</v>
      </c>
    </row>
    <row r="472" spans="1:8" x14ac:dyDescent="0.25">
      <c r="A472" s="25" t="s">
        <v>15198</v>
      </c>
      <c r="B472" s="25">
        <v>29501030</v>
      </c>
      <c r="C472" s="25">
        <v>15</v>
      </c>
      <c r="D472" s="25">
        <v>61</v>
      </c>
      <c r="E472" s="37">
        <v>44454</v>
      </c>
      <c r="F472" t="s">
        <v>15</v>
      </c>
      <c r="G472" s="55" t="s">
        <v>155</v>
      </c>
      <c r="H472" s="25" t="str">
        <f>IFERROR(VLOOKUP(Tabelle1[[#This Row],[Artikelnr. (wenn vorhanden)]],Artikel!A:C,3,FALSE),Tabelle1[[#This Row],[Artikelnr. (wenn vorhanden)]])</f>
        <v>ABS ORANG-PESTO</v>
      </c>
    </row>
    <row r="473" spans="1:8" x14ac:dyDescent="0.25">
      <c r="A473" s="25" t="s">
        <v>15188</v>
      </c>
      <c r="B473" s="25">
        <v>29501039</v>
      </c>
      <c r="C473" s="25">
        <v>22</v>
      </c>
      <c r="D473" s="25">
        <v>61</v>
      </c>
      <c r="E473" s="37">
        <v>44454</v>
      </c>
      <c r="F473" t="s">
        <v>15</v>
      </c>
      <c r="G473" s="55" t="s">
        <v>160</v>
      </c>
      <c r="H473" s="25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15171</v>
      </c>
      <c r="B474" s="25">
        <v>29501040</v>
      </c>
      <c r="C474" s="25">
        <v>6</v>
      </c>
      <c r="D474" s="25">
        <v>61</v>
      </c>
      <c r="E474" s="37">
        <v>44454</v>
      </c>
      <c r="F474" t="s">
        <v>15</v>
      </c>
      <c r="G474" s="55" t="s">
        <v>145</v>
      </c>
      <c r="H474" s="25" t="str">
        <f>IFERROR(VLOOKUP(Tabelle1[[#This Row],[Artikelnr. (wenn vorhanden)]],Artikel!A:C,3,FALSE),Tabelle1[[#This Row],[Artikelnr. (wenn vorhanden)]])</f>
        <v>ABS MUNSTER</v>
      </c>
    </row>
    <row r="475" spans="1:8" x14ac:dyDescent="0.25">
      <c r="A475" s="25" t="s">
        <v>15155</v>
      </c>
      <c r="B475" s="25">
        <v>29501063</v>
      </c>
      <c r="C475" s="25">
        <v>195</v>
      </c>
      <c r="D475" s="25">
        <v>12</v>
      </c>
      <c r="E475" s="37">
        <v>44454</v>
      </c>
      <c r="F475" t="s">
        <v>15152</v>
      </c>
      <c r="G475" s="55" t="s">
        <v>87</v>
      </c>
      <c r="H475" s="25" t="str">
        <f>IFERROR(VLOOKUP(Tabelle1[[#This Row],[Artikelnr. (wenn vorhanden)]],Artikel!A:C,3,FALSE),Tabelle1[[#This Row],[Artikelnr. (wenn vorhanden)]])</f>
        <v>VOS GRW-NATUR ZIPFEL 35</v>
      </c>
    </row>
    <row r="476" spans="1:8" x14ac:dyDescent="0.25">
      <c r="A476" s="25" t="s">
        <v>15155</v>
      </c>
      <c r="B476" s="25">
        <v>29501074</v>
      </c>
      <c r="C476" s="25">
        <v>87</v>
      </c>
      <c r="D476" s="25">
        <v>12</v>
      </c>
      <c r="E476" s="37">
        <v>44454</v>
      </c>
      <c r="F476" t="s">
        <v>15152</v>
      </c>
      <c r="G476" s="55" t="s">
        <v>87</v>
      </c>
      <c r="H476" s="25" t="str">
        <f>IFERROR(VLOOKUP(Tabelle1[[#This Row],[Artikelnr. (wenn vorhanden)]],Artikel!A:C,3,FALSE),Tabelle1[[#This Row],[Artikelnr. (wenn vorhanden)]])</f>
        <v>VOS GRW-KRÄU-ZIPFEL</v>
      </c>
    </row>
    <row r="477" spans="1:8" x14ac:dyDescent="0.25">
      <c r="A477" s="25" t="s">
        <v>15155</v>
      </c>
      <c r="B477" s="25">
        <v>29501077</v>
      </c>
      <c r="C477" s="25">
        <v>56</v>
      </c>
      <c r="D477" s="25">
        <v>12</v>
      </c>
      <c r="E477" s="37">
        <v>44454</v>
      </c>
      <c r="F477" t="s">
        <v>15152</v>
      </c>
      <c r="G477" s="55" t="s">
        <v>87</v>
      </c>
      <c r="H477" s="25" t="str">
        <f>IFERROR(VLOOKUP(Tabelle1[[#This Row],[Artikelnr. (wenn vorhanden)]],Artikel!A:C,3,FALSE),Tabelle1[[#This Row],[Artikelnr. (wenn vorhanden)]])</f>
        <v>VOS GRW-KRÄU-ENDSTÜCK</v>
      </c>
    </row>
    <row r="478" spans="1:8" x14ac:dyDescent="0.25">
      <c r="A478" s="25" t="s">
        <v>15168</v>
      </c>
      <c r="B478" s="25">
        <v>29501101</v>
      </c>
      <c r="C478" s="25">
        <v>6</v>
      </c>
      <c r="D478" s="25">
        <v>61</v>
      </c>
      <c r="E478" s="37">
        <v>44454</v>
      </c>
      <c r="F478" t="s">
        <v>15</v>
      </c>
      <c r="G478" s="55" t="s">
        <v>151</v>
      </c>
      <c r="H478" s="25" t="str">
        <f>IFERROR(VLOOKUP(Tabelle1[[#This Row],[Artikelnr. (wenn vorhanden)]],Artikel!A:C,3,FALSE),Tabelle1[[#This Row],[Artikelnr. (wenn vorhanden)]])</f>
        <v>ABS BRIE-PAP</v>
      </c>
    </row>
    <row r="479" spans="1:8" ht="30" x14ac:dyDescent="0.25">
      <c r="A479" s="25" t="s">
        <v>41</v>
      </c>
      <c r="B479" s="25">
        <v>29600011</v>
      </c>
      <c r="C479" s="25">
        <v>212</v>
      </c>
      <c r="D479" s="25">
        <v>12</v>
      </c>
      <c r="E479" s="37">
        <v>44454</v>
      </c>
      <c r="F479" t="s">
        <v>39</v>
      </c>
      <c r="G479" s="55" t="s">
        <v>40</v>
      </c>
      <c r="H479" s="25" t="str">
        <f>IFERROR(VLOOKUP(Tabelle1[[#This Row],[Artikelnr. (wenn vorhanden)]],Artikel!A:C,3,FALSE),Tabelle1[[#This Row],[Artikelnr. (wenn vorhanden)]])</f>
        <v>VS GRS Schinken mit Rin</v>
      </c>
    </row>
    <row r="480" spans="1:8" ht="30" x14ac:dyDescent="0.25">
      <c r="A480" s="25" t="s">
        <v>41</v>
      </c>
      <c r="B480" s="25">
        <v>29600013</v>
      </c>
      <c r="C480" s="25">
        <v>223</v>
      </c>
      <c r="D480" s="25">
        <v>12</v>
      </c>
      <c r="E480" s="37">
        <v>44454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VS GRS Chili mit Rinde</v>
      </c>
    </row>
    <row r="481" spans="1:8" x14ac:dyDescent="0.25">
      <c r="A481" s="25" t="s">
        <v>63</v>
      </c>
      <c r="B481" s="25">
        <v>31000084</v>
      </c>
      <c r="C481" s="25">
        <v>41.6</v>
      </c>
      <c r="D481" s="25">
        <v>10</v>
      </c>
      <c r="E481" s="37">
        <v>44454</v>
      </c>
      <c r="F481" t="s">
        <v>187</v>
      </c>
      <c r="G481" s="55" t="s">
        <v>208</v>
      </c>
      <c r="H481" s="25" t="str">
        <f>IFERROR(VLOOKUP(Tabelle1[[#This Row],[Artikelnr. (wenn vorhanden)]],Artikel!A:C,3,FALSE),Tabelle1[[#This Row],[Artikelnr. (wenn vorhanden)]])</f>
        <v>Würste 6700g Räucher na</v>
      </c>
    </row>
    <row r="482" spans="1:8" x14ac:dyDescent="0.25">
      <c r="A482" s="25" t="s">
        <v>63</v>
      </c>
      <c r="B482" s="25">
        <v>31000084</v>
      </c>
      <c r="C482" s="25">
        <v>3.6</v>
      </c>
      <c r="D482" s="25">
        <v>10</v>
      </c>
      <c r="E482" s="37">
        <v>44454</v>
      </c>
      <c r="F482" t="s">
        <v>177</v>
      </c>
      <c r="G482" s="55" t="s">
        <v>178</v>
      </c>
      <c r="H482" s="25" t="str">
        <f>IFERROR(VLOOKUP(Tabelle1[[#This Row],[Artikelnr. (wenn vorhanden)]],Artikel!A:C,3,FALSE),Tabelle1[[#This Row],[Artikelnr. (wenn vorhanden)]])</f>
        <v>Würste 6700g Räucher na</v>
      </c>
    </row>
    <row r="483" spans="1:8" x14ac:dyDescent="0.25">
      <c r="A483" s="25" t="s">
        <v>63</v>
      </c>
      <c r="B483" s="25">
        <v>31000207</v>
      </c>
      <c r="C483" s="25">
        <v>26</v>
      </c>
      <c r="D483" s="25">
        <v>10</v>
      </c>
      <c r="E483" s="37">
        <v>44454</v>
      </c>
      <c r="F483" t="s">
        <v>187</v>
      </c>
      <c r="G483" s="55" t="s">
        <v>188</v>
      </c>
      <c r="H483" s="25" t="str">
        <f>IFERROR(VLOOKUP(Tabelle1[[#This Row],[Artikelnr. (wenn vorhanden)]],Artikel!A:C,3,FALSE),Tabelle1[[#This Row],[Artikelnr. (wenn vorhanden)]])</f>
        <v>SKZ GOU 3,9KG WÜRSTE</v>
      </c>
    </row>
    <row r="484" spans="1:8" x14ac:dyDescent="0.25">
      <c r="A484" s="25" t="s">
        <v>63</v>
      </c>
      <c r="B484" s="25">
        <v>32000065</v>
      </c>
      <c r="C484" s="25">
        <v>42.6</v>
      </c>
      <c r="D484" s="25">
        <v>10</v>
      </c>
      <c r="E484" s="37">
        <v>44454</v>
      </c>
      <c r="F484" t="s">
        <v>177</v>
      </c>
      <c r="G484" s="55" t="s">
        <v>178</v>
      </c>
      <c r="H484" s="25" t="str">
        <f>IFERROR(VLOOKUP(Tabelle1[[#This Row],[Artikelnr. (wenn vorhanden)]],Artikel!A:C,3,FALSE),Tabelle1[[#This Row],[Artikelnr. (wenn vorhanden)]])</f>
        <v>RW SCHI-NAT 9,3KG ALD G</v>
      </c>
    </row>
    <row r="485" spans="1:8" x14ac:dyDescent="0.25">
      <c r="A485" s="25" t="s">
        <v>275</v>
      </c>
      <c r="B485" s="25">
        <v>32000074</v>
      </c>
      <c r="C485" s="25">
        <v>724</v>
      </c>
      <c r="D485" s="25">
        <v>120</v>
      </c>
      <c r="E485" s="37">
        <v>44454</v>
      </c>
      <c r="F485" t="s">
        <v>274</v>
      </c>
      <c r="G485" s="55" t="s">
        <v>274</v>
      </c>
      <c r="H485" s="25" t="str">
        <f>IFERROR(VLOOKUP(Tabelle1[[#This Row],[Artikelnr. (wenn vorhanden)]],Artikel!A:C,3,FALSE),Tabelle1[[#This Row],[Artikelnr. (wenn vorhanden)]])</f>
        <v>SKZ 2,5LB</v>
      </c>
    </row>
    <row r="486" spans="1:8" x14ac:dyDescent="0.25">
      <c r="A486" s="25" t="s">
        <v>63</v>
      </c>
      <c r="B486" s="25">
        <v>32000106</v>
      </c>
      <c r="C486" s="25">
        <v>22</v>
      </c>
      <c r="D486" s="25">
        <v>10</v>
      </c>
      <c r="E486" s="37">
        <v>44454</v>
      </c>
      <c r="F486" t="s">
        <v>187</v>
      </c>
      <c r="G486" s="55" t="s">
        <v>294</v>
      </c>
      <c r="H486" s="25" t="str">
        <f>IFERROR(VLOOKUP(Tabelle1[[#This Row],[Artikelnr. (wenn vorhanden)]],Artikel!A:C,3,FALSE),Tabelle1[[#This Row],[Artikelnr. (wenn vorhanden)]])</f>
        <v>GRW SCHI-NAT 7,2GK NEUE</v>
      </c>
    </row>
    <row r="487" spans="1:8" x14ac:dyDescent="0.25">
      <c r="A487" s="25" t="s">
        <v>63</v>
      </c>
      <c r="B487" s="25">
        <v>32000106</v>
      </c>
      <c r="C487" s="25">
        <v>19</v>
      </c>
      <c r="D487" s="25">
        <v>10</v>
      </c>
      <c r="E487" s="37">
        <v>44454</v>
      </c>
      <c r="F487" t="s">
        <v>187</v>
      </c>
      <c r="G487" s="55" t="s">
        <v>188</v>
      </c>
      <c r="H487" s="25" t="str">
        <f>IFERROR(VLOOKUP(Tabelle1[[#This Row],[Artikelnr. (wenn vorhanden)]],Artikel!A:C,3,FALSE),Tabelle1[[#This Row],[Artikelnr. (wenn vorhanden)]])</f>
        <v>GRW SCHI-NAT 7,2GK NEUE</v>
      </c>
    </row>
    <row r="488" spans="1:8" x14ac:dyDescent="0.25">
      <c r="A488" s="25" t="s">
        <v>63</v>
      </c>
      <c r="B488" s="25">
        <v>49500039</v>
      </c>
      <c r="C488" s="25">
        <v>270</v>
      </c>
      <c r="D488" s="25">
        <v>12</v>
      </c>
      <c r="E488" s="37">
        <v>44454</v>
      </c>
      <c r="F488" t="s">
        <v>39</v>
      </c>
      <c r="G488" s="55" t="s">
        <v>15147</v>
      </c>
      <c r="H488" s="25" t="str">
        <f>IFERROR(VLOOKUP(Tabelle1[[#This Row],[Artikelnr. (wenn vorhanden)]],Artikel!A:C,3,FALSE),Tabelle1[[#This Row],[Artikelnr. (wenn vorhanden)]])</f>
        <v>ABS TIL-45FIT VAKU-OGT</v>
      </c>
    </row>
    <row r="489" spans="1:8" x14ac:dyDescent="0.25">
      <c r="A489" s="25" t="s">
        <v>74</v>
      </c>
      <c r="B489" s="25">
        <v>49500154</v>
      </c>
      <c r="C489" s="25">
        <v>285</v>
      </c>
      <c r="D489" s="25">
        <v>12</v>
      </c>
      <c r="E489" s="37">
        <v>44454</v>
      </c>
      <c r="F489" t="s">
        <v>173</v>
      </c>
      <c r="G489" s="55" t="s">
        <v>173</v>
      </c>
      <c r="H489" s="25" t="str">
        <f>IFERROR(VLOOKUP(Tabelle1[[#This Row],[Artikelnr. (wenn vorhanden)]],Artikel!A:C,3,FALSE),Tabelle1[[#This Row],[Artikelnr. (wenn vorhanden)]])</f>
        <v>VOS WAL-KONZ-vakuumiert</v>
      </c>
    </row>
    <row r="490" spans="1:8" x14ac:dyDescent="0.25">
      <c r="A490" s="25" t="s">
        <v>15155</v>
      </c>
      <c r="B490" s="25">
        <v>49500185</v>
      </c>
      <c r="C490" s="25">
        <v>57.8</v>
      </c>
      <c r="D490" s="25">
        <v>12</v>
      </c>
      <c r="E490" s="37">
        <v>44454</v>
      </c>
      <c r="F490" t="s">
        <v>18</v>
      </c>
      <c r="G490" s="55" t="s">
        <v>18</v>
      </c>
      <c r="H490" s="25" t="str">
        <f>IFERROR(VLOOKUP(Tabelle1[[#This Row],[Artikelnr. (wenn vorhanden)]],Artikel!A:C,3,FALSE),Tabelle1[[#This Row],[Artikelnr. (wenn vorhanden)]])</f>
        <v>RÄU-END SCHI ENDSTÜCK R</v>
      </c>
    </row>
    <row r="491" spans="1:8" x14ac:dyDescent="0.25">
      <c r="A491" s="25" t="s">
        <v>15155</v>
      </c>
      <c r="B491" s="25">
        <v>49500185</v>
      </c>
      <c r="C491" s="25">
        <v>150</v>
      </c>
      <c r="D491" s="25">
        <v>12</v>
      </c>
      <c r="E491" s="37">
        <v>44454</v>
      </c>
      <c r="F491" t="s">
        <v>18</v>
      </c>
      <c r="G491" s="55" t="s">
        <v>18</v>
      </c>
      <c r="H491" s="25" t="str">
        <f>IFERROR(VLOOKUP(Tabelle1[[#This Row],[Artikelnr. (wenn vorhanden)]],Artikel!A:C,3,FALSE),Tabelle1[[#This Row],[Artikelnr. (wenn vorhanden)]])</f>
        <v>RÄU-END SCHI ENDSTÜCK R</v>
      </c>
    </row>
    <row r="492" spans="1:8" x14ac:dyDescent="0.25">
      <c r="A492" s="25" t="s">
        <v>15155</v>
      </c>
      <c r="B492" s="25">
        <v>49500188</v>
      </c>
      <c r="C492" s="25">
        <v>107.6</v>
      </c>
      <c r="D492" s="25">
        <v>12</v>
      </c>
      <c r="E492" s="37">
        <v>44454</v>
      </c>
      <c r="F492" t="s">
        <v>18</v>
      </c>
      <c r="G492" s="55" t="s">
        <v>18</v>
      </c>
      <c r="H492" s="25" t="str">
        <f>IFERROR(VLOOKUP(Tabelle1[[#This Row],[Artikelnr. (wenn vorhanden)]],Artikel!A:C,3,FALSE),Tabelle1[[#This Row],[Artikelnr. (wenn vorhanden)]])</f>
        <v>RÄU-END GRW-SCHI-NAT EN</v>
      </c>
    </row>
    <row r="493" spans="1:8" x14ac:dyDescent="0.25">
      <c r="A493" s="25" t="s">
        <v>15155</v>
      </c>
      <c r="B493" s="25">
        <v>49500213</v>
      </c>
      <c r="C493" s="25">
        <v>66</v>
      </c>
      <c r="D493" s="25">
        <v>12</v>
      </c>
      <c r="E493" s="37">
        <v>44454</v>
      </c>
      <c r="F493" t="s">
        <v>18</v>
      </c>
      <c r="G493" s="55" t="s">
        <v>18</v>
      </c>
      <c r="H493" s="25" t="str">
        <f>IFERROR(VLOOKUP(Tabelle1[[#This Row],[Artikelnr. (wenn vorhanden)]],Artikel!A:C,3,FALSE),Tabelle1[[#This Row],[Artikelnr. (wenn vorhanden)]])</f>
        <v>RÄU-END RW-CHILI 200G Z</v>
      </c>
    </row>
    <row r="494" spans="1:8" x14ac:dyDescent="0.25">
      <c r="A494" s="25" t="s">
        <v>15155</v>
      </c>
      <c r="B494" s="25">
        <v>49500214</v>
      </c>
      <c r="C494" s="25">
        <v>166</v>
      </c>
      <c r="D494" s="25">
        <v>12</v>
      </c>
      <c r="E494" s="37">
        <v>44454</v>
      </c>
      <c r="F494" t="s">
        <v>18</v>
      </c>
      <c r="G494" s="55" t="s">
        <v>18</v>
      </c>
      <c r="H494" s="25" t="str">
        <f>IFERROR(VLOOKUP(Tabelle1[[#This Row],[Artikelnr. (wenn vorhanden)]],Artikel!A:C,3,FALSE),Tabelle1[[#This Row],[Artikelnr. (wenn vorhanden)]])</f>
        <v>RÄU-END RW-NUSS 200G ZI</v>
      </c>
    </row>
    <row r="495" spans="1:8" x14ac:dyDescent="0.25">
      <c r="A495" s="25" t="s">
        <v>15155</v>
      </c>
      <c r="B495" s="25">
        <v>49500215</v>
      </c>
      <c r="C495" s="25">
        <v>38</v>
      </c>
      <c r="D495" s="25">
        <v>12</v>
      </c>
      <c r="E495" s="37">
        <v>44454</v>
      </c>
      <c r="F495" t="s">
        <v>18</v>
      </c>
      <c r="G495" s="55" t="s">
        <v>18</v>
      </c>
      <c r="H495" s="25" t="str">
        <f>IFERROR(VLOOKUP(Tabelle1[[#This Row],[Artikelnr. (wenn vorhanden)]],Artikel!A:C,3,FALSE),Tabelle1[[#This Row],[Artikelnr. (wenn vorhanden)]])</f>
        <v>RÄU-END GRW-KRÄU 200G Z</v>
      </c>
    </row>
    <row r="496" spans="1:8" x14ac:dyDescent="0.25">
      <c r="A496" s="25" t="s">
        <v>15155</v>
      </c>
      <c r="B496" s="25">
        <v>49500215</v>
      </c>
      <c r="C496" s="25">
        <v>79</v>
      </c>
      <c r="D496" s="25">
        <v>12</v>
      </c>
      <c r="E496" s="37">
        <v>44454</v>
      </c>
      <c r="F496" t="s">
        <v>18</v>
      </c>
      <c r="G496" s="55" t="s">
        <v>18</v>
      </c>
      <c r="H496" s="25" t="str">
        <f>IFERROR(VLOOKUP(Tabelle1[[#This Row],[Artikelnr. (wenn vorhanden)]],Artikel!A:C,3,FALSE),Tabelle1[[#This Row],[Artikelnr. (wenn vorhanden)]])</f>
        <v>RÄU-END GRW-KRÄU 200G Z</v>
      </c>
    </row>
    <row r="497" spans="1:8" x14ac:dyDescent="0.25">
      <c r="A497" s="25" t="s">
        <v>15155</v>
      </c>
      <c r="B497" s="25">
        <v>49500216</v>
      </c>
      <c r="C497" s="25">
        <v>239</v>
      </c>
      <c r="D497" s="25">
        <v>12</v>
      </c>
      <c r="E497" s="37">
        <v>44454</v>
      </c>
      <c r="F497" t="s">
        <v>18</v>
      </c>
      <c r="G497" s="55" t="s">
        <v>18</v>
      </c>
      <c r="H497" s="25" t="str">
        <f>IFERROR(VLOOKUP(Tabelle1[[#This Row],[Artikelnr. (wenn vorhanden)]],Artikel!A:C,3,FALSE),Tabelle1[[#This Row],[Artikelnr. (wenn vorhanden)]])</f>
        <v>RÄU-END RW-CHILI 320G E</v>
      </c>
    </row>
    <row r="498" spans="1:8" x14ac:dyDescent="0.25">
      <c r="A498" s="25" t="s">
        <v>15155</v>
      </c>
      <c r="B498" s="25">
        <v>49500216</v>
      </c>
      <c r="C498" s="25">
        <v>347</v>
      </c>
      <c r="D498" s="25">
        <v>12</v>
      </c>
      <c r="E498" s="37">
        <v>44454</v>
      </c>
      <c r="F498" t="s">
        <v>18</v>
      </c>
      <c r="G498" s="55" t="s">
        <v>18</v>
      </c>
      <c r="H498" s="25" t="str">
        <f>IFERROR(VLOOKUP(Tabelle1[[#This Row],[Artikelnr. (wenn vorhanden)]],Artikel!A:C,3,FALSE),Tabelle1[[#This Row],[Artikelnr. (wenn vorhanden)]])</f>
        <v>RÄU-END RW-CHILI 320G E</v>
      </c>
    </row>
    <row r="499" spans="1:8" x14ac:dyDescent="0.25">
      <c r="A499" s="25" t="s">
        <v>15155</v>
      </c>
      <c r="B499" s="25">
        <v>49500218</v>
      </c>
      <c r="C499" s="25">
        <v>138</v>
      </c>
      <c r="D499" s="25">
        <v>12</v>
      </c>
      <c r="E499" s="37">
        <v>44454</v>
      </c>
      <c r="F499" t="s">
        <v>18</v>
      </c>
      <c r="G499" s="55" t="s">
        <v>18</v>
      </c>
      <c r="H499" s="25" t="str">
        <f>IFERROR(VLOOKUP(Tabelle1[[#This Row],[Artikelnr. (wenn vorhanden)]],Artikel!A:C,3,FALSE),Tabelle1[[#This Row],[Artikelnr. (wenn vorhanden)]])</f>
        <v>RÄU-END GRW-KRÄU 320G E</v>
      </c>
    </row>
    <row r="500" spans="1:8" x14ac:dyDescent="0.25">
      <c r="A500" s="25" t="s">
        <v>77</v>
      </c>
      <c r="B500" s="25" t="s">
        <v>64</v>
      </c>
      <c r="C500" s="25">
        <v>30</v>
      </c>
      <c r="D500" s="25">
        <v>12</v>
      </c>
      <c r="E500" s="37">
        <v>44454</v>
      </c>
      <c r="F500" t="s">
        <v>21</v>
      </c>
      <c r="G500" s="55" t="s">
        <v>21</v>
      </c>
      <c r="H500" s="25" t="str">
        <f>IFERROR(VLOOKUP(Tabelle1[[#This Row],[Artikelnr. (wenn vorhanden)]],Artikel!A:C,3,FALSE),Tabelle1[[#This Row],[Artikelnr. (wenn vorhanden)]])</f>
        <v>Blöcke</v>
      </c>
    </row>
    <row r="501" spans="1:8" x14ac:dyDescent="0.25">
      <c r="A501" s="25" t="s">
        <v>7</v>
      </c>
      <c r="B501" s="25" t="s">
        <v>64</v>
      </c>
      <c r="C501" s="25">
        <v>126</v>
      </c>
      <c r="D501" s="25">
        <v>12</v>
      </c>
      <c r="E501" s="37">
        <v>44454</v>
      </c>
      <c r="F501" t="s">
        <v>21</v>
      </c>
      <c r="G501" s="55" t="s">
        <v>21</v>
      </c>
      <c r="H501" s="25" t="str">
        <f>IFERROR(VLOOKUP(Tabelle1[[#This Row],[Artikelnr. (wenn vorhanden)]],Artikel!A:C,3,FALSE),Tabelle1[[#This Row],[Artikelnr. (wenn vorhanden)]])</f>
        <v>Blöcke</v>
      </c>
    </row>
    <row r="502" spans="1:8" x14ac:dyDescent="0.25">
      <c r="A502" s="25" t="s">
        <v>74</v>
      </c>
      <c r="B502" s="25" t="s">
        <v>15280</v>
      </c>
      <c r="C502" s="25">
        <v>9</v>
      </c>
      <c r="D502" s="25">
        <v>22</v>
      </c>
      <c r="E502" s="37">
        <v>44454</v>
      </c>
      <c r="F502" t="s">
        <v>72</v>
      </c>
      <c r="G502" s="55" t="s">
        <v>73</v>
      </c>
      <c r="H502" s="25" t="str">
        <f>IFERROR(VLOOKUP(Tabelle1[[#This Row],[Artikelnr. (wenn vorhanden)]],Artikel!A:C,3,FALSE),Tabelle1[[#This Row],[Artikelnr. (wenn vorhanden)]])</f>
        <v>Div. Zipfel, Endstücke</v>
      </c>
    </row>
    <row r="503" spans="1:8" x14ac:dyDescent="0.25">
      <c r="A503" s="25" t="s">
        <v>74</v>
      </c>
      <c r="B503" s="25" t="s">
        <v>15280</v>
      </c>
      <c r="C503" s="25">
        <v>25</v>
      </c>
      <c r="D503" s="25">
        <v>22</v>
      </c>
      <c r="E503" s="37">
        <v>44454</v>
      </c>
      <c r="F503" t="s">
        <v>72</v>
      </c>
      <c r="G503" s="55" t="s">
        <v>73</v>
      </c>
      <c r="H503" s="25" t="str">
        <f>IFERROR(VLOOKUP(Tabelle1[[#This Row],[Artikelnr. (wenn vorhanden)]],Artikel!A:C,3,FALSE),Tabelle1[[#This Row],[Artikelnr. (wenn vorhanden)]])</f>
        <v>Div. Zipfel, Endstücke</v>
      </c>
    </row>
    <row r="504" spans="1:8" x14ac:dyDescent="0.25">
      <c r="A504" s="25" t="s">
        <v>350</v>
      </c>
      <c r="B504" s="25" t="s">
        <v>15280</v>
      </c>
      <c r="C504" s="25">
        <v>1.6</v>
      </c>
      <c r="D504" s="25">
        <v>10</v>
      </c>
      <c r="E504" s="37">
        <v>44454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Div. Zipfel, Endstücke</v>
      </c>
    </row>
    <row r="505" spans="1:8" x14ac:dyDescent="0.25">
      <c r="A505" s="25" t="s">
        <v>63</v>
      </c>
      <c r="B505" s="25" t="s">
        <v>75</v>
      </c>
      <c r="C505" s="25">
        <v>12.600000000000001</v>
      </c>
      <c r="D505" s="25">
        <v>10</v>
      </c>
      <c r="E505" s="37">
        <v>44454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127</v>
      </c>
      <c r="B506" s="25" t="s">
        <v>75</v>
      </c>
      <c r="C506" s="25">
        <v>160.5</v>
      </c>
      <c r="D506" s="25">
        <v>10</v>
      </c>
      <c r="E506" s="37">
        <v>44454</v>
      </c>
      <c r="F506" t="s">
        <v>25</v>
      </c>
      <c r="G506" s="55" t="s">
        <v>36</v>
      </c>
      <c r="H506" s="25" t="str">
        <f>IFERROR(VLOOKUP(Tabelle1[[#This Row],[Artikelnr. (wenn vorhanden)]],Artikel!A:C,3,FALSE),Tabelle1[[#This Row],[Artikelnr. (wenn vorhanden)]])</f>
        <v>Diverses</v>
      </c>
    </row>
    <row r="507" spans="1:8" x14ac:dyDescent="0.25">
      <c r="A507" s="25" t="s">
        <v>63</v>
      </c>
      <c r="B507" s="25" t="s">
        <v>60</v>
      </c>
      <c r="C507" s="25">
        <v>35</v>
      </c>
      <c r="D507" s="25">
        <v>10</v>
      </c>
      <c r="E507" s="37">
        <v>44454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62</v>
      </c>
      <c r="D508" s="25">
        <v>10</v>
      </c>
      <c r="E508" s="37">
        <v>44454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101</v>
      </c>
      <c r="D509" s="25">
        <v>10</v>
      </c>
      <c r="E509" s="37">
        <v>44454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113</v>
      </c>
      <c r="D510" s="25">
        <v>10</v>
      </c>
      <c r="E510" s="37">
        <v>44454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140</v>
      </c>
      <c r="B511" s="25" t="s">
        <v>200</v>
      </c>
      <c r="C511" s="25">
        <v>11.5</v>
      </c>
      <c r="D511" s="25">
        <v>70</v>
      </c>
      <c r="E511" s="37">
        <v>44454</v>
      </c>
      <c r="F511" t="s">
        <v>68</v>
      </c>
      <c r="G511" s="55" t="s">
        <v>68</v>
      </c>
      <c r="H511" s="25" t="str">
        <f>IFERROR(VLOOKUP(Tabelle1[[#This Row],[Artikelnr. (wenn vorhanden)]],Artikel!A:C,3,FALSE),Tabelle1[[#This Row],[Artikelnr. (wenn vorhanden)]])</f>
        <v>Diverses QM</v>
      </c>
    </row>
    <row r="512" spans="1:8" x14ac:dyDescent="0.25">
      <c r="A512" s="25" t="s">
        <v>140</v>
      </c>
      <c r="B512" s="25" t="s">
        <v>200</v>
      </c>
      <c r="C512" s="25">
        <v>14</v>
      </c>
      <c r="D512" s="25">
        <v>70</v>
      </c>
      <c r="E512" s="37">
        <v>44454</v>
      </c>
      <c r="F512" t="s">
        <v>68</v>
      </c>
      <c r="G512" s="55" t="s">
        <v>68</v>
      </c>
      <c r="H512" s="25" t="str">
        <f>IFERROR(VLOOKUP(Tabelle1[[#This Row],[Artikelnr. (wenn vorhanden)]],Artikel!A:C,3,FALSE),Tabelle1[[#This Row],[Artikelnr. (wenn vorhanden)]])</f>
        <v>Diverses QM</v>
      </c>
    </row>
    <row r="513" spans="1:8" x14ac:dyDescent="0.25">
      <c r="A513" s="25" t="s">
        <v>59</v>
      </c>
      <c r="B513" s="25" t="s">
        <v>57</v>
      </c>
      <c r="C513" s="25">
        <v>5.9</v>
      </c>
      <c r="D513" s="25">
        <v>70</v>
      </c>
      <c r="E513" s="37">
        <v>44454</v>
      </c>
      <c r="F513" t="s">
        <v>68</v>
      </c>
      <c r="G513" s="55" t="s">
        <v>68</v>
      </c>
      <c r="H513" s="25" t="str">
        <f>IFERROR(VLOOKUP(Tabelle1[[#This Row],[Artikelnr. (wenn vorhanden)]],Artikel!A:C,3,FALSE),Tabelle1[[#This Row],[Artikelnr. (wenn vorhanden)]])</f>
        <v>Laborproben</v>
      </c>
    </row>
    <row r="514" spans="1:8" x14ac:dyDescent="0.25">
      <c r="A514" s="25" t="s">
        <v>59</v>
      </c>
      <c r="B514" s="25" t="s">
        <v>57</v>
      </c>
      <c r="C514" s="25">
        <v>39</v>
      </c>
      <c r="D514" s="25">
        <v>70</v>
      </c>
      <c r="E514" s="37">
        <v>44454</v>
      </c>
      <c r="F514" t="s">
        <v>58</v>
      </c>
      <c r="G514" s="55" t="s">
        <v>58</v>
      </c>
      <c r="H514" s="25" t="str">
        <f>IFERROR(VLOOKUP(Tabelle1[[#This Row],[Artikelnr. (wenn vorhanden)]],Artikel!A:C,3,FALSE),Tabelle1[[#This Row],[Artikelnr. (wenn vorhanden)]])</f>
        <v>Laborproben</v>
      </c>
    </row>
    <row r="515" spans="1:8" x14ac:dyDescent="0.25">
      <c r="A515" s="25" t="s">
        <v>59</v>
      </c>
      <c r="B515" s="25" t="s">
        <v>57</v>
      </c>
      <c r="C515" s="25">
        <v>58</v>
      </c>
      <c r="D515" s="25">
        <v>70</v>
      </c>
      <c r="E515" s="37">
        <v>44454</v>
      </c>
      <c r="F515" t="s">
        <v>58</v>
      </c>
      <c r="G515" s="55" t="s">
        <v>58</v>
      </c>
      <c r="H515" s="25" t="str">
        <f>IFERROR(VLOOKUP(Tabelle1[[#This Row],[Artikelnr. (wenn vorhanden)]],Artikel!A:C,3,FALSE),Tabelle1[[#This Row],[Artikelnr. (wenn vorhanden)]])</f>
        <v>Laborproben</v>
      </c>
    </row>
    <row r="516" spans="1:8" x14ac:dyDescent="0.25">
      <c r="A516" s="25" t="s">
        <v>59</v>
      </c>
      <c r="B516" s="25" t="s">
        <v>57</v>
      </c>
      <c r="C516" s="25">
        <v>78.900000000000006</v>
      </c>
      <c r="D516" s="25">
        <v>70</v>
      </c>
      <c r="E516" s="37">
        <v>44454</v>
      </c>
      <c r="F516" t="s">
        <v>58</v>
      </c>
      <c r="G516" s="55" t="s">
        <v>58</v>
      </c>
      <c r="H516" s="25" t="str">
        <f>IFERROR(VLOOKUP(Tabelle1[[#This Row],[Artikelnr. (wenn vorhanden)]],Artikel!A:C,3,FALSE),Tabelle1[[#This Row],[Artikelnr. (wenn vorhanden)]])</f>
        <v>Laborproben</v>
      </c>
    </row>
    <row r="517" spans="1:8" x14ac:dyDescent="0.25">
      <c r="A517" s="25" t="s">
        <v>59</v>
      </c>
      <c r="B517" s="25" t="s">
        <v>57</v>
      </c>
      <c r="C517" s="25">
        <v>20</v>
      </c>
      <c r="D517" s="25">
        <v>70</v>
      </c>
      <c r="E517" s="37">
        <v>44454</v>
      </c>
      <c r="F517" t="s">
        <v>58</v>
      </c>
      <c r="G517" s="55" t="s">
        <v>58</v>
      </c>
      <c r="H517" s="25" t="str">
        <f>IFERROR(VLOOKUP(Tabelle1[[#This Row],[Artikelnr. (wenn vorhanden)]],Artikel!A:C,3,FALSE),Tabelle1[[#This Row],[Artikelnr. (wenn vorhanden)]])</f>
        <v>Laborproben</v>
      </c>
    </row>
    <row r="518" spans="1:8" x14ac:dyDescent="0.25">
      <c r="A518" s="25" t="s">
        <v>59</v>
      </c>
      <c r="B518" s="25" t="s">
        <v>57</v>
      </c>
      <c r="C518" s="25">
        <v>7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Laborproben</v>
      </c>
    </row>
    <row r="519" spans="1:8" x14ac:dyDescent="0.25">
      <c r="A519" s="25" t="s">
        <v>350</v>
      </c>
      <c r="B519" s="25" t="s">
        <v>119</v>
      </c>
      <c r="C519" s="25">
        <v>21</v>
      </c>
      <c r="D519" s="25">
        <v>10</v>
      </c>
      <c r="E519" s="37">
        <v>44454</v>
      </c>
      <c r="F519" t="s">
        <v>25</v>
      </c>
      <c r="G519" s="55" t="s">
        <v>76</v>
      </c>
      <c r="H519" s="25" t="str">
        <f>IFERROR(VLOOKUP(Tabelle1[[#This Row],[Artikelnr. (wenn vorhanden)]],Artikel!A:C,3,FALSE),Tabelle1[[#This Row],[Artikelnr. (wenn vorhanden)]])</f>
        <v>RW Natur</v>
      </c>
    </row>
    <row r="520" spans="1:8" x14ac:dyDescent="0.25">
      <c r="A520" s="25" t="s">
        <v>374</v>
      </c>
      <c r="B520" s="25">
        <v>29500613</v>
      </c>
      <c r="C520" s="25">
        <v>15</v>
      </c>
      <c r="D520" s="25">
        <v>12</v>
      </c>
      <c r="E520" s="37">
        <v>44455</v>
      </c>
      <c r="F520" t="s">
        <v>15148</v>
      </c>
      <c r="G520" s="55" t="s">
        <v>36</v>
      </c>
      <c r="H520" s="25" t="str">
        <f>IFERROR(VLOOKUP(Tabelle1[[#This Row],[Artikelnr. (wenn vorhanden)]],Artikel!A:C,3,FALSE),Tabelle1[[#This Row],[Artikelnr. (wenn vorhanden)]])</f>
        <v>VOS Räucher extra natri</v>
      </c>
    </row>
    <row r="521" spans="1:8" x14ac:dyDescent="0.25">
      <c r="A521" s="25" t="s">
        <v>15198</v>
      </c>
      <c r="B521" s="25">
        <v>29500885</v>
      </c>
      <c r="C521" s="25">
        <v>28</v>
      </c>
      <c r="D521" s="25">
        <v>61</v>
      </c>
      <c r="E521" s="37">
        <v>44455</v>
      </c>
      <c r="F521" t="s">
        <v>15</v>
      </c>
      <c r="G521" s="55" t="s">
        <v>79</v>
      </c>
      <c r="H521" s="25" t="str">
        <f>IFERROR(VLOOKUP(Tabelle1[[#This Row],[Artikelnr. (wenn vorhanden)]],Artikel!A:C,3,FALSE),Tabelle1[[#This Row],[Artikelnr. (wenn vorhanden)]])</f>
        <v>ABS HEUBL</v>
      </c>
    </row>
    <row r="522" spans="1:8" x14ac:dyDescent="0.25">
      <c r="A522" s="25" t="s">
        <v>15198</v>
      </c>
      <c r="B522" s="25">
        <v>29500886</v>
      </c>
      <c r="C522" s="25">
        <v>20</v>
      </c>
      <c r="D522" s="25">
        <v>61</v>
      </c>
      <c r="E522" s="37">
        <v>44455</v>
      </c>
      <c r="F522" t="s">
        <v>15</v>
      </c>
      <c r="G522" s="55" t="s">
        <v>209</v>
      </c>
      <c r="H522" s="25" t="str">
        <f>IFERROR(VLOOKUP(Tabelle1[[#This Row],[Artikelnr. (wenn vorhanden)]],Artikel!A:C,3,FALSE),Tabelle1[[#This Row],[Artikelnr. (wenn vorhanden)]])</f>
        <v>ABS MEDI-KRÄUK</v>
      </c>
    </row>
    <row r="523" spans="1:8" x14ac:dyDescent="0.25">
      <c r="A523" s="25" t="s">
        <v>15198</v>
      </c>
      <c r="B523" s="25">
        <v>29500906</v>
      </c>
      <c r="C523" s="25">
        <v>25</v>
      </c>
      <c r="D523" s="25">
        <v>61</v>
      </c>
      <c r="E523" s="37">
        <v>44455</v>
      </c>
      <c r="F523" t="s">
        <v>15</v>
      </c>
      <c r="G523" s="55" t="s">
        <v>79</v>
      </c>
      <c r="H523" s="25" t="str">
        <f>IFERROR(VLOOKUP(Tabelle1[[#This Row],[Artikelnr. (wenn vorhanden)]],Artikel!A:C,3,FALSE),Tabelle1[[#This Row],[Artikelnr. (wenn vorhanden)]])</f>
        <v>ABS SCH-PAUL</v>
      </c>
    </row>
    <row r="524" spans="1:8" x14ac:dyDescent="0.25">
      <c r="A524" s="25" t="s">
        <v>15198</v>
      </c>
      <c r="B524" s="25">
        <v>29500906</v>
      </c>
      <c r="C524" s="25">
        <v>19</v>
      </c>
      <c r="D524" s="25">
        <v>61</v>
      </c>
      <c r="E524" s="37">
        <v>44455</v>
      </c>
      <c r="F524" t="s">
        <v>15</v>
      </c>
      <c r="G524" s="55" t="s">
        <v>79</v>
      </c>
      <c r="H524" s="25" t="str">
        <f>IFERROR(VLOOKUP(Tabelle1[[#This Row],[Artikelnr. (wenn vorhanden)]],Artikel!A:C,3,FALSE),Tabelle1[[#This Row],[Artikelnr. (wenn vorhanden)]])</f>
        <v>ABS SCH-PAUL</v>
      </c>
    </row>
    <row r="525" spans="1:8" x14ac:dyDescent="0.25">
      <c r="A525" s="25" t="s">
        <v>15188</v>
      </c>
      <c r="B525" s="25">
        <v>29500910</v>
      </c>
      <c r="C525" s="25">
        <v>41</v>
      </c>
      <c r="D525" s="25">
        <v>61</v>
      </c>
      <c r="E525" s="37">
        <v>44455</v>
      </c>
      <c r="F525" t="s">
        <v>15</v>
      </c>
      <c r="G525" s="55" t="s">
        <v>209</v>
      </c>
      <c r="H525" s="25" t="str">
        <f>IFERROR(VLOOKUP(Tabelle1[[#This Row],[Artikelnr. (wenn vorhanden)]],Artikel!A:C,3,FALSE),Tabelle1[[#This Row],[Artikelnr. (wenn vorhanden)]])</f>
        <v>ABS Unser Blütenkäse</v>
      </c>
    </row>
    <row r="526" spans="1:8" x14ac:dyDescent="0.25">
      <c r="A526" s="25" t="s">
        <v>15171</v>
      </c>
      <c r="B526" s="25">
        <v>29500913</v>
      </c>
      <c r="C526" s="25">
        <v>18</v>
      </c>
      <c r="D526" s="25">
        <v>61</v>
      </c>
      <c r="E526" s="37">
        <v>44455</v>
      </c>
      <c r="F526" t="s">
        <v>15</v>
      </c>
      <c r="G526" s="55" t="s">
        <v>155</v>
      </c>
      <c r="H526" s="25" t="str">
        <f>IFERROR(VLOOKUP(Tabelle1[[#This Row],[Artikelnr. (wenn vorhanden)]],Artikel!A:C,3,FALSE),Tabelle1[[#This Row],[Artikelnr. (wenn vorhanden)]])</f>
        <v>ABS ZIEGENR</v>
      </c>
    </row>
    <row r="527" spans="1:8" x14ac:dyDescent="0.25">
      <c r="A527" s="25" t="s">
        <v>15188</v>
      </c>
      <c r="B527" s="25">
        <v>29501039</v>
      </c>
      <c r="C527" s="25">
        <v>40</v>
      </c>
      <c r="D527" s="25">
        <v>61</v>
      </c>
      <c r="E527" s="37">
        <v>44455</v>
      </c>
      <c r="F527" t="s">
        <v>15</v>
      </c>
      <c r="G527" s="55" t="s">
        <v>160</v>
      </c>
      <c r="H527" s="25" t="str">
        <f>IFERROR(VLOOKUP(Tabelle1[[#This Row],[Artikelnr. (wenn vorhanden)]],Artikel!A:C,3,FALSE),Tabelle1[[#This Row],[Artikelnr. (wenn vorhanden)]])</f>
        <v>ABS OLD-AMSTERDAM</v>
      </c>
    </row>
    <row r="528" spans="1:8" x14ac:dyDescent="0.25">
      <c r="A528" s="25" t="s">
        <v>15188</v>
      </c>
      <c r="B528" s="25">
        <v>29501039</v>
      </c>
      <c r="C528" s="25">
        <v>17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15155</v>
      </c>
      <c r="B529" s="25">
        <v>29501063</v>
      </c>
      <c r="C529" s="25">
        <v>24</v>
      </c>
      <c r="D529" s="25">
        <v>12</v>
      </c>
      <c r="E529" s="37">
        <v>44455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GRW-NATUR ZIPFEL 35</v>
      </c>
    </row>
    <row r="530" spans="1:8" x14ac:dyDescent="0.25">
      <c r="A530" s="25" t="s">
        <v>63</v>
      </c>
      <c r="B530" s="25">
        <v>32000049</v>
      </c>
      <c r="C530" s="25">
        <v>52</v>
      </c>
      <c r="D530" s="25">
        <v>10</v>
      </c>
      <c r="E530" s="37">
        <v>44455</v>
      </c>
      <c r="F530" t="s">
        <v>187</v>
      </c>
      <c r="G530" s="55" t="s">
        <v>294</v>
      </c>
      <c r="H530" s="25" t="str">
        <f>IFERROR(VLOOKUP(Tabelle1[[#This Row],[Artikelnr. (wenn vorhanden)]],Artikel!A:C,3,FALSE),Tabelle1[[#This Row],[Artikelnr. (wenn vorhanden)]])</f>
        <v>GRW NATUR 7,2KG</v>
      </c>
    </row>
    <row r="531" spans="1:8" x14ac:dyDescent="0.25">
      <c r="A531" s="25" t="s">
        <v>63</v>
      </c>
      <c r="B531" s="25">
        <v>32000107</v>
      </c>
      <c r="C531" s="25">
        <v>27.6</v>
      </c>
      <c r="D531" s="25">
        <v>10</v>
      </c>
      <c r="E531" s="37">
        <v>44455</v>
      </c>
      <c r="F531" t="s">
        <v>187</v>
      </c>
      <c r="G531" s="55" t="s">
        <v>208</v>
      </c>
      <c r="H531" s="25" t="str">
        <f>IFERROR(VLOOKUP(Tabelle1[[#This Row],[Artikelnr. (wenn vorhanden)]],Artikel!A:C,3,FALSE),Tabelle1[[#This Row],[Artikelnr. (wenn vorhanden)]])</f>
        <v>GRW CHILI-NAT 7,2GK NEU</v>
      </c>
    </row>
    <row r="532" spans="1:8" x14ac:dyDescent="0.25">
      <c r="A532" s="25" t="s">
        <v>15155</v>
      </c>
      <c r="B532" s="25" t="s">
        <v>75</v>
      </c>
      <c r="C532" s="25">
        <v>54.2</v>
      </c>
      <c r="D532" s="25">
        <v>12</v>
      </c>
      <c r="E532" s="37">
        <v>44455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Diverses</v>
      </c>
    </row>
    <row r="533" spans="1:8" x14ac:dyDescent="0.25">
      <c r="A533" s="25" t="s">
        <v>74</v>
      </c>
      <c r="B533" s="25" t="s">
        <v>75</v>
      </c>
      <c r="C533" s="25">
        <v>28</v>
      </c>
      <c r="D533" s="25">
        <v>12</v>
      </c>
      <c r="E533" s="37">
        <v>44455</v>
      </c>
      <c r="F533" t="s">
        <v>39</v>
      </c>
      <c r="G533" s="55" t="s">
        <v>15147</v>
      </c>
      <c r="H533" s="25" t="str">
        <f>IFERROR(VLOOKUP(Tabelle1[[#This Row],[Artikelnr. (wenn vorhanden)]],Artikel!A:C,3,FALSE),Tabelle1[[#This Row],[Artikelnr. (wenn vorhanden)]])</f>
        <v>Diverses</v>
      </c>
    </row>
    <row r="534" spans="1:8" x14ac:dyDescent="0.25">
      <c r="A534" s="25" t="s">
        <v>350</v>
      </c>
      <c r="B534" s="25" t="s">
        <v>75</v>
      </c>
      <c r="C534" s="25">
        <v>24.400000000000006</v>
      </c>
      <c r="D534" s="25">
        <v>10</v>
      </c>
      <c r="E534" s="37">
        <v>44455</v>
      </c>
      <c r="F534" t="s">
        <v>25</v>
      </c>
      <c r="G534" s="55" t="s">
        <v>76</v>
      </c>
      <c r="H534" s="25" t="str">
        <f>IFERROR(VLOOKUP(Tabelle1[[#This Row],[Artikelnr. (wenn vorhanden)]],Artikel!A:C,3,FALSE),Tabelle1[[#This Row],[Artikelnr. (wenn vorhanden)]])</f>
        <v>Diverses</v>
      </c>
    </row>
    <row r="535" spans="1:8" x14ac:dyDescent="0.25">
      <c r="A535" s="25" t="s">
        <v>63</v>
      </c>
      <c r="B535" s="25" t="s">
        <v>60</v>
      </c>
      <c r="C535" s="25">
        <v>77.400000000000006</v>
      </c>
      <c r="D535" s="25">
        <v>10</v>
      </c>
      <c r="E535" s="37">
        <v>44455</v>
      </c>
      <c r="F535" t="s">
        <v>187</v>
      </c>
      <c r="G535" s="55" t="s">
        <v>205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57.8</v>
      </c>
      <c r="D536" s="25">
        <v>10</v>
      </c>
      <c r="E536" s="37">
        <v>44455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97.8</v>
      </c>
      <c r="D537" s="25">
        <v>10</v>
      </c>
      <c r="E537" s="37">
        <v>44455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59</v>
      </c>
      <c r="B538" s="25" t="s">
        <v>57</v>
      </c>
      <c r="C538" s="25">
        <v>11</v>
      </c>
      <c r="D538" s="25">
        <v>70</v>
      </c>
      <c r="E538" s="37">
        <v>44455</v>
      </c>
      <c r="F538" t="s">
        <v>58</v>
      </c>
      <c r="G538" s="55" t="s">
        <v>58</v>
      </c>
      <c r="H538" s="25" t="str">
        <f>IFERROR(VLOOKUP(Tabelle1[[#This Row],[Artikelnr. (wenn vorhanden)]],Artikel!A:C,3,FALSE),Tabelle1[[#This Row],[Artikelnr. (wenn vorhanden)]])</f>
        <v>Laborproben</v>
      </c>
    </row>
    <row r="539" spans="1:8" x14ac:dyDescent="0.25">
      <c r="A539" s="25" t="s">
        <v>293</v>
      </c>
      <c r="B539" s="25" t="s">
        <v>57</v>
      </c>
      <c r="C539" s="25">
        <v>56</v>
      </c>
      <c r="D539" s="25">
        <v>70</v>
      </c>
      <c r="E539" s="37">
        <v>44455</v>
      </c>
      <c r="F539" t="s">
        <v>58</v>
      </c>
      <c r="G539" s="55" t="s">
        <v>58</v>
      </c>
      <c r="H539" s="25" t="str">
        <f>IFERROR(VLOOKUP(Tabelle1[[#This Row],[Artikelnr. (wenn vorhanden)]],Artikel!A:C,3,FALSE),Tabelle1[[#This Row],[Artikelnr. (wenn vorhanden)]])</f>
        <v>Laborproben</v>
      </c>
    </row>
    <row r="540" spans="1:8" x14ac:dyDescent="0.25">
      <c r="A540" s="25" t="s">
        <v>63</v>
      </c>
      <c r="B540" s="25" t="s">
        <v>149</v>
      </c>
      <c r="C540" s="25">
        <v>8</v>
      </c>
      <c r="D540" s="25">
        <v>70</v>
      </c>
      <c r="E540" s="37">
        <v>44455</v>
      </c>
      <c r="F540" t="s">
        <v>149</v>
      </c>
      <c r="G540" s="55" t="s">
        <v>149</v>
      </c>
      <c r="H540" s="25" t="str">
        <f>IFERROR(VLOOKUP(Tabelle1[[#This Row],[Artikelnr. (wenn vorhanden)]],Artikel!A:C,3,FALSE),Tabelle1[[#This Row],[Artikelnr. (wenn vorhanden)]])</f>
        <v>Muster</v>
      </c>
    </row>
    <row r="541" spans="1:8" x14ac:dyDescent="0.25">
      <c r="A541" s="25" t="s">
        <v>377</v>
      </c>
      <c r="B541" s="25">
        <v>29500754</v>
      </c>
      <c r="C541" s="25">
        <v>99.13</v>
      </c>
      <c r="D541" s="25">
        <v>12</v>
      </c>
      <c r="E541" s="37">
        <v>44456</v>
      </c>
      <c r="F541" t="s">
        <v>10</v>
      </c>
      <c r="G541" s="55" t="s">
        <v>20</v>
      </c>
      <c r="H541" s="25" t="str">
        <f>IFERROR(VLOOKUP(Tabelle1[[#This Row],[Artikelnr. (wenn vorhanden)]],Artikel!A:C,3,FALSE),Tabelle1[[#This Row],[Artikelnr. (wenn vorhanden)]])</f>
        <v>ABS Bio Gouda 48%, mitt</v>
      </c>
    </row>
    <row r="542" spans="1:8" x14ac:dyDescent="0.25">
      <c r="A542" s="25" t="s">
        <v>15207</v>
      </c>
      <c r="B542" s="25">
        <v>29500776</v>
      </c>
      <c r="C542" s="25">
        <v>13</v>
      </c>
      <c r="D542" s="25">
        <v>12</v>
      </c>
      <c r="E542" s="37">
        <v>44456</v>
      </c>
      <c r="F542" t="s">
        <v>15149</v>
      </c>
      <c r="G542" s="55" t="s">
        <v>298</v>
      </c>
      <c r="H542" s="25" t="str">
        <f>IFERROR(VLOOKUP(Tabelle1[[#This Row],[Artikelnr. (wenn vorhanden)]],Artikel!A:C,3,FALSE),Tabelle1[[#This Row],[Artikelnr. (wenn vorhanden)]])</f>
        <v>ABS Cheddar rot</v>
      </c>
    </row>
    <row r="543" spans="1:8" x14ac:dyDescent="0.25">
      <c r="A543" s="25" t="s">
        <v>15175</v>
      </c>
      <c r="B543" s="25">
        <v>29500900</v>
      </c>
      <c r="C543" s="25">
        <v>16</v>
      </c>
      <c r="D543" s="25">
        <v>61</v>
      </c>
      <c r="E543" s="37">
        <v>44456</v>
      </c>
      <c r="F543" t="s">
        <v>15</v>
      </c>
      <c r="G543" s="55" t="s">
        <v>79</v>
      </c>
      <c r="H543" s="25" t="str">
        <f>IFERROR(VLOOKUP(Tabelle1[[#This Row],[Artikelnr. (wenn vorhanden)]],Artikel!A:C,3,FALSE),Tabelle1[[#This Row],[Artikelnr. (wenn vorhanden)]])</f>
        <v>ABS ROVIN</v>
      </c>
    </row>
    <row r="544" spans="1:8" ht="30" x14ac:dyDescent="0.25">
      <c r="A544" s="25" t="s">
        <v>41</v>
      </c>
      <c r="B544" s="25">
        <v>29500929</v>
      </c>
      <c r="C544" s="25">
        <v>20</v>
      </c>
      <c r="D544" s="25">
        <v>12</v>
      </c>
      <c r="E544" s="37">
        <v>44456</v>
      </c>
      <c r="F544" t="s">
        <v>39</v>
      </c>
      <c r="G544" s="55" t="s">
        <v>40</v>
      </c>
      <c r="H544" s="25" t="str">
        <f>IFERROR(VLOOKUP(Tabelle1[[#This Row],[Artikelnr. (wenn vorhanden)]],Artikel!A:C,3,FALSE),Tabelle1[[#This Row],[Artikelnr. (wenn vorhanden)]])</f>
        <v>VOS URW-NATUR</v>
      </c>
    </row>
    <row r="545" spans="1:8" x14ac:dyDescent="0.25">
      <c r="A545" s="25" t="s">
        <v>37</v>
      </c>
      <c r="B545" s="25">
        <v>29501003</v>
      </c>
      <c r="C545" s="25">
        <v>105</v>
      </c>
      <c r="D545" s="25">
        <v>10</v>
      </c>
      <c r="E545" s="37">
        <v>44456</v>
      </c>
      <c r="F545" t="s">
        <v>111</v>
      </c>
      <c r="G545" s="55" t="s">
        <v>112</v>
      </c>
      <c r="H545" s="25" t="str">
        <f>IFERROR(VLOOKUP(Tabelle1[[#This Row],[Artikelnr. (wenn vorhanden)]],Artikel!A:C,3,FALSE),Tabelle1[[#This Row],[Artikelnr. (wenn vorhanden)]])</f>
        <v>ABS CHED-PF-KRÄUK gemis</v>
      </c>
    </row>
    <row r="546" spans="1:8" x14ac:dyDescent="0.25">
      <c r="A546" s="25" t="s">
        <v>15188</v>
      </c>
      <c r="B546" s="25">
        <v>29501039</v>
      </c>
      <c r="C546" s="25">
        <v>40</v>
      </c>
      <c r="D546" s="25">
        <v>61</v>
      </c>
      <c r="E546" s="37">
        <v>44456</v>
      </c>
      <c r="F546" t="s">
        <v>15</v>
      </c>
      <c r="G546" s="55" t="s">
        <v>160</v>
      </c>
      <c r="H546" s="25" t="str">
        <f>IFERROR(VLOOKUP(Tabelle1[[#This Row],[Artikelnr. (wenn vorhanden)]],Artikel!A:C,3,FALSE),Tabelle1[[#This Row],[Artikelnr. (wenn vorhanden)]])</f>
        <v>ABS OLD-AMSTERDAM</v>
      </c>
    </row>
    <row r="547" spans="1:8" x14ac:dyDescent="0.25">
      <c r="A547" s="25" t="s">
        <v>15168</v>
      </c>
      <c r="B547" s="25">
        <v>29501101</v>
      </c>
      <c r="C547" s="25">
        <v>2</v>
      </c>
      <c r="D547" s="25">
        <v>61</v>
      </c>
      <c r="E547" s="37">
        <v>44456</v>
      </c>
      <c r="F547" t="s">
        <v>15</v>
      </c>
      <c r="G547" s="55" t="s">
        <v>151</v>
      </c>
      <c r="H547" s="25" t="str">
        <f>IFERROR(VLOOKUP(Tabelle1[[#This Row],[Artikelnr. (wenn vorhanden)]],Artikel!A:C,3,FALSE),Tabelle1[[#This Row],[Artikelnr. (wenn vorhanden)]])</f>
        <v>ABS BRIE-PAP</v>
      </c>
    </row>
    <row r="548" spans="1:8" x14ac:dyDescent="0.25">
      <c r="A548" s="25" t="s">
        <v>117</v>
      </c>
      <c r="B548" s="25">
        <v>29501101</v>
      </c>
      <c r="C548" s="25">
        <v>2</v>
      </c>
      <c r="D548" s="25">
        <v>61</v>
      </c>
      <c r="E548" s="37">
        <v>44456</v>
      </c>
      <c r="F548" t="s">
        <v>15</v>
      </c>
      <c r="G548" s="55" t="s">
        <v>151</v>
      </c>
      <c r="H548" s="25" t="str">
        <f>IFERROR(VLOOKUP(Tabelle1[[#This Row],[Artikelnr. (wenn vorhanden)]],Artikel!A:C,3,FALSE),Tabelle1[[#This Row],[Artikelnr. (wenn vorhanden)]])</f>
        <v>ABS BRIE-PAP</v>
      </c>
    </row>
    <row r="549" spans="1:8" x14ac:dyDescent="0.25">
      <c r="A549" s="25" t="s">
        <v>117</v>
      </c>
      <c r="B549" s="25">
        <v>29501101</v>
      </c>
      <c r="C549" s="25">
        <v>1</v>
      </c>
      <c r="D549" s="25">
        <v>61</v>
      </c>
      <c r="E549" s="37">
        <v>44456</v>
      </c>
      <c r="F549" t="s">
        <v>15</v>
      </c>
      <c r="G549" s="55" t="s">
        <v>151</v>
      </c>
      <c r="H549" s="25" t="str">
        <f>IFERROR(VLOOKUP(Tabelle1[[#This Row],[Artikelnr. (wenn vorhanden)]],Artikel!A:C,3,FALSE),Tabelle1[[#This Row],[Artikelnr. (wenn vorhanden)]])</f>
        <v>ABS BRIE-PAP</v>
      </c>
    </row>
    <row r="550" spans="1:8" ht="30" x14ac:dyDescent="0.25">
      <c r="A550" s="25" t="s">
        <v>41</v>
      </c>
      <c r="B550" s="25">
        <v>29600002</v>
      </c>
      <c r="C550" s="25">
        <v>80</v>
      </c>
      <c r="D550" s="25">
        <v>12</v>
      </c>
      <c r="E550" s="37">
        <v>44456</v>
      </c>
      <c r="F550" t="s">
        <v>39</v>
      </c>
      <c r="G550" s="55" t="s">
        <v>40</v>
      </c>
      <c r="H550" s="25" t="str">
        <f>IFERROR(VLOOKUP(Tabelle1[[#This Row],[Artikelnr. (wenn vorhanden)]],Artikel!A:C,3,FALSE),Tabelle1[[#This Row],[Artikelnr. (wenn vorhanden)]])</f>
        <v>ABS 40-45% Konventionel</v>
      </c>
    </row>
    <row r="551" spans="1:8" ht="30" x14ac:dyDescent="0.25">
      <c r="A551" s="25" t="s">
        <v>84</v>
      </c>
      <c r="B551" s="25">
        <v>29600002</v>
      </c>
      <c r="C551" s="25">
        <v>153</v>
      </c>
      <c r="D551" s="25">
        <v>22</v>
      </c>
      <c r="E551" s="37">
        <v>44456</v>
      </c>
      <c r="F551" t="s">
        <v>84</v>
      </c>
      <c r="G551" s="55" t="s">
        <v>299</v>
      </c>
      <c r="H551" s="25" t="str">
        <f>IFERROR(VLOOKUP(Tabelle1[[#This Row],[Artikelnr. (wenn vorhanden)]],Artikel!A:C,3,FALSE),Tabelle1[[#This Row],[Artikelnr. (wenn vorhanden)]])</f>
        <v>ABS 40-45% Konventionel</v>
      </c>
    </row>
    <row r="552" spans="1:8" ht="30" x14ac:dyDescent="0.25">
      <c r="A552" s="25" t="s">
        <v>41</v>
      </c>
      <c r="B552" s="25">
        <v>29600027</v>
      </c>
      <c r="C552" s="25">
        <v>162</v>
      </c>
      <c r="D552" s="25">
        <v>12</v>
      </c>
      <c r="E552" s="37">
        <v>44456</v>
      </c>
      <c r="F552" t="s">
        <v>39</v>
      </c>
      <c r="G552" s="55" t="s">
        <v>40</v>
      </c>
      <c r="H552" s="25" t="str">
        <f>IFERROR(VLOOKUP(Tabelle1[[#This Row],[Artikelnr. (wenn vorhanden)]],Artikel!A:C,3,FALSE),Tabelle1[[#This Row],[Artikelnr. (wenn vorhanden)]])</f>
        <v>VS Chili geschält</v>
      </c>
    </row>
    <row r="553" spans="1:8" x14ac:dyDescent="0.25">
      <c r="A553" s="25" t="s">
        <v>7</v>
      </c>
      <c r="B553" s="25" t="s">
        <v>64</v>
      </c>
      <c r="C553" s="25">
        <v>45</v>
      </c>
      <c r="D553" s="25">
        <v>12</v>
      </c>
      <c r="E553" s="37">
        <v>44456</v>
      </c>
      <c r="F553" t="s">
        <v>21</v>
      </c>
      <c r="G553" s="55" t="s">
        <v>21</v>
      </c>
      <c r="H553" s="25" t="str">
        <f>IFERROR(VLOOKUP(Tabelle1[[#This Row],[Artikelnr. (wenn vorhanden)]],Artikel!A:C,3,FALSE),Tabelle1[[#This Row],[Artikelnr. (wenn vorhanden)]])</f>
        <v>Blöcke</v>
      </c>
    </row>
    <row r="554" spans="1:8" x14ac:dyDescent="0.25">
      <c r="A554" s="25" t="s">
        <v>7</v>
      </c>
      <c r="B554" s="25" t="s">
        <v>64</v>
      </c>
      <c r="C554" s="25">
        <v>75</v>
      </c>
      <c r="D554" s="25">
        <v>12</v>
      </c>
      <c r="E554" s="37">
        <v>44456</v>
      </c>
      <c r="F554" t="s">
        <v>21</v>
      </c>
      <c r="G554" s="55" t="s">
        <v>21</v>
      </c>
      <c r="H554" s="25" t="str">
        <f>IFERROR(VLOOKUP(Tabelle1[[#This Row],[Artikelnr. (wenn vorhanden)]],Artikel!A:C,3,FALSE),Tabelle1[[#This Row],[Artikelnr. (wenn vorhanden)]])</f>
        <v>Blöcke</v>
      </c>
    </row>
    <row r="555" spans="1:8" x14ac:dyDescent="0.25">
      <c r="A555" s="25" t="s">
        <v>7</v>
      </c>
      <c r="B555" s="25" t="s">
        <v>64</v>
      </c>
      <c r="C555" s="25">
        <v>150</v>
      </c>
      <c r="D555" s="25">
        <v>12</v>
      </c>
      <c r="E555" s="37">
        <v>44456</v>
      </c>
      <c r="F555" t="s">
        <v>21</v>
      </c>
      <c r="G555" s="55" t="s">
        <v>21</v>
      </c>
      <c r="H555" s="25" t="str">
        <f>IFERROR(VLOOKUP(Tabelle1[[#This Row],[Artikelnr. (wenn vorhanden)]],Artikel!A:C,3,FALSE),Tabelle1[[#This Row],[Artikelnr. (wenn vorhanden)]])</f>
        <v>Blöcke</v>
      </c>
    </row>
    <row r="556" spans="1:8" x14ac:dyDescent="0.25">
      <c r="A556" s="25" t="s">
        <v>74</v>
      </c>
      <c r="B556" s="25" t="s">
        <v>15280</v>
      </c>
      <c r="C556" s="25">
        <v>20</v>
      </c>
      <c r="D556" s="25">
        <v>22</v>
      </c>
      <c r="E556" s="37">
        <v>44456</v>
      </c>
      <c r="F556" t="s">
        <v>72</v>
      </c>
      <c r="G556" s="55" t="s">
        <v>73</v>
      </c>
      <c r="H556" s="25" t="str">
        <f>IFERROR(VLOOKUP(Tabelle1[[#This Row],[Artikelnr. (wenn vorhanden)]],Artikel!A:C,3,FALSE),Tabelle1[[#This Row],[Artikelnr. (wenn vorhanden)]])</f>
        <v>Div. Zipfel, Endstücke</v>
      </c>
    </row>
    <row r="557" spans="1:8" x14ac:dyDescent="0.25">
      <c r="A557" s="25" t="s">
        <v>349</v>
      </c>
      <c r="B557" s="25" t="s">
        <v>15280</v>
      </c>
      <c r="C557" s="25">
        <v>42</v>
      </c>
      <c r="D557" s="25">
        <v>10</v>
      </c>
      <c r="E557" s="37">
        <v>44456</v>
      </c>
      <c r="F557" t="s">
        <v>25</v>
      </c>
      <c r="G557" s="55" t="s">
        <v>76</v>
      </c>
      <c r="H557" s="25" t="str">
        <f>IFERROR(VLOOKUP(Tabelle1[[#This Row],[Artikelnr. (wenn vorhanden)]],Artikel!A:C,3,FALSE),Tabelle1[[#This Row],[Artikelnr. (wenn vorhanden)]])</f>
        <v>Div. Zipfel, Endstücke</v>
      </c>
    </row>
    <row r="558" spans="1:8" x14ac:dyDescent="0.25">
      <c r="A558" s="25" t="s">
        <v>15208</v>
      </c>
      <c r="B558" s="25" t="s">
        <v>75</v>
      </c>
      <c r="C558" s="25">
        <v>33</v>
      </c>
      <c r="D558" s="25">
        <v>10</v>
      </c>
      <c r="E558" s="37">
        <v>44456</v>
      </c>
      <c r="F558" t="s">
        <v>25</v>
      </c>
      <c r="G558" s="55" t="s">
        <v>76</v>
      </c>
      <c r="H558" s="25" t="str">
        <f>IFERROR(VLOOKUP(Tabelle1[[#This Row],[Artikelnr. (wenn vorhanden)]],Artikel!A:C,3,FALSE),Tabelle1[[#This Row],[Artikelnr. (wenn vorhanden)]])</f>
        <v>Diverses</v>
      </c>
    </row>
    <row r="559" spans="1:8" x14ac:dyDescent="0.25">
      <c r="A559" s="25" t="s">
        <v>7</v>
      </c>
      <c r="B559" s="25" t="s">
        <v>75</v>
      </c>
      <c r="C559" s="25">
        <v>77</v>
      </c>
      <c r="D559" s="25">
        <v>30</v>
      </c>
      <c r="E559" s="37">
        <v>44456</v>
      </c>
      <c r="G559" s="55"/>
      <c r="H559" s="25" t="str">
        <f>IFERROR(VLOOKUP(Tabelle1[[#This Row],[Artikelnr. (wenn vorhanden)]],Artikel!A:C,3,FALSE),Tabelle1[[#This Row],[Artikelnr. (wenn vorhanden)]])</f>
        <v>Diverses</v>
      </c>
    </row>
    <row r="560" spans="1:8" x14ac:dyDescent="0.25">
      <c r="A560" s="25" t="s">
        <v>350</v>
      </c>
      <c r="B560" s="25" t="s">
        <v>222</v>
      </c>
      <c r="C560" s="25">
        <v>1.4</v>
      </c>
      <c r="D560" s="25">
        <v>10</v>
      </c>
      <c r="E560" s="37">
        <v>44456</v>
      </c>
      <c r="F560" t="s">
        <v>25</v>
      </c>
      <c r="G560" s="55" t="s">
        <v>76</v>
      </c>
      <c r="H560" s="25" t="str">
        <f>IFERROR(VLOOKUP(Tabelle1[[#This Row],[Artikelnr. (wenn vorhanden)]],Artikel!A:C,3,FALSE),Tabelle1[[#This Row],[Artikelnr. (wenn vorhanden)]])</f>
        <v>DIverses</v>
      </c>
    </row>
    <row r="561" spans="1:8" x14ac:dyDescent="0.25">
      <c r="A561" s="25" t="s">
        <v>310</v>
      </c>
      <c r="B561" s="25" t="s">
        <v>75</v>
      </c>
      <c r="C561" s="25">
        <v>151.5</v>
      </c>
      <c r="D561" s="25">
        <v>10</v>
      </c>
      <c r="E561" s="37">
        <v>44456</v>
      </c>
      <c r="F561" t="s">
        <v>25</v>
      </c>
      <c r="G561" s="55" t="s">
        <v>76</v>
      </c>
      <c r="H561" s="25" t="str">
        <f>IFERROR(VLOOKUP(Tabelle1[[#This Row],[Artikelnr. (wenn vorhanden)]],Artikel!A:C,3,FALSE),Tabelle1[[#This Row],[Artikelnr. (wenn vorhanden)]])</f>
        <v>Diverses</v>
      </c>
    </row>
    <row r="562" spans="1:8" x14ac:dyDescent="0.25">
      <c r="A562" s="25" t="s">
        <v>9</v>
      </c>
      <c r="B562" s="25" t="s">
        <v>75</v>
      </c>
      <c r="C562" s="25">
        <v>0</v>
      </c>
      <c r="D562" s="25">
        <v>10</v>
      </c>
      <c r="E562" s="37">
        <v>44456</v>
      </c>
      <c r="F562" t="s">
        <v>25</v>
      </c>
      <c r="G562" s="55" t="s">
        <v>76</v>
      </c>
      <c r="H562" s="25" t="str">
        <f>IFERROR(VLOOKUP(Tabelle1[[#This Row],[Artikelnr. (wenn vorhanden)]],Artikel!A:C,3,FALSE),Tabelle1[[#This Row],[Artikelnr. (wenn vorhanden)]])</f>
        <v>Diverses</v>
      </c>
    </row>
    <row r="563" spans="1:8" x14ac:dyDescent="0.25">
      <c r="A563" s="25" t="s">
        <v>63</v>
      </c>
      <c r="B563" s="25" t="s">
        <v>60</v>
      </c>
      <c r="C563" s="25">
        <v>160</v>
      </c>
      <c r="D563" s="25">
        <v>10</v>
      </c>
      <c r="E563" s="37">
        <v>44456</v>
      </c>
      <c r="F563" t="s">
        <v>177</v>
      </c>
      <c r="G563" s="55" t="s">
        <v>178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 t="s">
        <v>60</v>
      </c>
      <c r="C564" s="25">
        <v>200</v>
      </c>
      <c r="D564" s="25">
        <v>10</v>
      </c>
      <c r="E564" s="37">
        <v>44456</v>
      </c>
      <c r="F564" t="s">
        <v>25</v>
      </c>
      <c r="G564" s="55" t="s">
        <v>76</v>
      </c>
      <c r="H564" s="25" t="str">
        <f>IFERROR(VLOOKUP(Tabelle1[[#This Row],[Artikelnr. (wenn vorhanden)]],Artikel!A:C,3,FALSE),Tabelle1[[#This Row],[Artikelnr. (wenn vorhanden)]])</f>
        <v>Diverses aus Abfüllung</v>
      </c>
    </row>
    <row r="565" spans="1:8" x14ac:dyDescent="0.25">
      <c r="A565" s="25" t="s">
        <v>140</v>
      </c>
      <c r="B565" s="25" t="s">
        <v>200</v>
      </c>
      <c r="C565" s="25">
        <v>5.3</v>
      </c>
      <c r="D565" s="25">
        <v>70</v>
      </c>
      <c r="E565" s="37">
        <v>44456</v>
      </c>
      <c r="F565" t="s">
        <v>68</v>
      </c>
      <c r="G565" s="55" t="s">
        <v>68</v>
      </c>
      <c r="H565" s="25" t="str">
        <f>IFERROR(VLOOKUP(Tabelle1[[#This Row],[Artikelnr. (wenn vorhanden)]],Artikel!A:C,3,FALSE),Tabelle1[[#This Row],[Artikelnr. (wenn vorhanden)]])</f>
        <v>Diverses QM</v>
      </c>
    </row>
    <row r="566" spans="1:8" x14ac:dyDescent="0.25">
      <c r="A566" s="25" t="s">
        <v>140</v>
      </c>
      <c r="B566" s="25" t="s">
        <v>200</v>
      </c>
      <c r="C566" s="25">
        <v>16.2</v>
      </c>
      <c r="D566" s="25">
        <v>70</v>
      </c>
      <c r="E566" s="37">
        <v>44456</v>
      </c>
      <c r="F566" t="s">
        <v>68</v>
      </c>
      <c r="G566" s="55" t="s">
        <v>68</v>
      </c>
      <c r="H566" s="25" t="str">
        <f>IFERROR(VLOOKUP(Tabelle1[[#This Row],[Artikelnr. (wenn vorhanden)]],Artikel!A:C,3,FALSE),Tabelle1[[#This Row],[Artikelnr. (wenn vorhanden)]])</f>
        <v>Diverses QM</v>
      </c>
    </row>
    <row r="567" spans="1:8" x14ac:dyDescent="0.25">
      <c r="A567" s="25" t="s">
        <v>59</v>
      </c>
      <c r="B567" s="25" t="s">
        <v>57</v>
      </c>
      <c r="C567" s="25">
        <v>3.4</v>
      </c>
      <c r="D567" s="25">
        <v>70</v>
      </c>
      <c r="E567" s="37">
        <v>44456</v>
      </c>
      <c r="F567" t="s">
        <v>68</v>
      </c>
      <c r="G567" s="55" t="s">
        <v>68</v>
      </c>
      <c r="H567" s="25" t="str">
        <f>IFERROR(VLOOKUP(Tabelle1[[#This Row],[Artikelnr. (wenn vorhanden)]],Artikel!A:C,3,FALSE),Tabelle1[[#This Row],[Artikelnr. (wenn vorhanden)]])</f>
        <v>Laborproben</v>
      </c>
    </row>
    <row r="568" spans="1:8" x14ac:dyDescent="0.25">
      <c r="A568" s="25" t="s">
        <v>293</v>
      </c>
      <c r="B568" s="25" t="s">
        <v>57</v>
      </c>
      <c r="C568" s="25">
        <v>43.7</v>
      </c>
      <c r="D568" s="25">
        <v>70</v>
      </c>
      <c r="E568" s="37">
        <v>44456</v>
      </c>
      <c r="F568" t="s">
        <v>116</v>
      </c>
      <c r="G568" s="55" t="s">
        <v>116</v>
      </c>
      <c r="H568" s="25" t="str">
        <f>IFERROR(VLOOKUP(Tabelle1[[#This Row],[Artikelnr. (wenn vorhanden)]],Artikel!A:C,3,FALSE),Tabelle1[[#This Row],[Artikelnr. (wenn vorhanden)]])</f>
        <v>Laborproben</v>
      </c>
    </row>
    <row r="569" spans="1:8" x14ac:dyDescent="0.25">
      <c r="A569" s="25" t="s">
        <v>59</v>
      </c>
      <c r="B569" s="25" t="s">
        <v>57</v>
      </c>
      <c r="C569" s="25">
        <v>105.5</v>
      </c>
      <c r="D569" s="25">
        <v>70</v>
      </c>
      <c r="E569" s="37">
        <v>44456</v>
      </c>
      <c r="F569" t="s">
        <v>58</v>
      </c>
      <c r="G569" s="55" t="s">
        <v>58</v>
      </c>
      <c r="H569" s="25" t="str">
        <f>IFERROR(VLOOKUP(Tabelle1[[#This Row],[Artikelnr. (wenn vorhanden)]],Artikel!A:C,3,FALSE),Tabelle1[[#This Row],[Artikelnr. (wenn vorhanden)]])</f>
        <v>Laborproben</v>
      </c>
    </row>
    <row r="570" spans="1:8" x14ac:dyDescent="0.25">
      <c r="A570" s="25" t="s">
        <v>59</v>
      </c>
      <c r="B570" s="25" t="s">
        <v>57</v>
      </c>
      <c r="C570" s="25">
        <v>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Laborproben</v>
      </c>
    </row>
    <row r="571" spans="1:8" x14ac:dyDescent="0.25">
      <c r="A571" s="25" t="s">
        <v>56</v>
      </c>
      <c r="B571" s="25" t="s">
        <v>236</v>
      </c>
      <c r="C571" s="25">
        <v>35</v>
      </c>
      <c r="D571" s="25">
        <v>61</v>
      </c>
      <c r="E571" s="37">
        <v>44456</v>
      </c>
      <c r="F571" t="s">
        <v>237</v>
      </c>
      <c r="G571" s="55" t="s">
        <v>237</v>
      </c>
      <c r="H571" s="25" t="str">
        <f>IFERROR(VLOOKUP(Tabelle1[[#This Row],[Artikelnr. (wenn vorhanden)]],Artikel!A:C,3,FALSE),Tabelle1[[#This Row],[Artikelnr. (wenn vorhanden)]])</f>
        <v>Reste Zipfel</v>
      </c>
    </row>
    <row r="572" spans="1:8" x14ac:dyDescent="0.25">
      <c r="A572" s="25" t="s">
        <v>15175</v>
      </c>
      <c r="B572" s="25">
        <v>29500891</v>
      </c>
      <c r="C572" s="25">
        <v>20</v>
      </c>
      <c r="D572" s="25">
        <v>61</v>
      </c>
      <c r="E572" s="37">
        <v>44459</v>
      </c>
      <c r="F572" t="s">
        <v>15</v>
      </c>
      <c r="G572" s="55" t="s">
        <v>79</v>
      </c>
      <c r="H572" s="25" t="str">
        <f>IFERROR(VLOOKUP(Tabelle1[[#This Row],[Artikelnr. (wenn vorhanden)]],Artikel!A:C,3,FALSE),Tabelle1[[#This Row],[Artikelnr. (wenn vorhanden)]])</f>
        <v>ABS PECO</v>
      </c>
    </row>
    <row r="573" spans="1:8" x14ac:dyDescent="0.25">
      <c r="A573" s="25" t="s">
        <v>74</v>
      </c>
      <c r="B573" s="25">
        <v>29500917</v>
      </c>
      <c r="C573" s="25">
        <v>60</v>
      </c>
      <c r="D573" s="25">
        <v>22</v>
      </c>
      <c r="E573" s="37">
        <v>44459</v>
      </c>
      <c r="F573" t="s">
        <v>72</v>
      </c>
      <c r="G573" s="55" t="s">
        <v>73</v>
      </c>
      <c r="H573" s="25" t="str">
        <f>IFERROR(VLOOKUP(Tabelle1[[#This Row],[Artikelnr. (wenn vorhanden)]],Artikel!A:C,3,FALSE),Tabelle1[[#This Row],[Artikelnr. (wenn vorhanden)]])</f>
        <v>VOS-ABS ENTSORGUNG</v>
      </c>
    </row>
    <row r="574" spans="1:8" ht="30" x14ac:dyDescent="0.25">
      <c r="A574" s="25" t="s">
        <v>41</v>
      </c>
      <c r="B574" s="25">
        <v>29500930</v>
      </c>
      <c r="C574" s="25">
        <v>121</v>
      </c>
      <c r="D574" s="25">
        <v>12</v>
      </c>
      <c r="E574" s="37">
        <v>44459</v>
      </c>
      <c r="F574" t="s">
        <v>39</v>
      </c>
      <c r="G574" s="55" t="s">
        <v>40</v>
      </c>
      <c r="H574" s="25" t="str">
        <f>IFERROR(VLOOKUP(Tabelle1[[#This Row],[Artikelnr. (wenn vorhanden)]],Artikel!A:C,3,FALSE),Tabelle1[[#This Row],[Artikelnr. (wenn vorhanden)]])</f>
        <v>VOS URW-SCHI</v>
      </c>
    </row>
    <row r="575" spans="1:8" x14ac:dyDescent="0.25">
      <c r="A575" s="25" t="s">
        <v>37</v>
      </c>
      <c r="B575" s="25">
        <v>29501003</v>
      </c>
      <c r="C575" s="25">
        <v>150</v>
      </c>
      <c r="D575" s="25">
        <v>10</v>
      </c>
      <c r="E575" s="37">
        <v>44459</v>
      </c>
      <c r="F575" t="s">
        <v>111</v>
      </c>
      <c r="G575" s="55" t="s">
        <v>112</v>
      </c>
      <c r="H575" s="25" t="str">
        <f>IFERROR(VLOOKUP(Tabelle1[[#This Row],[Artikelnr. (wenn vorhanden)]],Artikel!A:C,3,FALSE),Tabelle1[[#This Row],[Artikelnr. (wenn vorhanden)]])</f>
        <v>ABS CHED-PF-KRÄUK gemis</v>
      </c>
    </row>
    <row r="576" spans="1:8" x14ac:dyDescent="0.25">
      <c r="A576" s="25" t="s">
        <v>15198</v>
      </c>
      <c r="B576" s="25">
        <v>29501029</v>
      </c>
      <c r="C576" s="25">
        <v>25</v>
      </c>
      <c r="D576" s="25">
        <v>61</v>
      </c>
      <c r="E576" s="37">
        <v>44459</v>
      </c>
      <c r="F576" t="s">
        <v>15</v>
      </c>
      <c r="G576" s="55" t="s">
        <v>79</v>
      </c>
      <c r="H576" s="25" t="str">
        <f>IFERROR(VLOOKUP(Tabelle1[[#This Row],[Artikelnr. (wenn vorhanden)]],Artikel!A:C,3,FALSE),Tabelle1[[#This Row],[Artikelnr. (wenn vorhanden)]])</f>
        <v>ABS BRUSCHETTA</v>
      </c>
    </row>
    <row r="577" spans="1:8" x14ac:dyDescent="0.25">
      <c r="A577" s="25" t="s">
        <v>37</v>
      </c>
      <c r="B577" s="25">
        <v>29501032</v>
      </c>
      <c r="C577" s="25">
        <v>30</v>
      </c>
      <c r="D577" s="25">
        <v>10</v>
      </c>
      <c r="E577" s="37">
        <v>44459</v>
      </c>
      <c r="F577" t="s">
        <v>25</v>
      </c>
      <c r="G577" s="25" t="s">
        <v>76</v>
      </c>
      <c r="H577" s="25" t="str">
        <f>IFERROR(VLOOKUP(Tabelle1[[#This Row],[Artikelnr. (wenn vorhanden)]],Artikel!A:C,3,FALSE),Tabelle1[[#This Row],[Artikelnr. (wenn vorhanden)]])</f>
        <v>ABS CHED-ROT MIT ß-CARO</v>
      </c>
    </row>
    <row r="578" spans="1:8" x14ac:dyDescent="0.25">
      <c r="A578" s="25" t="s">
        <v>15188</v>
      </c>
      <c r="B578" s="25">
        <v>29501039</v>
      </c>
      <c r="C578" s="25">
        <v>50</v>
      </c>
      <c r="D578" s="25">
        <v>61</v>
      </c>
      <c r="E578" s="37">
        <v>44459</v>
      </c>
      <c r="F578" t="s">
        <v>15</v>
      </c>
      <c r="G578" s="55" t="s">
        <v>160</v>
      </c>
      <c r="H578" s="25" t="str">
        <f>IFERROR(VLOOKUP(Tabelle1[[#This Row],[Artikelnr. (wenn vorhanden)]],Artikel!A:C,3,FALSE),Tabelle1[[#This Row],[Artikelnr. (wenn vorhanden)]])</f>
        <v>ABS OLD-AMSTERDAM</v>
      </c>
    </row>
    <row r="579" spans="1:8" x14ac:dyDescent="0.25">
      <c r="A579" s="25" t="s">
        <v>15155</v>
      </c>
      <c r="B579" s="25">
        <v>29501063</v>
      </c>
      <c r="C579" s="25">
        <v>362.5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GRW-NATUR ZIPFEL 35</v>
      </c>
    </row>
    <row r="580" spans="1:8" x14ac:dyDescent="0.25">
      <c r="A580" s="25" t="s">
        <v>15155</v>
      </c>
      <c r="B580" s="25">
        <v>29501078</v>
      </c>
      <c r="C580" s="25">
        <v>409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VOS GRW-CHILI-NAT ZIPFE</v>
      </c>
    </row>
    <row r="581" spans="1:8" x14ac:dyDescent="0.25">
      <c r="A581" s="25" t="s">
        <v>63</v>
      </c>
      <c r="B581" s="25">
        <v>32000066</v>
      </c>
      <c r="C581" s="25">
        <v>45</v>
      </c>
      <c r="D581" s="25">
        <v>22</v>
      </c>
      <c r="E581" s="37">
        <v>44459</v>
      </c>
      <c r="F581" t="s">
        <v>61</v>
      </c>
      <c r="G581" s="55" t="s">
        <v>62</v>
      </c>
      <c r="H581" s="25" t="str">
        <f>IFERROR(VLOOKUP(Tabelle1[[#This Row],[Artikelnr. (wenn vorhanden)]],Artikel!A:C,3,FALSE),Tabelle1[[#This Row],[Artikelnr. (wenn vorhanden)]])</f>
        <v>RW JALA-NAT 9,3KG JER D</v>
      </c>
    </row>
    <row r="582" spans="1:8" x14ac:dyDescent="0.25">
      <c r="A582" s="25" t="s">
        <v>15155</v>
      </c>
      <c r="B582" s="25" t="s">
        <v>15280</v>
      </c>
      <c r="C582" s="25">
        <v>470</v>
      </c>
      <c r="D582" s="25">
        <v>12</v>
      </c>
      <c r="E582" s="37">
        <v>44459</v>
      </c>
      <c r="F582" t="s">
        <v>15152</v>
      </c>
      <c r="G582" s="55" t="s">
        <v>87</v>
      </c>
      <c r="H582" s="25" t="str">
        <f>IFERROR(VLOOKUP(Tabelle1[[#This Row],[Artikelnr. (wenn vorhanden)]],Artikel!A:C,3,FALSE),Tabelle1[[#This Row],[Artikelnr. (wenn vorhanden)]])</f>
        <v>Div. Zipfel, Endstücke</v>
      </c>
    </row>
    <row r="583" spans="1:8" x14ac:dyDescent="0.25">
      <c r="A583" s="25" t="s">
        <v>15198</v>
      </c>
      <c r="B583" s="25" t="s">
        <v>75</v>
      </c>
      <c r="C583" s="25">
        <v>24</v>
      </c>
      <c r="D583" s="25">
        <v>22</v>
      </c>
      <c r="E583" s="37">
        <v>44459</v>
      </c>
      <c r="F583" t="s">
        <v>61</v>
      </c>
      <c r="G583" s="55" t="s">
        <v>91</v>
      </c>
      <c r="H583" s="25" t="str">
        <f>IFERROR(VLOOKUP(Tabelle1[[#This Row],[Artikelnr. (wenn vorhanden)]],Artikel!A:C,3,FALSE),Tabelle1[[#This Row],[Artikelnr. (wenn vorhanden)]])</f>
        <v>Diverses</v>
      </c>
    </row>
    <row r="584" spans="1:8" x14ac:dyDescent="0.25">
      <c r="A584" s="25" t="s">
        <v>15198</v>
      </c>
      <c r="B584" s="25" t="s">
        <v>75</v>
      </c>
      <c r="C584" s="25">
        <v>70</v>
      </c>
      <c r="D584" s="25">
        <v>10</v>
      </c>
      <c r="E584" s="37">
        <v>44459</v>
      </c>
      <c r="F584" t="s">
        <v>25</v>
      </c>
      <c r="G584" s="55" t="s">
        <v>76</v>
      </c>
      <c r="H584" s="25" t="str">
        <f>IFERROR(VLOOKUP(Tabelle1[[#This Row],[Artikelnr. (wenn vorhanden)]],Artikel!A:C,3,FALSE),Tabelle1[[#This Row],[Artikelnr. (wenn vorhanden)]])</f>
        <v>Diverses</v>
      </c>
    </row>
    <row r="585" spans="1:8" x14ac:dyDescent="0.25">
      <c r="A585" s="25" t="s">
        <v>15198</v>
      </c>
      <c r="B585" s="25" t="s">
        <v>75</v>
      </c>
      <c r="C585" s="25">
        <v>175</v>
      </c>
      <c r="D585" s="25">
        <v>10</v>
      </c>
      <c r="E585" s="37">
        <v>44459</v>
      </c>
      <c r="F585" t="s">
        <v>25</v>
      </c>
      <c r="G585" s="55" t="s">
        <v>76</v>
      </c>
      <c r="H585" s="25" t="str">
        <f>IFERROR(VLOOKUP(Tabelle1[[#This Row],[Artikelnr. (wenn vorhanden)]],Artikel!A:C,3,FALSE),Tabelle1[[#This Row],[Artikelnr. (wenn vorhanden)]])</f>
        <v>Diverses</v>
      </c>
    </row>
    <row r="586" spans="1:8" x14ac:dyDescent="0.25">
      <c r="A586" s="25" t="s">
        <v>374</v>
      </c>
      <c r="B586" s="25" t="s">
        <v>75</v>
      </c>
      <c r="C586" s="25">
        <v>12.1</v>
      </c>
      <c r="D586" s="25">
        <v>10</v>
      </c>
      <c r="E586" s="37">
        <v>44459</v>
      </c>
      <c r="F586" t="s">
        <v>25</v>
      </c>
      <c r="G586" s="55" t="s">
        <v>76</v>
      </c>
      <c r="H586" s="25" t="str">
        <f>IFERROR(VLOOKUP(Tabelle1[[#This Row],[Artikelnr. (wenn vorhanden)]],Artikel!A:C,3,FALSE),Tabelle1[[#This Row],[Artikelnr. (wenn vorhanden)]])</f>
        <v>Diverses</v>
      </c>
    </row>
    <row r="587" spans="1:8" x14ac:dyDescent="0.25">
      <c r="A587" s="25" t="s">
        <v>37</v>
      </c>
      <c r="B587" s="25" t="s">
        <v>75</v>
      </c>
      <c r="C587" s="25">
        <v>20.5</v>
      </c>
      <c r="D587" s="25">
        <v>22</v>
      </c>
      <c r="E587" s="37">
        <v>44459</v>
      </c>
      <c r="F587" t="s">
        <v>13</v>
      </c>
      <c r="G587" s="25" t="s">
        <v>20</v>
      </c>
      <c r="H587" s="25" t="str">
        <f>IFERROR(VLOOKUP(Tabelle1[[#This Row],[Artikelnr. (wenn vorhanden)]],Artikel!A:C,3,FALSE),Tabelle1[[#This Row],[Artikelnr. (wenn vorhanden)]])</f>
        <v>Diverses</v>
      </c>
    </row>
    <row r="588" spans="1:8" x14ac:dyDescent="0.25">
      <c r="A588" s="25" t="s">
        <v>63</v>
      </c>
      <c r="B588" s="25" t="s">
        <v>60</v>
      </c>
      <c r="C588" s="25">
        <v>10</v>
      </c>
      <c r="D588" s="25">
        <v>10</v>
      </c>
      <c r="E588" s="37">
        <v>44459</v>
      </c>
      <c r="F588" t="s">
        <v>187</v>
      </c>
      <c r="G588" s="55" t="s">
        <v>205</v>
      </c>
      <c r="H588" s="25" t="str">
        <f>IFERROR(VLOOKUP(Tabelle1[[#This Row],[Artikelnr. (wenn vorhanden)]],Artikel!A:C,3,FALSE),Tabelle1[[#This Row],[Artikelnr. (wenn vorhanden)]])</f>
        <v>Diverses aus Abfüllung</v>
      </c>
    </row>
    <row r="589" spans="1:8" x14ac:dyDescent="0.25">
      <c r="A589" s="25" t="s">
        <v>63</v>
      </c>
      <c r="B589" s="25" t="s">
        <v>60</v>
      </c>
      <c r="C589" s="25">
        <v>185</v>
      </c>
      <c r="D589" s="25">
        <v>10</v>
      </c>
      <c r="E589" s="37">
        <v>44459</v>
      </c>
      <c r="F589" t="s">
        <v>25</v>
      </c>
      <c r="G589" s="25" t="s">
        <v>76</v>
      </c>
      <c r="H589" s="25" t="str">
        <f>IFERROR(VLOOKUP(Tabelle1[[#This Row],[Artikelnr. (wenn vorhanden)]],Artikel!A:C,3,FALSE),Tabelle1[[#This Row],[Artikelnr. (wenn vorhanden)]])</f>
        <v>Diverses aus Abfüllung</v>
      </c>
    </row>
    <row r="590" spans="1:8" x14ac:dyDescent="0.25">
      <c r="A590" s="25" t="s">
        <v>140</v>
      </c>
      <c r="B590" s="25" t="s">
        <v>200</v>
      </c>
      <c r="C590" s="25">
        <v>12.5</v>
      </c>
      <c r="D590" s="25">
        <v>70</v>
      </c>
      <c r="E590" s="37">
        <v>44459</v>
      </c>
      <c r="F590" t="s">
        <v>68</v>
      </c>
      <c r="G590" s="55" t="s">
        <v>68</v>
      </c>
      <c r="H590" s="25" t="str">
        <f>IFERROR(VLOOKUP(Tabelle1[[#This Row],[Artikelnr. (wenn vorhanden)]],Artikel!A:C,3,FALSE),Tabelle1[[#This Row],[Artikelnr. (wenn vorhanden)]])</f>
        <v>Diverses QM</v>
      </c>
    </row>
    <row r="591" spans="1:8" x14ac:dyDescent="0.25">
      <c r="A591" s="25" t="s">
        <v>59</v>
      </c>
      <c r="B591" s="25" t="s">
        <v>57</v>
      </c>
      <c r="C591" s="25">
        <v>5</v>
      </c>
      <c r="D591" s="25">
        <v>70</v>
      </c>
      <c r="E591" s="37">
        <v>44459</v>
      </c>
      <c r="F591" t="s">
        <v>68</v>
      </c>
      <c r="G591" s="55" t="s">
        <v>68</v>
      </c>
      <c r="H591" s="25" t="str">
        <f>IFERROR(VLOOKUP(Tabelle1[[#This Row],[Artikelnr. (wenn vorhanden)]],Artikel!A:C,3,FALSE),Tabelle1[[#This Row],[Artikelnr. (wenn vorhanden)]])</f>
        <v>Laborproben</v>
      </c>
    </row>
    <row r="592" spans="1:8" x14ac:dyDescent="0.25">
      <c r="A592" s="25" t="s">
        <v>59</v>
      </c>
      <c r="B592" s="25" t="s">
        <v>57</v>
      </c>
      <c r="C592" s="25">
        <v>19</v>
      </c>
      <c r="D592" s="25">
        <v>70</v>
      </c>
      <c r="E592" s="37">
        <v>44459</v>
      </c>
      <c r="F592" t="s">
        <v>58</v>
      </c>
      <c r="G592" s="55" t="s">
        <v>58</v>
      </c>
      <c r="H592" s="25" t="str">
        <f>IFERROR(VLOOKUP(Tabelle1[[#This Row],[Artikelnr. (wenn vorhanden)]],Artikel!A:C,3,FALSE),Tabelle1[[#This Row],[Artikelnr. (wenn vorhanden)]])</f>
        <v>Laborproben</v>
      </c>
    </row>
    <row r="593" spans="1:8" x14ac:dyDescent="0.25">
      <c r="A593" s="25" t="s">
        <v>59</v>
      </c>
      <c r="B593" s="25" t="s">
        <v>57</v>
      </c>
      <c r="C593" s="25">
        <v>56</v>
      </c>
      <c r="D593" s="25">
        <v>70</v>
      </c>
      <c r="E593" s="37">
        <v>44459</v>
      </c>
      <c r="F593" t="s">
        <v>90</v>
      </c>
      <c r="G593" s="55" t="s">
        <v>90</v>
      </c>
      <c r="H593" s="25" t="str">
        <f>IFERROR(VLOOKUP(Tabelle1[[#This Row],[Artikelnr. (wenn vorhanden)]],Artikel!A:C,3,FALSE),Tabelle1[[#This Row],[Artikelnr. (wenn vorhanden)]])</f>
        <v>Laborproben</v>
      </c>
    </row>
    <row r="594" spans="1:8" x14ac:dyDescent="0.25">
      <c r="A594" s="25" t="s">
        <v>56</v>
      </c>
      <c r="B594" s="25" t="s">
        <v>236</v>
      </c>
      <c r="C594" s="25">
        <v>80</v>
      </c>
      <c r="D594" s="25">
        <v>61</v>
      </c>
      <c r="E594" s="37">
        <v>44459</v>
      </c>
      <c r="F594" t="s">
        <v>237</v>
      </c>
      <c r="G594" s="55" t="s">
        <v>237</v>
      </c>
      <c r="H594" s="25" t="str">
        <f>IFERROR(VLOOKUP(Tabelle1[[#This Row],[Artikelnr. (wenn vorhanden)]],Artikel!A:C,3,FALSE),Tabelle1[[#This Row],[Artikelnr. (wenn vorhanden)]])</f>
        <v>Reste Zipfel</v>
      </c>
    </row>
    <row r="595" spans="1:8" x14ac:dyDescent="0.25">
      <c r="A595" s="25" t="s">
        <v>15188</v>
      </c>
      <c r="B595" s="25">
        <v>29500482</v>
      </c>
      <c r="C595" s="25">
        <v>12</v>
      </c>
      <c r="D595" s="25">
        <v>61</v>
      </c>
      <c r="E595" s="37">
        <v>44460</v>
      </c>
      <c r="F595" t="s">
        <v>15</v>
      </c>
      <c r="G595" s="55" t="s">
        <v>15</v>
      </c>
      <c r="H595" s="25" t="str">
        <f>IFERROR(VLOOKUP(Tabelle1[[#This Row],[Artikelnr. (wenn vorhanden)]],Artikel!A:C,3,FALSE),Tabelle1[[#This Row],[Artikelnr. (wenn vorhanden)]])</f>
        <v>VOS Schwarzer Pfeffer R</v>
      </c>
    </row>
    <row r="596" spans="1:8" x14ac:dyDescent="0.25">
      <c r="A596" s="25" t="s">
        <v>74</v>
      </c>
      <c r="B596" s="25">
        <v>29500734</v>
      </c>
      <c r="C596" s="25">
        <v>8.1999999999999993</v>
      </c>
      <c r="D596" s="25">
        <v>12</v>
      </c>
      <c r="E596" s="37">
        <v>44460</v>
      </c>
      <c r="F596" t="s">
        <v>173</v>
      </c>
      <c r="G596" s="55" t="s">
        <v>173</v>
      </c>
      <c r="H596" s="25" t="str">
        <f>IFERROR(VLOOKUP(Tabelle1[[#This Row],[Artikelnr. (wenn vorhanden)]],Artikel!A:C,3,FALSE),Tabelle1[[#This Row],[Artikelnr. (wenn vorhanden)]])</f>
        <v>ABS Havarti Natur 30%</v>
      </c>
    </row>
    <row r="597" spans="1:8" x14ac:dyDescent="0.25">
      <c r="A597" s="25" t="s">
        <v>15198</v>
      </c>
      <c r="B597" s="25">
        <v>29500886</v>
      </c>
      <c r="C597" s="25">
        <v>18</v>
      </c>
      <c r="D597" s="25">
        <v>61</v>
      </c>
      <c r="E597" s="37">
        <v>44460</v>
      </c>
      <c r="F597" t="s">
        <v>15</v>
      </c>
      <c r="G597" s="55" t="s">
        <v>209</v>
      </c>
      <c r="H597" s="25" t="str">
        <f>IFERROR(VLOOKUP(Tabelle1[[#This Row],[Artikelnr. (wenn vorhanden)]],Artikel!A:C,3,FALSE),Tabelle1[[#This Row],[Artikelnr. (wenn vorhanden)]])</f>
        <v>ABS MEDI-KRÄUK</v>
      </c>
    </row>
    <row r="598" spans="1:8" x14ac:dyDescent="0.25">
      <c r="A598" s="25" t="s">
        <v>15175</v>
      </c>
      <c r="B598" s="25">
        <v>29500891</v>
      </c>
      <c r="C598" s="25">
        <v>7</v>
      </c>
      <c r="D598" s="25">
        <v>61</v>
      </c>
      <c r="E598" s="37">
        <v>44460</v>
      </c>
      <c r="F598" t="s">
        <v>15</v>
      </c>
      <c r="G598" s="55" t="s">
        <v>79</v>
      </c>
      <c r="H598" s="25" t="str">
        <f>IFERROR(VLOOKUP(Tabelle1[[#This Row],[Artikelnr. (wenn vorhanden)]],Artikel!A:C,3,FALSE),Tabelle1[[#This Row],[Artikelnr. (wenn vorhanden)]])</f>
        <v>ABS PECO</v>
      </c>
    </row>
    <row r="599" spans="1:8" x14ac:dyDescent="0.25">
      <c r="A599" s="25" t="s">
        <v>15198</v>
      </c>
      <c r="B599" s="25">
        <v>29500906</v>
      </c>
      <c r="C599" s="25">
        <v>8</v>
      </c>
      <c r="D599" s="25">
        <v>61</v>
      </c>
      <c r="E599" s="37">
        <v>44460</v>
      </c>
      <c r="F599" t="s">
        <v>15</v>
      </c>
      <c r="G599" s="55" t="s">
        <v>79</v>
      </c>
      <c r="H599" s="25" t="str">
        <f>IFERROR(VLOOKUP(Tabelle1[[#This Row],[Artikelnr. (wenn vorhanden)]],Artikel!A:C,3,FALSE),Tabelle1[[#This Row],[Artikelnr. (wenn vorhanden)]])</f>
        <v>ABS SCH-PAUL</v>
      </c>
    </row>
    <row r="600" spans="1:8" x14ac:dyDescent="0.25">
      <c r="A600" s="25" t="s">
        <v>74</v>
      </c>
      <c r="B600" s="25">
        <v>29500917</v>
      </c>
      <c r="C600" s="25">
        <v>59</v>
      </c>
      <c r="D600" s="25">
        <v>22</v>
      </c>
      <c r="E600" s="37">
        <v>44460</v>
      </c>
      <c r="F600" t="s">
        <v>72</v>
      </c>
      <c r="G600" s="55" t="s">
        <v>73</v>
      </c>
      <c r="H600" s="25" t="str">
        <f>IFERROR(VLOOKUP(Tabelle1[[#This Row],[Artikelnr. (wenn vorhanden)]],Artikel!A:C,3,FALSE),Tabelle1[[#This Row],[Artikelnr. (wenn vorhanden)]])</f>
        <v>VOS-ABS ENTSORGUNG</v>
      </c>
    </row>
    <row r="601" spans="1:8" x14ac:dyDescent="0.25">
      <c r="A601" s="25" t="s">
        <v>15198</v>
      </c>
      <c r="B601" s="25">
        <v>29501029</v>
      </c>
      <c r="C601" s="25">
        <v>18</v>
      </c>
      <c r="D601" s="25">
        <v>61</v>
      </c>
      <c r="E601" s="37">
        <v>44460</v>
      </c>
      <c r="F601" t="s">
        <v>15</v>
      </c>
      <c r="G601" s="55" t="s">
        <v>79</v>
      </c>
      <c r="H601" s="25" t="str">
        <f>IFERROR(VLOOKUP(Tabelle1[[#This Row],[Artikelnr. (wenn vorhanden)]],Artikel!A:C,3,FALSE),Tabelle1[[#This Row],[Artikelnr. (wenn vorhanden)]])</f>
        <v>ABS BRUSCHETTA</v>
      </c>
    </row>
    <row r="602" spans="1:8" x14ac:dyDescent="0.25">
      <c r="A602" s="25" t="s">
        <v>15155</v>
      </c>
      <c r="B602" s="25">
        <v>29501065</v>
      </c>
      <c r="C602" s="25">
        <v>132</v>
      </c>
      <c r="D602" s="25">
        <v>12</v>
      </c>
      <c r="E602" s="37">
        <v>44460</v>
      </c>
      <c r="F602" t="s">
        <v>15152</v>
      </c>
      <c r="G602" s="55" t="s">
        <v>87</v>
      </c>
      <c r="H602" s="25" t="str">
        <f>IFERROR(VLOOKUP(Tabelle1[[#This Row],[Artikelnr. (wenn vorhanden)]],Artikel!A:C,3,FALSE),Tabelle1[[#This Row],[Artikelnr. (wenn vorhanden)]])</f>
        <v>VOS RW-NATUR-NAT ZIPFEL</v>
      </c>
    </row>
    <row r="603" spans="1:8" x14ac:dyDescent="0.25">
      <c r="A603" s="25" t="s">
        <v>7</v>
      </c>
      <c r="B603" s="25" t="s">
        <v>64</v>
      </c>
      <c r="C603" s="25">
        <v>45</v>
      </c>
      <c r="D603" s="25">
        <v>12</v>
      </c>
      <c r="E603" s="37">
        <v>44460</v>
      </c>
      <c r="F603" t="s">
        <v>21</v>
      </c>
      <c r="G603" s="55" t="s">
        <v>21</v>
      </c>
      <c r="H603" s="25" t="str">
        <f>IFERROR(VLOOKUP(Tabelle1[[#This Row],[Artikelnr. (wenn vorhanden)]],Artikel!A:C,3,FALSE),Tabelle1[[#This Row],[Artikelnr. (wenn vorhanden)]])</f>
        <v>Blöcke</v>
      </c>
    </row>
    <row r="604" spans="1:8" x14ac:dyDescent="0.25">
      <c r="A604" s="25" t="s">
        <v>127</v>
      </c>
      <c r="B604" s="25" t="s">
        <v>75</v>
      </c>
      <c r="C604" s="25">
        <v>6.4</v>
      </c>
      <c r="D604" s="25">
        <v>22</v>
      </c>
      <c r="E604" s="37">
        <v>44460</v>
      </c>
      <c r="F604" t="s">
        <v>305</v>
      </c>
      <c r="G604" s="55" t="s">
        <v>306</v>
      </c>
      <c r="H604" s="25" t="str">
        <f>IFERROR(VLOOKUP(Tabelle1[[#This Row],[Artikelnr. (wenn vorhanden)]],Artikel!A:C,3,FALSE),Tabelle1[[#This Row],[Artikelnr. (wenn vorhanden)]])</f>
        <v>Diverses</v>
      </c>
    </row>
    <row r="605" spans="1:8" x14ac:dyDescent="0.25">
      <c r="A605" s="25" t="s">
        <v>15207</v>
      </c>
      <c r="B605" s="25" t="s">
        <v>75</v>
      </c>
      <c r="C605" s="25">
        <v>4.4000000000000004</v>
      </c>
      <c r="D605" s="25">
        <v>10</v>
      </c>
      <c r="E605" s="37">
        <v>44460</v>
      </c>
      <c r="F605" t="s">
        <v>25</v>
      </c>
      <c r="G605" s="25" t="s">
        <v>76</v>
      </c>
      <c r="H605" s="25" t="str">
        <f>IFERROR(VLOOKUP(Tabelle1[[#This Row],[Artikelnr. (wenn vorhanden)]],Artikel!A:C,3,FALSE),Tabelle1[[#This Row],[Artikelnr. (wenn vorhanden)]])</f>
        <v>Diverses</v>
      </c>
    </row>
    <row r="606" spans="1:8" x14ac:dyDescent="0.25">
      <c r="A606" s="25" t="s">
        <v>37</v>
      </c>
      <c r="B606" s="25" t="s">
        <v>75</v>
      </c>
      <c r="C606" s="25">
        <v>11.2</v>
      </c>
      <c r="D606" s="25">
        <v>10</v>
      </c>
      <c r="E606" s="37">
        <v>44460</v>
      </c>
      <c r="F606" t="s">
        <v>25</v>
      </c>
      <c r="G606" s="25" t="s">
        <v>76</v>
      </c>
      <c r="H606" s="25" t="str">
        <f>IFERROR(VLOOKUP(Tabelle1[[#This Row],[Artikelnr. (wenn vorhanden)]],Artikel!A:C,3,FALSE),Tabelle1[[#This Row],[Artikelnr. (wenn vorhanden)]])</f>
        <v>Diverses</v>
      </c>
    </row>
    <row r="607" spans="1:8" x14ac:dyDescent="0.25">
      <c r="A607" s="25" t="s">
        <v>63</v>
      </c>
      <c r="B607" s="25" t="s">
        <v>60</v>
      </c>
      <c r="C607" s="25">
        <v>46.4</v>
      </c>
      <c r="D607" s="25">
        <v>10</v>
      </c>
      <c r="E607" s="37">
        <v>44460</v>
      </c>
      <c r="F607" t="s">
        <v>25</v>
      </c>
      <c r="G607" s="25" t="s">
        <v>76</v>
      </c>
      <c r="H607" s="25" t="str">
        <f>IFERROR(VLOOKUP(Tabelle1[[#This Row],[Artikelnr. (wenn vorhanden)]],Artikel!A:C,3,FALSE),Tabelle1[[#This Row],[Artikelnr. (wenn vorhanden)]])</f>
        <v>Diverses aus Abfüllung</v>
      </c>
    </row>
    <row r="608" spans="1:8" x14ac:dyDescent="0.25">
      <c r="A608" s="25" t="s">
        <v>59</v>
      </c>
      <c r="B608" s="25" t="s">
        <v>57</v>
      </c>
      <c r="C608" s="25">
        <v>5</v>
      </c>
      <c r="D608" s="25">
        <v>70</v>
      </c>
      <c r="E608" s="37">
        <v>44460</v>
      </c>
      <c r="F608" t="s">
        <v>68</v>
      </c>
      <c r="G608" s="55" t="s">
        <v>68</v>
      </c>
      <c r="H608" s="25" t="str">
        <f>IFERROR(VLOOKUP(Tabelle1[[#This Row],[Artikelnr. (wenn vorhanden)]],Artikel!A:C,3,FALSE),Tabelle1[[#This Row],[Artikelnr. (wenn vorhanden)]])</f>
        <v>Laborproben</v>
      </c>
    </row>
    <row r="609" spans="1:8" x14ac:dyDescent="0.25">
      <c r="A609" s="25" t="s">
        <v>59</v>
      </c>
      <c r="B609" s="25" t="s">
        <v>57</v>
      </c>
      <c r="C609" s="25">
        <v>7</v>
      </c>
      <c r="D609" s="25">
        <v>70</v>
      </c>
      <c r="E609" s="37">
        <v>44460</v>
      </c>
      <c r="F609" t="s">
        <v>116</v>
      </c>
      <c r="G609" s="55" t="s">
        <v>116</v>
      </c>
      <c r="H609" s="25" t="str">
        <f>IFERROR(VLOOKUP(Tabelle1[[#This Row],[Artikelnr. (wenn vorhanden)]],Artikel!A:C,3,FALSE),Tabelle1[[#This Row],[Artikelnr. (wenn vorhanden)]])</f>
        <v>Laborproben</v>
      </c>
    </row>
    <row r="610" spans="1:8" x14ac:dyDescent="0.25">
      <c r="A610" s="25" t="s">
        <v>59</v>
      </c>
      <c r="B610" s="25" t="s">
        <v>57</v>
      </c>
      <c r="C610" s="25">
        <v>15</v>
      </c>
      <c r="D610" s="25">
        <v>70</v>
      </c>
      <c r="E610" s="37">
        <v>44460</v>
      </c>
      <c r="F610" t="s">
        <v>58</v>
      </c>
      <c r="G610" s="55" t="s">
        <v>58</v>
      </c>
      <c r="H610" s="25" t="str">
        <f>IFERROR(VLOOKUP(Tabelle1[[#This Row],[Artikelnr. (wenn vorhanden)]],Artikel!A:C,3,FALSE),Tabelle1[[#This Row],[Artikelnr. (wenn vorhanden)]])</f>
        <v>Laborproben</v>
      </c>
    </row>
    <row r="611" spans="1:8" x14ac:dyDescent="0.25">
      <c r="A611" s="25" t="s">
        <v>59</v>
      </c>
      <c r="B611" s="25" t="s">
        <v>57</v>
      </c>
      <c r="C611" s="25">
        <v>23.8</v>
      </c>
      <c r="D611" s="25">
        <v>70</v>
      </c>
      <c r="E611" s="37">
        <v>44460</v>
      </c>
      <c r="F611" t="s">
        <v>58</v>
      </c>
      <c r="G611" s="55" t="s">
        <v>58</v>
      </c>
      <c r="H611" s="25" t="str">
        <f>IFERROR(VLOOKUP(Tabelle1[[#This Row],[Artikelnr. (wenn vorhanden)]],Artikel!A:C,3,FALSE),Tabelle1[[#This Row],[Artikelnr. (wenn vorhanden)]])</f>
        <v>Laborproben</v>
      </c>
    </row>
    <row r="612" spans="1:8" x14ac:dyDescent="0.25">
      <c r="A612" s="25" t="s">
        <v>15175</v>
      </c>
      <c r="B612" s="25">
        <v>29500891</v>
      </c>
      <c r="C612" s="25">
        <v>61</v>
      </c>
      <c r="D612" s="25">
        <v>61</v>
      </c>
      <c r="E612" s="37">
        <v>44461</v>
      </c>
      <c r="F612" t="s">
        <v>15</v>
      </c>
      <c r="G612" s="25" t="s">
        <v>79</v>
      </c>
      <c r="H612" s="25" t="str">
        <f>IFERROR(VLOOKUP(Tabelle1[[#This Row],[Artikelnr. (wenn vorhanden)]],Artikel!A:C,3,FALSE),Tabelle1[[#This Row],[Artikelnr. (wenn vorhanden)]])</f>
        <v>ABS PECO</v>
      </c>
    </row>
    <row r="613" spans="1:8" x14ac:dyDescent="0.25">
      <c r="A613" s="25" t="s">
        <v>15175</v>
      </c>
      <c r="B613" s="25">
        <v>29500900</v>
      </c>
      <c r="C613" s="25">
        <v>61</v>
      </c>
      <c r="D613" s="25">
        <v>61</v>
      </c>
      <c r="E613" s="37">
        <v>44461</v>
      </c>
      <c r="F613" t="s">
        <v>15</v>
      </c>
      <c r="G613" s="25" t="s">
        <v>79</v>
      </c>
      <c r="H613" s="25" t="str">
        <f>IFERROR(VLOOKUP(Tabelle1[[#This Row],[Artikelnr. (wenn vorhanden)]],Artikel!A:C,3,FALSE),Tabelle1[[#This Row],[Artikelnr. (wenn vorhanden)]])</f>
        <v>ABS ROVIN</v>
      </c>
    </row>
    <row r="614" spans="1:8" x14ac:dyDescent="0.25">
      <c r="A614" s="25" t="s">
        <v>311</v>
      </c>
      <c r="B614" s="25">
        <v>29500910</v>
      </c>
      <c r="C614" s="25">
        <v>30</v>
      </c>
      <c r="D614" s="25">
        <v>22</v>
      </c>
      <c r="E614" s="37">
        <v>44461</v>
      </c>
      <c r="F614" t="s">
        <v>84</v>
      </c>
      <c r="G614" s="25" t="s">
        <v>84</v>
      </c>
      <c r="H614" s="25" t="str">
        <f>IFERROR(VLOOKUP(Tabelle1[[#This Row],[Artikelnr. (wenn vorhanden)]],Artikel!A:C,3,FALSE),Tabelle1[[#This Row],[Artikelnr. (wenn vorhanden)]])</f>
        <v>ABS Unser Blütenkäse</v>
      </c>
    </row>
    <row r="615" spans="1:8" x14ac:dyDescent="0.25">
      <c r="A615" s="25" t="s">
        <v>15188</v>
      </c>
      <c r="B615" s="25">
        <v>29500910</v>
      </c>
      <c r="C615" s="25">
        <v>30</v>
      </c>
      <c r="D615" s="25">
        <v>61</v>
      </c>
      <c r="E615" s="37">
        <v>44461</v>
      </c>
      <c r="F615" t="s">
        <v>15</v>
      </c>
      <c r="G615" s="25" t="s">
        <v>209</v>
      </c>
      <c r="H615" s="25" t="str">
        <f>IFERROR(VLOOKUP(Tabelle1[[#This Row],[Artikelnr. (wenn vorhanden)]],Artikel!A:C,3,FALSE),Tabelle1[[#This Row],[Artikelnr. (wenn vorhanden)]])</f>
        <v>ABS Unser Blütenkäse</v>
      </c>
    </row>
    <row r="616" spans="1:8" x14ac:dyDescent="0.25">
      <c r="A616" s="25" t="s">
        <v>15171</v>
      </c>
      <c r="B616" s="25">
        <v>29500913</v>
      </c>
      <c r="C616" s="25">
        <v>6</v>
      </c>
      <c r="D616" s="25">
        <v>61</v>
      </c>
      <c r="E616" s="37">
        <v>44461</v>
      </c>
      <c r="F616" t="s">
        <v>15</v>
      </c>
      <c r="G616" s="25" t="s">
        <v>155</v>
      </c>
      <c r="H616" s="25" t="str">
        <f>IFERROR(VLOOKUP(Tabelle1[[#This Row],[Artikelnr. (wenn vorhanden)]],Artikel!A:C,3,FALSE),Tabelle1[[#This Row],[Artikelnr. (wenn vorhanden)]])</f>
        <v>ABS ZIEGENR</v>
      </c>
    </row>
    <row r="617" spans="1:8" x14ac:dyDescent="0.25">
      <c r="A617" s="25" t="s">
        <v>74</v>
      </c>
      <c r="B617" s="25">
        <v>29500917</v>
      </c>
      <c r="C617" s="25">
        <v>19</v>
      </c>
      <c r="D617" s="25">
        <v>22</v>
      </c>
      <c r="E617" s="37">
        <v>44461</v>
      </c>
      <c r="F617" t="s">
        <v>72</v>
      </c>
      <c r="G617" s="25" t="s">
        <v>73</v>
      </c>
      <c r="H617" s="25" t="str">
        <f>IFERROR(VLOOKUP(Tabelle1[[#This Row],[Artikelnr. (wenn vorhanden)]],Artikel!A:C,3,FALSE),Tabelle1[[#This Row],[Artikelnr. (wenn vorhanden)]])</f>
        <v>VOS-ABS ENTSORGUNG</v>
      </c>
    </row>
    <row r="618" spans="1:8" x14ac:dyDescent="0.25">
      <c r="A618" s="25" t="s">
        <v>74</v>
      </c>
      <c r="B618" s="25">
        <v>29500917</v>
      </c>
      <c r="C618" s="25">
        <v>39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15188</v>
      </c>
      <c r="B619" s="25">
        <v>29501039</v>
      </c>
      <c r="C619" s="25">
        <v>79</v>
      </c>
      <c r="D619" s="25">
        <v>61</v>
      </c>
      <c r="E619" s="37">
        <v>44461</v>
      </c>
      <c r="F619" t="s">
        <v>15</v>
      </c>
      <c r="G619" s="25" t="s">
        <v>160</v>
      </c>
      <c r="H619" s="25" t="str">
        <f>IFERROR(VLOOKUP(Tabelle1[[#This Row],[Artikelnr. (wenn vorhanden)]],Artikel!A:C,3,FALSE),Tabelle1[[#This Row],[Artikelnr. (wenn vorhanden)]])</f>
        <v>ABS OLD-AMSTERDAM</v>
      </c>
    </row>
    <row r="620" spans="1:8" x14ac:dyDescent="0.25">
      <c r="A620" s="25" t="s">
        <v>15188</v>
      </c>
      <c r="B620" s="25">
        <v>29501039</v>
      </c>
      <c r="C620" s="25">
        <v>61</v>
      </c>
      <c r="D620" s="25">
        <v>61</v>
      </c>
      <c r="E620" s="37">
        <v>44461</v>
      </c>
      <c r="F620" t="s">
        <v>15</v>
      </c>
      <c r="G620" s="25" t="s">
        <v>160</v>
      </c>
      <c r="H620" s="25" t="str">
        <f>IFERROR(VLOOKUP(Tabelle1[[#This Row],[Artikelnr. (wenn vorhanden)]],Artikel!A:C,3,FALSE),Tabelle1[[#This Row],[Artikelnr. (wenn vorhanden)]])</f>
        <v>ABS OLD-AMSTERDAM</v>
      </c>
    </row>
    <row r="621" spans="1:8" x14ac:dyDescent="0.25">
      <c r="A621" s="25" t="s">
        <v>8</v>
      </c>
      <c r="B621" s="25">
        <v>29900002</v>
      </c>
      <c r="C621" s="25">
        <v>23</v>
      </c>
      <c r="D621" s="25">
        <v>12</v>
      </c>
      <c r="E621" s="37">
        <v>44461</v>
      </c>
      <c r="F621" t="s">
        <v>15148</v>
      </c>
      <c r="G621" s="25"/>
      <c r="H621" s="25" t="str">
        <f>IFERROR(VLOOKUP(Tabelle1[[#This Row],[Artikelnr. (wenn vorhanden)]],Artikel!A:C,3,FALSE),Tabelle1[[#This Row],[Artikelnr. (wenn vorhanden)]])</f>
        <v>VOS VEG-SCH MILD</v>
      </c>
    </row>
    <row r="622" spans="1:8" x14ac:dyDescent="0.25">
      <c r="A622" s="25" t="s">
        <v>63</v>
      </c>
      <c r="B622" s="25">
        <v>31000083</v>
      </c>
      <c r="C622" s="25">
        <v>315.5</v>
      </c>
      <c r="D622" s="25">
        <v>10</v>
      </c>
      <c r="E622" s="37">
        <v>44461</v>
      </c>
      <c r="F622" t="s">
        <v>187</v>
      </c>
      <c r="G622" s="25" t="s">
        <v>205</v>
      </c>
      <c r="H622" s="25" t="str">
        <f>IFERROR(VLOOKUP(Tabelle1[[#This Row],[Artikelnr. (wenn vorhanden)]],Artikel!A:C,3,FALSE),Tabelle1[[#This Row],[Artikelnr. (wenn vorhanden)]])</f>
        <v>Würste 9300g Räucher na</v>
      </c>
    </row>
    <row r="623" spans="1:8" x14ac:dyDescent="0.25">
      <c r="A623" s="25" t="s">
        <v>63</v>
      </c>
      <c r="B623" s="25">
        <v>32000049</v>
      </c>
      <c r="C623" s="25">
        <v>22</v>
      </c>
      <c r="D623" s="25">
        <v>10</v>
      </c>
      <c r="E623" s="37">
        <v>44461</v>
      </c>
      <c r="F623" t="s">
        <v>187</v>
      </c>
      <c r="G623" s="25" t="s">
        <v>205</v>
      </c>
      <c r="H623" s="25" t="str">
        <f>IFERROR(VLOOKUP(Tabelle1[[#This Row],[Artikelnr. (wenn vorhanden)]],Artikel!A:C,3,FALSE),Tabelle1[[#This Row],[Artikelnr. (wenn vorhanden)]])</f>
        <v>GRW NATUR 7,2KG</v>
      </c>
    </row>
    <row r="624" spans="1:8" x14ac:dyDescent="0.25">
      <c r="A624" s="25" t="s">
        <v>37</v>
      </c>
      <c r="B624" s="25">
        <v>49500204</v>
      </c>
      <c r="C624" s="25">
        <v>32.5</v>
      </c>
      <c r="D624" s="25">
        <v>12</v>
      </c>
      <c r="E624" s="37">
        <v>44461</v>
      </c>
      <c r="F624" t="s">
        <v>15148</v>
      </c>
      <c r="G624" s="25" t="s">
        <v>308</v>
      </c>
      <c r="H624" s="25" t="str">
        <f>IFERROR(VLOOKUP(Tabelle1[[#This Row],[Artikelnr. (wenn vorhanden)]],Artikel!A:C,3,FALSE),Tabelle1[[#This Row],[Artikelnr. (wenn vorhanden)]])</f>
        <v>VOS GRW-SCHI-NAT-VAKU</v>
      </c>
    </row>
    <row r="625" spans="1:8" x14ac:dyDescent="0.25">
      <c r="A625" s="25" t="s">
        <v>7</v>
      </c>
      <c r="B625" s="25" t="s">
        <v>64</v>
      </c>
      <c r="C625" s="25">
        <v>30</v>
      </c>
      <c r="D625" s="25">
        <v>12</v>
      </c>
      <c r="E625" s="37">
        <v>44461</v>
      </c>
      <c r="F625" t="s">
        <v>21</v>
      </c>
      <c r="G625" s="55" t="s">
        <v>21</v>
      </c>
      <c r="H625" s="25" t="str">
        <f>IFERROR(VLOOKUP(Tabelle1[[#This Row],[Artikelnr. (wenn vorhanden)]],Artikel!A:C,3,FALSE),Tabelle1[[#This Row],[Artikelnr. (wenn vorhanden)]])</f>
        <v>Blöcke</v>
      </c>
    </row>
    <row r="626" spans="1:8" x14ac:dyDescent="0.25">
      <c r="A626" s="25" t="s">
        <v>127</v>
      </c>
      <c r="B626" s="25" t="s">
        <v>75</v>
      </c>
      <c r="C626" s="25">
        <v>12</v>
      </c>
      <c r="D626" s="25">
        <v>22</v>
      </c>
      <c r="E626" s="37">
        <v>44461</v>
      </c>
      <c r="F626" t="s">
        <v>270</v>
      </c>
      <c r="G626" s="25" t="s">
        <v>36</v>
      </c>
      <c r="H626" s="25" t="str">
        <f>IFERROR(VLOOKUP(Tabelle1[[#This Row],[Artikelnr. (wenn vorhanden)]],Artikel!A:C,3,FALSE),Tabelle1[[#This Row],[Artikelnr. (wenn vorhanden)]])</f>
        <v>Diverses</v>
      </c>
    </row>
    <row r="627" spans="1:8" x14ac:dyDescent="0.25">
      <c r="A627" s="25" t="s">
        <v>7</v>
      </c>
      <c r="B627" s="25" t="s">
        <v>75</v>
      </c>
      <c r="C627" s="25">
        <v>38.5</v>
      </c>
      <c r="D627" s="25">
        <v>30</v>
      </c>
      <c r="E627" s="37">
        <v>44461</v>
      </c>
      <c r="G627" s="25"/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77</v>
      </c>
      <c r="B628" s="25" t="s">
        <v>75</v>
      </c>
      <c r="C628" s="25">
        <v>33</v>
      </c>
      <c r="D628" s="25">
        <v>30</v>
      </c>
      <c r="E628" s="37">
        <v>44461</v>
      </c>
      <c r="G628" s="25"/>
      <c r="H628" s="25" t="str">
        <f>IFERROR(VLOOKUP(Tabelle1[[#This Row],[Artikelnr. (wenn vorhanden)]],Artikel!A:C,3,FALSE),Tabelle1[[#This Row],[Artikelnr. (wenn vorhanden)]])</f>
        <v>Diverses</v>
      </c>
    </row>
    <row r="629" spans="1:8" x14ac:dyDescent="0.25">
      <c r="A629" s="25" t="s">
        <v>15186</v>
      </c>
      <c r="B629" s="25" t="s">
        <v>222</v>
      </c>
      <c r="C629" s="25">
        <v>3.5</v>
      </c>
      <c r="D629" s="25">
        <v>10</v>
      </c>
      <c r="E629" s="37">
        <v>44461</v>
      </c>
      <c r="F629" t="s">
        <v>25</v>
      </c>
      <c r="G629" s="25" t="s">
        <v>76</v>
      </c>
      <c r="H629" s="25" t="str">
        <f>IFERROR(VLOOKUP(Tabelle1[[#This Row],[Artikelnr. (wenn vorhanden)]],Artikel!A:C,3,FALSE),Tabelle1[[#This Row],[Artikelnr. (wenn vorhanden)]])</f>
        <v>DIverses</v>
      </c>
    </row>
    <row r="630" spans="1:8" x14ac:dyDescent="0.25">
      <c r="A630" s="25" t="s">
        <v>15204</v>
      </c>
      <c r="B630" s="25" t="s">
        <v>75</v>
      </c>
      <c r="C630" s="25">
        <v>18</v>
      </c>
      <c r="D630" s="25">
        <v>10</v>
      </c>
      <c r="E630" s="37">
        <v>44461</v>
      </c>
      <c r="F630" t="s">
        <v>25</v>
      </c>
      <c r="G630" s="25" t="s">
        <v>76</v>
      </c>
      <c r="H630" s="25" t="str">
        <f>IFERROR(VLOOKUP(Tabelle1[[#This Row],[Artikelnr. (wenn vorhanden)]],Artikel!A:C,3,FALSE),Tabelle1[[#This Row],[Artikelnr. (wenn vorhanden)]])</f>
        <v>Diverses</v>
      </c>
    </row>
    <row r="631" spans="1:8" x14ac:dyDescent="0.25">
      <c r="A631" s="25" t="s">
        <v>377</v>
      </c>
      <c r="B631" s="25" t="s">
        <v>75</v>
      </c>
      <c r="C631" s="25">
        <v>24</v>
      </c>
      <c r="D631" s="25">
        <v>10</v>
      </c>
      <c r="E631" s="37">
        <v>44461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Diverses</v>
      </c>
    </row>
    <row r="632" spans="1:8" x14ac:dyDescent="0.25">
      <c r="A632" s="25" t="s">
        <v>63</v>
      </c>
      <c r="B632" s="25" t="s">
        <v>60</v>
      </c>
      <c r="C632" s="25">
        <v>82</v>
      </c>
      <c r="D632" s="25">
        <v>10</v>
      </c>
      <c r="E632" s="37">
        <v>44461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63</v>
      </c>
      <c r="B633" s="25" t="s">
        <v>60</v>
      </c>
      <c r="C633" s="25">
        <v>88.5</v>
      </c>
      <c r="D633" s="25">
        <v>10</v>
      </c>
      <c r="E633" s="37">
        <v>44461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 aus Abfüllung</v>
      </c>
    </row>
    <row r="634" spans="1:8" x14ac:dyDescent="0.25">
      <c r="A634" s="25" t="s">
        <v>41</v>
      </c>
      <c r="B634" s="25" t="s">
        <v>81</v>
      </c>
      <c r="C634" s="25">
        <v>19.5</v>
      </c>
      <c r="D634" s="25">
        <v>22</v>
      </c>
      <c r="E634" s="37">
        <v>44461</v>
      </c>
      <c r="F634" t="s">
        <v>61</v>
      </c>
      <c r="G634" s="55" t="s">
        <v>15225</v>
      </c>
      <c r="H634" s="25" t="str">
        <f>IFERROR(VLOOKUP(Tabelle1[[#This Row],[Artikelnr. (wenn vorhanden)]],Artikel!A:C,3,FALSE),Tabelle1[[#This Row],[Artikelnr. (wenn vorhanden)]])</f>
        <v>Diverses aus Schmelze</v>
      </c>
    </row>
    <row r="635" spans="1:8" x14ac:dyDescent="0.25">
      <c r="A635" s="25" t="s">
        <v>140</v>
      </c>
      <c r="B635" s="25" t="s">
        <v>200</v>
      </c>
      <c r="C635" s="25">
        <v>7</v>
      </c>
      <c r="D635" s="25">
        <v>70</v>
      </c>
      <c r="E635" s="37">
        <v>44461</v>
      </c>
      <c r="F635" t="s">
        <v>68</v>
      </c>
      <c r="G635" s="25" t="s">
        <v>68</v>
      </c>
      <c r="H635" s="25" t="str">
        <f>IFERROR(VLOOKUP(Tabelle1[[#This Row],[Artikelnr. (wenn vorhanden)]],Artikel!A:C,3,FALSE),Tabelle1[[#This Row],[Artikelnr. (wenn vorhanden)]])</f>
        <v>Diverses QM</v>
      </c>
    </row>
    <row r="636" spans="1:8" x14ac:dyDescent="0.25">
      <c r="A636" s="25" t="s">
        <v>9</v>
      </c>
      <c r="B636" s="25" t="s">
        <v>312</v>
      </c>
      <c r="C636" s="25">
        <v>23</v>
      </c>
      <c r="D636" s="25">
        <v>12</v>
      </c>
      <c r="E636" s="37">
        <v>44461</v>
      </c>
      <c r="F636" t="s">
        <v>39</v>
      </c>
      <c r="G636" s="25" t="s">
        <v>15147</v>
      </c>
      <c r="H636" s="25" t="str">
        <f>IFERROR(VLOOKUP(Tabelle1[[#This Row],[Artikelnr. (wenn vorhanden)]],Artikel!A:C,3,FALSE),Tabelle1[[#This Row],[Artikelnr. (wenn vorhanden)]])</f>
        <v>Diverses Schimmel BU4</v>
      </c>
    </row>
    <row r="637" spans="1:8" ht="30" x14ac:dyDescent="0.25">
      <c r="A637" s="25" t="s">
        <v>349</v>
      </c>
      <c r="B637" s="25" t="s">
        <v>307</v>
      </c>
      <c r="C637" s="25">
        <v>345</v>
      </c>
      <c r="D637" s="25">
        <v>10</v>
      </c>
      <c r="E637" s="37">
        <v>44461</v>
      </c>
      <c r="F637" t="s">
        <v>111</v>
      </c>
      <c r="G637" s="55" t="s">
        <v>194</v>
      </c>
      <c r="H637" s="25" t="str">
        <f>IFERROR(VLOOKUP(Tabelle1[[#This Row],[Artikelnr. (wenn vorhanden)]],Artikel!A:C,3,FALSE),Tabelle1[[#This Row],[Artikelnr. (wenn vorhanden)]])</f>
        <v>gemischte Räucherstücke</v>
      </c>
    </row>
    <row r="638" spans="1:8" x14ac:dyDescent="0.25">
      <c r="A638" s="25" t="s">
        <v>59</v>
      </c>
      <c r="B638" s="25" t="s">
        <v>57</v>
      </c>
      <c r="C638" s="25">
        <v>4.0999999999999996</v>
      </c>
      <c r="D638" s="25">
        <v>70</v>
      </c>
      <c r="E638" s="37">
        <v>44461</v>
      </c>
      <c r="F638" t="s">
        <v>68</v>
      </c>
      <c r="G638" s="55" t="s">
        <v>68</v>
      </c>
      <c r="H638" s="25" t="str">
        <f>IFERROR(VLOOKUP(Tabelle1[[#This Row],[Artikelnr. (wenn vorhanden)]],Artikel!A:C,3,FALSE),Tabelle1[[#This Row],[Artikelnr. (wenn vorhanden)]])</f>
        <v>Laborproben</v>
      </c>
    </row>
    <row r="639" spans="1:8" x14ac:dyDescent="0.25">
      <c r="A639" s="25" t="s">
        <v>63</v>
      </c>
      <c r="B639" s="25" t="s">
        <v>309</v>
      </c>
      <c r="C639" s="25">
        <v>8</v>
      </c>
      <c r="D639" s="25">
        <v>12</v>
      </c>
      <c r="E639" s="37">
        <v>44461</v>
      </c>
      <c r="F639" t="s">
        <v>10</v>
      </c>
      <c r="G639" s="25" t="s">
        <v>23</v>
      </c>
      <c r="H639" s="25" t="str">
        <f>IFERROR(VLOOKUP(Tabelle1[[#This Row],[Artikelnr. (wenn vorhanden)]],Artikel!A:C,3,FALSE),Tabelle1[[#This Row],[Artikelnr. (wenn vorhanden)]])</f>
        <v>Schinken Stange</v>
      </c>
    </row>
    <row r="640" spans="1:8" x14ac:dyDescent="0.25">
      <c r="A640" s="25" t="s">
        <v>74</v>
      </c>
      <c r="B640" s="25">
        <v>29500539</v>
      </c>
      <c r="C640" s="25">
        <v>57</v>
      </c>
      <c r="D640" s="25">
        <v>12</v>
      </c>
      <c r="E640" s="37">
        <v>44462</v>
      </c>
      <c r="F640" t="s">
        <v>39</v>
      </c>
      <c r="G640" s="25" t="s">
        <v>95</v>
      </c>
      <c r="H640" s="25" t="str">
        <f>IFERROR(VLOOKUP(Tabelle1[[#This Row],[Artikelnr. (wenn vorhanden)]],Artikel!A:C,3,FALSE),Tabelle1[[#This Row],[Artikelnr. (wenn vorhanden)]])</f>
        <v>VOS SKZ Mozzarella 40%</v>
      </c>
    </row>
    <row r="641" spans="1:8" x14ac:dyDescent="0.25">
      <c r="A641" s="25" t="s">
        <v>377</v>
      </c>
      <c r="B641" s="25">
        <v>29500594</v>
      </c>
      <c r="C641" s="25">
        <v>431</v>
      </c>
      <c r="D641" s="25">
        <v>61</v>
      </c>
      <c r="E641" s="37">
        <v>44462</v>
      </c>
      <c r="F641" t="s">
        <v>15153</v>
      </c>
      <c r="G641" s="25" t="s">
        <v>288</v>
      </c>
      <c r="H641" s="25" t="str">
        <f>IFERROR(VLOOKUP(Tabelle1[[#This Row],[Artikelnr. (wenn vorhanden)]],Artikel!A:C,3,FALSE),Tabelle1[[#This Row],[Artikelnr. (wenn vorhanden)]])</f>
        <v>VOS Früchte Blöcke</v>
      </c>
    </row>
    <row r="642" spans="1:8" x14ac:dyDescent="0.25">
      <c r="A642" s="25" t="s">
        <v>15198</v>
      </c>
      <c r="B642" s="25">
        <v>29500886</v>
      </c>
      <c r="C642" s="25">
        <v>28</v>
      </c>
      <c r="D642" s="25">
        <v>61</v>
      </c>
      <c r="E642" s="37">
        <v>44462</v>
      </c>
      <c r="F642" t="s">
        <v>15</v>
      </c>
      <c r="G642" s="25" t="s">
        <v>209</v>
      </c>
      <c r="H642" s="25" t="str">
        <f>IFERROR(VLOOKUP(Tabelle1[[#This Row],[Artikelnr. (wenn vorhanden)]],Artikel!A:C,3,FALSE),Tabelle1[[#This Row],[Artikelnr. (wenn vorhanden)]])</f>
        <v>ABS MEDI-KRÄUK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15198</v>
      </c>
      <c r="B644" s="25">
        <v>29501009</v>
      </c>
      <c r="C644" s="25">
        <v>9</v>
      </c>
      <c r="D644" s="25">
        <v>61</v>
      </c>
      <c r="E644" s="37">
        <v>44462</v>
      </c>
      <c r="F644" t="s">
        <v>15</v>
      </c>
      <c r="G644" s="25" t="s">
        <v>79</v>
      </c>
      <c r="H644" s="25" t="str">
        <f>IFERROR(VLOOKUP(Tabelle1[[#This Row],[Artikelnr. (wenn vorhanden)]],Artikel!A:C,3,FALSE),Tabelle1[[#This Row],[Artikelnr. (wenn vorhanden)]])</f>
        <v>ABS Whisky-Nuts</v>
      </c>
    </row>
    <row r="645" spans="1:8" x14ac:dyDescent="0.25">
      <c r="A645" s="25" t="s">
        <v>15198</v>
      </c>
      <c r="B645" s="25">
        <v>29501029</v>
      </c>
      <c r="C645" s="25">
        <v>36</v>
      </c>
      <c r="D645" s="25">
        <v>61</v>
      </c>
      <c r="E645" s="37">
        <v>44462</v>
      </c>
      <c r="F645" t="s">
        <v>15</v>
      </c>
      <c r="G645" s="25" t="s">
        <v>79</v>
      </c>
      <c r="H645" s="25" t="str">
        <f>IFERROR(VLOOKUP(Tabelle1[[#This Row],[Artikelnr. (wenn vorhanden)]],Artikel!A:C,3,FALSE),Tabelle1[[#This Row],[Artikelnr. (wenn vorhanden)]])</f>
        <v>ABS BRUSCHETTA</v>
      </c>
    </row>
    <row r="646" spans="1:8" x14ac:dyDescent="0.25">
      <c r="A646" s="25" t="s">
        <v>15155</v>
      </c>
      <c r="B646" s="25">
        <v>29501060</v>
      </c>
      <c r="C646" s="25">
        <v>239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RW-NATUR ZIPFEL 350</v>
      </c>
    </row>
    <row r="647" spans="1:8" x14ac:dyDescent="0.25">
      <c r="A647" s="25" t="s">
        <v>15155</v>
      </c>
      <c r="B647" s="25">
        <v>29501061</v>
      </c>
      <c r="C647" s="25">
        <v>205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RW-SCHI ZIPFEL 3500</v>
      </c>
    </row>
    <row r="648" spans="1:8" x14ac:dyDescent="0.25">
      <c r="A648" s="25" t="s">
        <v>15155</v>
      </c>
      <c r="B648" s="25">
        <v>29501079</v>
      </c>
      <c r="C648" s="25">
        <v>302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GRW-CHILI-NAT ENDST</v>
      </c>
    </row>
    <row r="649" spans="1:8" x14ac:dyDescent="0.25">
      <c r="A649" s="25" t="s">
        <v>15155</v>
      </c>
      <c r="B649" s="25">
        <v>29501082</v>
      </c>
      <c r="C649" s="25">
        <v>300</v>
      </c>
      <c r="D649" s="25">
        <v>12</v>
      </c>
      <c r="E649" s="37">
        <v>44462</v>
      </c>
      <c r="F649" t="s">
        <v>15152</v>
      </c>
      <c r="G649" s="25" t="s">
        <v>87</v>
      </c>
      <c r="H649" s="25" t="str">
        <f>IFERROR(VLOOKUP(Tabelle1[[#This Row],[Artikelnr. (wenn vorhanden)]],Artikel!A:C,3,FALSE),Tabelle1[[#This Row],[Artikelnr. (wenn vorhanden)]])</f>
        <v>VOS RW-NATUR-EXTRA ZIPF</v>
      </c>
    </row>
    <row r="650" spans="1:8" x14ac:dyDescent="0.25">
      <c r="A650" s="25" t="s">
        <v>63</v>
      </c>
      <c r="B650" s="25">
        <v>31000083</v>
      </c>
      <c r="C650" s="25">
        <v>20.6</v>
      </c>
      <c r="D650" s="25">
        <v>10</v>
      </c>
      <c r="E650" s="37">
        <v>44462</v>
      </c>
      <c r="F650" t="s">
        <v>187</v>
      </c>
      <c r="G650" s="25" t="s">
        <v>188</v>
      </c>
      <c r="H650" s="25" t="str">
        <f>IFERROR(VLOOKUP(Tabelle1[[#This Row],[Artikelnr. (wenn vorhanden)]],Artikel!A:C,3,FALSE),Tabelle1[[#This Row],[Artikelnr. (wenn vorhanden)]])</f>
        <v>Würste 9300g Räucher na</v>
      </c>
    </row>
    <row r="651" spans="1:8" x14ac:dyDescent="0.25">
      <c r="A651" s="25" t="s">
        <v>88</v>
      </c>
      <c r="B651" s="25">
        <v>49500034</v>
      </c>
      <c r="C651" s="25">
        <v>82</v>
      </c>
      <c r="D651" s="25">
        <v>12</v>
      </c>
      <c r="E651" s="37">
        <v>44462</v>
      </c>
      <c r="F651" t="s">
        <v>10</v>
      </c>
      <c r="G651" s="25" t="s">
        <v>20</v>
      </c>
      <c r="H651" s="25" t="str">
        <f>IFERROR(VLOOKUP(Tabelle1[[#This Row],[Artikelnr. (wenn vorhanden)]],Artikel!A:C,3,FALSE),Tabelle1[[#This Row],[Artikelnr. (wenn vorhanden)]])</f>
        <v>ABS GOU VAKU-OGT</v>
      </c>
    </row>
    <row r="652" spans="1:8" x14ac:dyDescent="0.25">
      <c r="A652" s="25" t="s">
        <v>15155</v>
      </c>
      <c r="B652" s="25">
        <v>49500084</v>
      </c>
      <c r="C652" s="25">
        <v>284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GRW-KRÄU-VAKU</v>
      </c>
    </row>
    <row r="653" spans="1:8" x14ac:dyDescent="0.25">
      <c r="A653" s="25" t="s">
        <v>350</v>
      </c>
      <c r="B653" s="25">
        <v>49500089</v>
      </c>
      <c r="C653" s="25">
        <v>171</v>
      </c>
      <c r="D653" s="25">
        <v>12</v>
      </c>
      <c r="E653" s="37">
        <v>44462</v>
      </c>
      <c r="F653" t="s">
        <v>15148</v>
      </c>
      <c r="G653" s="25" t="s">
        <v>36</v>
      </c>
      <c r="H653" s="25" t="str">
        <f>IFERROR(VLOOKUP(Tabelle1[[#This Row],[Artikelnr. (wenn vorhanden)]],Artikel!A:C,3,FALSE),Tabelle1[[#This Row],[Artikelnr. (wenn vorhanden)]])</f>
        <v>VOS RW-NATUR-NAT-VAKU</v>
      </c>
    </row>
    <row r="654" spans="1:8" x14ac:dyDescent="0.25">
      <c r="A654" s="25" t="s">
        <v>350</v>
      </c>
      <c r="B654" s="25">
        <v>49500090</v>
      </c>
      <c r="C654" s="25">
        <v>213</v>
      </c>
      <c r="D654" s="25">
        <v>12</v>
      </c>
      <c r="E654" s="37">
        <v>44462</v>
      </c>
      <c r="F654" t="s">
        <v>15148</v>
      </c>
      <c r="G654" s="25" t="s">
        <v>36</v>
      </c>
      <c r="H654" s="25" t="str">
        <f>IFERROR(VLOOKUP(Tabelle1[[#This Row],[Artikelnr. (wenn vorhanden)]],Artikel!A:C,3,FALSE),Tabelle1[[#This Row],[Artikelnr. (wenn vorhanden)]])</f>
        <v>VOS RW-SCHI-NAT-VAKU</v>
      </c>
    </row>
    <row r="655" spans="1:8" x14ac:dyDescent="0.25">
      <c r="A655" s="25" t="s">
        <v>374</v>
      </c>
      <c r="B655" s="25">
        <v>49500091</v>
      </c>
      <c r="C655" s="25">
        <v>345</v>
      </c>
      <c r="D655" s="25">
        <v>12</v>
      </c>
      <c r="E655" s="37">
        <v>44462</v>
      </c>
      <c r="F655" t="s">
        <v>15148</v>
      </c>
      <c r="G655" s="25" t="s">
        <v>36</v>
      </c>
      <c r="H655" s="25" t="str">
        <f>IFERROR(VLOOKUP(Tabelle1[[#This Row],[Artikelnr. (wenn vorhanden)]],Artikel!A:C,3,FALSE),Tabelle1[[#This Row],[Artikelnr. (wenn vorhanden)]])</f>
        <v>VOS RW-JAL-NAT-VAKU</v>
      </c>
    </row>
    <row r="656" spans="1:8" x14ac:dyDescent="0.25">
      <c r="A656" s="25" t="s">
        <v>15155</v>
      </c>
      <c r="B656" s="25">
        <v>49500092</v>
      </c>
      <c r="C656" s="25">
        <v>243</v>
      </c>
      <c r="D656" s="25">
        <v>12</v>
      </c>
      <c r="E656" s="37">
        <v>44462</v>
      </c>
      <c r="F656" t="s">
        <v>15152</v>
      </c>
      <c r="G656" s="25" t="s">
        <v>87</v>
      </c>
      <c r="H656" s="25" t="str">
        <f>IFERROR(VLOOKUP(Tabelle1[[#This Row],[Artikelnr. (wenn vorhanden)]],Artikel!A:C,3,FALSE),Tabelle1[[#This Row],[Artikelnr. (wenn vorhanden)]])</f>
        <v>VOS RW-NATUR-EXTRA-VAKU</v>
      </c>
    </row>
    <row r="657" spans="1:8" x14ac:dyDescent="0.25">
      <c r="A657" s="25" t="s">
        <v>15155</v>
      </c>
      <c r="B657" s="25">
        <v>49500144</v>
      </c>
      <c r="C657" s="25">
        <v>102</v>
      </c>
      <c r="D657" s="25">
        <v>12</v>
      </c>
      <c r="E657" s="37">
        <v>44462</v>
      </c>
      <c r="F657" t="s">
        <v>15152</v>
      </c>
      <c r="G657" s="25" t="s">
        <v>87</v>
      </c>
      <c r="H657" s="25" t="str">
        <f>IFERROR(VLOOKUP(Tabelle1[[#This Row],[Artikelnr. (wenn vorhanden)]],Artikel!A:C,3,FALSE),Tabelle1[[#This Row],[Artikelnr. (wenn vorhanden)]])</f>
        <v>VOS GRW-SCHI-VAKU /Ersa</v>
      </c>
    </row>
    <row r="658" spans="1:8" x14ac:dyDescent="0.25">
      <c r="A658" s="25" t="s">
        <v>9</v>
      </c>
      <c r="B658" s="25" t="s">
        <v>75</v>
      </c>
      <c r="C658" s="25">
        <v>46</v>
      </c>
      <c r="D658" s="25">
        <v>10</v>
      </c>
      <c r="E658" s="37">
        <v>44462</v>
      </c>
      <c r="F658" t="s">
        <v>25</v>
      </c>
      <c r="G658" s="25" t="s">
        <v>76</v>
      </c>
      <c r="H658" s="25" t="str">
        <f>IFERROR(VLOOKUP(Tabelle1[[#This Row],[Artikelnr. (wenn vorhanden)]],Artikel!A:C,3,FALSE),Tabelle1[[#This Row],[Artikelnr. (wenn vorhanden)]])</f>
        <v>Diverses</v>
      </c>
    </row>
    <row r="659" spans="1:8" x14ac:dyDescent="0.25">
      <c r="A659" s="25" t="s">
        <v>63</v>
      </c>
      <c r="B659" s="25" t="s">
        <v>60</v>
      </c>
      <c r="C659" s="25">
        <v>40.4</v>
      </c>
      <c r="D659" s="25">
        <v>10</v>
      </c>
      <c r="E659" s="37">
        <v>44462</v>
      </c>
      <c r="F659" t="s">
        <v>187</v>
      </c>
      <c r="G659" s="25" t="s">
        <v>294</v>
      </c>
      <c r="H659" s="25" t="str">
        <f>IFERROR(VLOOKUP(Tabelle1[[#This Row],[Artikelnr. (wenn vorhanden)]],Artikel!A:C,3,FALSE),Tabelle1[[#This Row],[Artikelnr. (wenn vorhanden)]])</f>
        <v>Diverses aus Abfüllung</v>
      </c>
    </row>
    <row r="660" spans="1:8" x14ac:dyDescent="0.25">
      <c r="A660" s="25" t="s">
        <v>63</v>
      </c>
      <c r="B660" s="25" t="s">
        <v>60</v>
      </c>
      <c r="C660" s="25">
        <v>113</v>
      </c>
      <c r="D660" s="25">
        <v>10</v>
      </c>
      <c r="E660" s="37">
        <v>44462</v>
      </c>
      <c r="F660" t="s">
        <v>25</v>
      </c>
      <c r="G660" s="25" t="s">
        <v>76</v>
      </c>
      <c r="H660" s="25" t="str">
        <f>IFERROR(VLOOKUP(Tabelle1[[#This Row],[Artikelnr. (wenn vorhanden)]],Artikel!A:C,3,FALSE),Tabelle1[[#This Row],[Artikelnr. (wenn vorhanden)]])</f>
        <v>Diverses aus Abfüllung</v>
      </c>
    </row>
    <row r="661" spans="1:8" x14ac:dyDescent="0.25">
      <c r="A661" s="25" t="s">
        <v>149</v>
      </c>
      <c r="B661" s="25" t="s">
        <v>318</v>
      </c>
      <c r="C661" s="25">
        <v>84</v>
      </c>
      <c r="D661" s="25">
        <v>70</v>
      </c>
      <c r="E661" s="37">
        <v>44462</v>
      </c>
      <c r="F661" t="s">
        <v>149</v>
      </c>
      <c r="G661" s="25" t="s">
        <v>149</v>
      </c>
      <c r="H661" s="25" t="str">
        <f>IFERROR(VLOOKUP(Tabelle1[[#This Row],[Artikelnr. (wenn vorhanden)]],Artikel!A:C,3,FALSE),Tabelle1[[#This Row],[Artikelnr. (wenn vorhanden)]])</f>
        <v>Diverses Muster</v>
      </c>
    </row>
    <row r="662" spans="1:8" x14ac:dyDescent="0.25">
      <c r="A662" s="25" t="s">
        <v>140</v>
      </c>
      <c r="B662" s="25" t="s">
        <v>200</v>
      </c>
      <c r="C662" s="25">
        <v>9</v>
      </c>
      <c r="D662" s="25">
        <v>70</v>
      </c>
      <c r="E662" s="37">
        <v>44462</v>
      </c>
      <c r="F662" t="s">
        <v>68</v>
      </c>
      <c r="G662" s="25" t="s">
        <v>68</v>
      </c>
      <c r="H662" s="25" t="str">
        <f>IFERROR(VLOOKUP(Tabelle1[[#This Row],[Artikelnr. (wenn vorhanden)]],Artikel!A:C,3,FALSE),Tabelle1[[#This Row],[Artikelnr. (wenn vorhanden)]])</f>
        <v>Diverses QM</v>
      </c>
    </row>
    <row r="663" spans="1:8" ht="30" x14ac:dyDescent="0.25">
      <c r="A663" s="25" t="s">
        <v>349</v>
      </c>
      <c r="B663" s="25" t="s">
        <v>307</v>
      </c>
      <c r="C663" s="25">
        <v>206</v>
      </c>
      <c r="D663" s="25">
        <v>10</v>
      </c>
      <c r="E663" s="37">
        <v>44462</v>
      </c>
      <c r="F663" t="s">
        <v>111</v>
      </c>
      <c r="G663" s="55" t="s">
        <v>194</v>
      </c>
      <c r="H663" s="25" t="str">
        <f>IFERROR(VLOOKUP(Tabelle1[[#This Row],[Artikelnr. (wenn vorhanden)]],Artikel!A:C,3,FALSE),Tabelle1[[#This Row],[Artikelnr. (wenn vorhanden)]])</f>
        <v>gemischte Räucherstücke</v>
      </c>
    </row>
    <row r="664" spans="1:8" ht="30" x14ac:dyDescent="0.25">
      <c r="A664" s="25" t="s">
        <v>349</v>
      </c>
      <c r="B664" s="25" t="s">
        <v>307</v>
      </c>
      <c r="C664" s="25">
        <v>70.599999999999994</v>
      </c>
      <c r="D664" s="25">
        <v>10</v>
      </c>
      <c r="E664" s="37">
        <v>44462</v>
      </c>
      <c r="F664" t="s">
        <v>111</v>
      </c>
      <c r="G664" s="55" t="s">
        <v>194</v>
      </c>
      <c r="H664" s="25" t="str">
        <f>IFERROR(VLOOKUP(Tabelle1[[#This Row],[Artikelnr. (wenn vorhanden)]],Artikel!A:C,3,FALSE),Tabelle1[[#This Row],[Artikelnr. (wenn vorhanden)]])</f>
        <v>gemischte Räucherstücke</v>
      </c>
    </row>
    <row r="665" spans="1:8" x14ac:dyDescent="0.25">
      <c r="A665" s="25" t="s">
        <v>59</v>
      </c>
      <c r="B665" s="25" t="s">
        <v>57</v>
      </c>
      <c r="C665" s="25">
        <v>22.5</v>
      </c>
      <c r="D665" s="25">
        <v>70</v>
      </c>
      <c r="E665" s="37">
        <v>44462</v>
      </c>
      <c r="F665" t="s">
        <v>58</v>
      </c>
      <c r="G665" s="25" t="s">
        <v>58</v>
      </c>
      <c r="H665" s="25" t="str">
        <f>IFERROR(VLOOKUP(Tabelle1[[#This Row],[Artikelnr. (wenn vorhanden)]],Artikel!A:C,3,FALSE),Tabelle1[[#This Row],[Artikelnr. (wenn vorhanden)]])</f>
        <v>Laborproben</v>
      </c>
    </row>
    <row r="666" spans="1:8" x14ac:dyDescent="0.25">
      <c r="A666" s="25" t="s">
        <v>59</v>
      </c>
      <c r="B666" s="25" t="s">
        <v>57</v>
      </c>
      <c r="C666" s="25">
        <v>30.5</v>
      </c>
      <c r="D666" s="25">
        <v>70</v>
      </c>
      <c r="E666" s="37">
        <v>44462</v>
      </c>
      <c r="F666" t="s">
        <v>58</v>
      </c>
      <c r="G666" s="25" t="s">
        <v>58</v>
      </c>
      <c r="H666" s="25" t="str">
        <f>IFERROR(VLOOKUP(Tabelle1[[#This Row],[Artikelnr. (wenn vorhanden)]],Artikel!A:C,3,FALSE),Tabelle1[[#This Row],[Artikelnr. (wenn vorhanden)]])</f>
        <v>Laborproben</v>
      </c>
    </row>
    <row r="667" spans="1:8" x14ac:dyDescent="0.25">
      <c r="A667" s="25" t="s">
        <v>59</v>
      </c>
      <c r="B667" s="25" t="s">
        <v>57</v>
      </c>
      <c r="C667" s="25">
        <v>97.5</v>
      </c>
      <c r="D667" s="25">
        <v>70</v>
      </c>
      <c r="E667" s="37">
        <v>44462</v>
      </c>
      <c r="F667" t="s">
        <v>58</v>
      </c>
      <c r="G667" s="25" t="s">
        <v>58</v>
      </c>
      <c r="H667" s="25" t="str">
        <f>IFERROR(VLOOKUP(Tabelle1[[#This Row],[Artikelnr. (wenn vorhanden)]],Artikel!A:C,3,FALSE),Tabelle1[[#This Row],[Artikelnr. (wenn vorhanden)]])</f>
        <v>Laborproben</v>
      </c>
    </row>
    <row r="668" spans="1:8" x14ac:dyDescent="0.25">
      <c r="A668" s="25" t="s">
        <v>374</v>
      </c>
      <c r="B668" s="25">
        <v>29500613</v>
      </c>
      <c r="C668" s="25">
        <v>77</v>
      </c>
      <c r="D668" s="25">
        <v>12</v>
      </c>
      <c r="E668" s="37">
        <v>44463</v>
      </c>
      <c r="F668" t="s">
        <v>15148</v>
      </c>
      <c r="G668" s="25" t="s">
        <v>36</v>
      </c>
      <c r="H668" s="25" t="str">
        <f>IFERROR(VLOOKUP(Tabelle1[[#This Row],[Artikelnr. (wenn vorhanden)]],Artikel!A:C,3,FALSE),Tabelle1[[#This Row],[Artikelnr. (wenn vorhanden)]])</f>
        <v>VOS Räucher extra natri</v>
      </c>
    </row>
    <row r="669" spans="1:8" x14ac:dyDescent="0.25">
      <c r="A669" s="25" t="s">
        <v>63</v>
      </c>
      <c r="B669" s="25">
        <v>29500816</v>
      </c>
      <c r="C669" s="25">
        <v>85.5</v>
      </c>
      <c r="D669" s="25">
        <v>12</v>
      </c>
      <c r="E669" s="37">
        <v>44463</v>
      </c>
      <c r="F669" t="s">
        <v>39</v>
      </c>
      <c r="G669" s="25" t="s">
        <v>15147</v>
      </c>
      <c r="H669" s="25" t="str">
        <f>IFERROR(VLOOKUP(Tabelle1[[#This Row],[Artikelnr. (wenn vorhanden)]],Artikel!A:C,3,FALSE),Tabelle1[[#This Row],[Artikelnr. (wenn vorhanden)]])</f>
        <v>ABS Gouda 48% OGT</v>
      </c>
    </row>
    <row r="670" spans="1:8" x14ac:dyDescent="0.25">
      <c r="A670" s="25" t="s">
        <v>74</v>
      </c>
      <c r="B670" s="25">
        <v>29500917</v>
      </c>
      <c r="C670" s="25">
        <v>27</v>
      </c>
      <c r="D670" s="25">
        <v>22</v>
      </c>
      <c r="E670" s="37">
        <v>44463</v>
      </c>
      <c r="F670" t="s">
        <v>72</v>
      </c>
      <c r="G670" s="25" t="s">
        <v>73</v>
      </c>
      <c r="H670" s="25" t="str">
        <f>IFERROR(VLOOKUP(Tabelle1[[#This Row],[Artikelnr. (wenn vorhanden)]],Artikel!A:C,3,FALSE),Tabelle1[[#This Row],[Artikelnr. (wenn vorhanden)]])</f>
        <v>VOS-ABS ENTSORGUNG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63</v>
      </c>
      <c r="B672" s="25">
        <v>31000083</v>
      </c>
      <c r="C672" s="25">
        <v>28.5</v>
      </c>
      <c r="D672" s="25">
        <v>10</v>
      </c>
      <c r="E672" s="37">
        <v>44463</v>
      </c>
      <c r="F672" t="s">
        <v>187</v>
      </c>
      <c r="G672" s="25" t="s">
        <v>205</v>
      </c>
      <c r="H672" s="25" t="str">
        <f>IFERROR(VLOOKUP(Tabelle1[[#This Row],[Artikelnr. (wenn vorhanden)]],Artikel!A:C,3,FALSE),Tabelle1[[#This Row],[Artikelnr. (wenn vorhanden)]])</f>
        <v>Würste 9300g Räucher na</v>
      </c>
    </row>
    <row r="673" spans="1:8" x14ac:dyDescent="0.25">
      <c r="A673" s="25" t="s">
        <v>63</v>
      </c>
      <c r="B673" s="25">
        <v>32000049</v>
      </c>
      <c r="C673" s="25">
        <v>22</v>
      </c>
      <c r="D673" s="25">
        <v>10</v>
      </c>
      <c r="E673" s="37">
        <v>44463</v>
      </c>
      <c r="F673" t="s">
        <v>187</v>
      </c>
      <c r="G673" s="25" t="s">
        <v>205</v>
      </c>
      <c r="H673" s="25" t="str">
        <f>IFERROR(VLOOKUP(Tabelle1[[#This Row],[Artikelnr. (wenn vorhanden)]],Artikel!A:C,3,FALSE),Tabelle1[[#This Row],[Artikelnr. (wenn vorhanden)]])</f>
        <v>GRW NATUR 7,2KG</v>
      </c>
    </row>
    <row r="674" spans="1:8" x14ac:dyDescent="0.25">
      <c r="A674" s="25" t="s">
        <v>311</v>
      </c>
      <c r="B674" s="25">
        <v>57000277</v>
      </c>
      <c r="C674" s="25">
        <v>3546</v>
      </c>
      <c r="D674" s="25">
        <v>22</v>
      </c>
      <c r="E674" s="37">
        <v>44463</v>
      </c>
      <c r="F674" t="s">
        <v>84</v>
      </c>
      <c r="G674" s="25" t="s">
        <v>118</v>
      </c>
      <c r="H674" s="25" t="str">
        <f>IFERROR(VLOOKUP(Tabelle1[[#This Row],[Artikelnr. (wenn vorhanden)]],Artikel!A:C,3,FALSE),Tabelle1[[#This Row],[Artikelnr. (wenn vorhanden)]])</f>
        <v>Black Forest Räucherkäs</v>
      </c>
    </row>
    <row r="675" spans="1:8" x14ac:dyDescent="0.25">
      <c r="A675" s="25" t="s">
        <v>7</v>
      </c>
      <c r="B675" s="25" t="s">
        <v>64</v>
      </c>
      <c r="C675" s="25">
        <v>60</v>
      </c>
      <c r="D675" s="25">
        <v>12</v>
      </c>
      <c r="E675" s="37">
        <v>44463</v>
      </c>
      <c r="F675" t="s">
        <v>21</v>
      </c>
      <c r="G675" s="25" t="s">
        <v>21</v>
      </c>
      <c r="H675" s="25" t="str">
        <f>IFERROR(VLOOKUP(Tabelle1[[#This Row],[Artikelnr. (wenn vorhanden)]],Artikel!A:C,3,FALSE),Tabelle1[[#This Row],[Artikelnr. (wenn vorhanden)]])</f>
        <v>Blöcke</v>
      </c>
    </row>
    <row r="676" spans="1:8" x14ac:dyDescent="0.25">
      <c r="A676" s="25" t="s">
        <v>88</v>
      </c>
      <c r="B676" s="25" t="s">
        <v>15280</v>
      </c>
      <c r="C676" s="25">
        <v>33</v>
      </c>
      <c r="D676" s="25">
        <v>30</v>
      </c>
      <c r="E676" s="37">
        <v>44463</v>
      </c>
      <c r="F676" t="s">
        <v>25</v>
      </c>
      <c r="G676" s="25" t="s">
        <v>76</v>
      </c>
      <c r="H676" s="25" t="str">
        <f>IFERROR(VLOOKUP(Tabelle1[[#This Row],[Artikelnr. (wenn vorhanden)]],Artikel!A:C,3,FALSE),Tabelle1[[#This Row],[Artikelnr. (wenn vorhanden)]])</f>
        <v>Div. Zipfel, Endstücke</v>
      </c>
    </row>
    <row r="677" spans="1:8" x14ac:dyDescent="0.25">
      <c r="A677" s="25" t="s">
        <v>88</v>
      </c>
      <c r="B677" s="25" t="s">
        <v>15280</v>
      </c>
      <c r="C677" s="25">
        <v>91.5</v>
      </c>
      <c r="D677" s="25">
        <v>30</v>
      </c>
      <c r="E677" s="37">
        <v>44463</v>
      </c>
      <c r="F677" t="s">
        <v>25</v>
      </c>
      <c r="G677" s="25" t="s">
        <v>76</v>
      </c>
      <c r="H677" s="25" t="str">
        <f>IFERROR(VLOOKUP(Tabelle1[[#This Row],[Artikelnr. (wenn vorhanden)]],Artikel!A:C,3,FALSE),Tabelle1[[#This Row],[Artikelnr. (wenn vorhanden)]])</f>
        <v>Div. Zipfel, Endstücke</v>
      </c>
    </row>
    <row r="678" spans="1:8" x14ac:dyDescent="0.25">
      <c r="A678" s="25" t="s">
        <v>7</v>
      </c>
      <c r="B678" s="25" t="s">
        <v>75</v>
      </c>
      <c r="C678" s="25">
        <v>74</v>
      </c>
      <c r="D678" s="25">
        <v>30</v>
      </c>
      <c r="E678" s="37">
        <v>44463</v>
      </c>
      <c r="G678" s="25"/>
      <c r="H678" s="25" t="str">
        <f>IFERROR(VLOOKUP(Tabelle1[[#This Row],[Artikelnr. (wenn vorhanden)]],Artikel!A:C,3,FALSE),Tabelle1[[#This Row],[Artikelnr. (wenn vorhanden)]])</f>
        <v>Diverses</v>
      </c>
    </row>
    <row r="679" spans="1:8" x14ac:dyDescent="0.25">
      <c r="A679" s="25" t="s">
        <v>9</v>
      </c>
      <c r="B679" s="25" t="s">
        <v>75</v>
      </c>
      <c r="C679" s="25">
        <v>63.5</v>
      </c>
      <c r="D679" s="25">
        <v>10</v>
      </c>
      <c r="E679" s="37">
        <v>44463</v>
      </c>
      <c r="F679" t="s">
        <v>25</v>
      </c>
      <c r="G679" s="25" t="s">
        <v>76</v>
      </c>
      <c r="H679" s="25" t="str">
        <f>IFERROR(VLOOKUP(Tabelle1[[#This Row],[Artikelnr. (wenn vorhanden)]],Artikel!A:C,3,FALSE),Tabelle1[[#This Row],[Artikelnr. (wenn vorhanden)]])</f>
        <v>Diverses</v>
      </c>
    </row>
    <row r="680" spans="1:8" x14ac:dyDescent="0.25">
      <c r="A680" s="25" t="s">
        <v>63</v>
      </c>
      <c r="B680" s="25" t="s">
        <v>60</v>
      </c>
      <c r="C680" s="25">
        <v>89.5</v>
      </c>
      <c r="D680" s="25">
        <v>10</v>
      </c>
      <c r="E680" s="37">
        <v>44463</v>
      </c>
      <c r="F680" t="s">
        <v>25</v>
      </c>
      <c r="G680" s="25" t="s">
        <v>76</v>
      </c>
      <c r="H680" s="25" t="str">
        <f>IFERROR(VLOOKUP(Tabelle1[[#This Row],[Artikelnr. (wenn vorhanden)]],Artikel!A:C,3,FALSE),Tabelle1[[#This Row],[Artikelnr. (wenn vorhanden)]])</f>
        <v>Diverses aus Abfüllung</v>
      </c>
    </row>
    <row r="681" spans="1:8" x14ac:dyDescent="0.25">
      <c r="A681" s="25" t="s">
        <v>63</v>
      </c>
      <c r="B681" s="25" t="s">
        <v>60</v>
      </c>
      <c r="C681" s="25">
        <v>95</v>
      </c>
      <c r="D681" s="25">
        <v>10</v>
      </c>
      <c r="E681" s="37">
        <v>44463</v>
      </c>
      <c r="F681" t="s">
        <v>25</v>
      </c>
      <c r="G681" s="25" t="s">
        <v>76</v>
      </c>
      <c r="H681" s="25" t="str">
        <f>IFERROR(VLOOKUP(Tabelle1[[#This Row],[Artikelnr. (wenn vorhanden)]],Artikel!A:C,3,FALSE),Tabelle1[[#This Row],[Artikelnr. (wenn vorhanden)]])</f>
        <v>Diverses aus Abfüllung</v>
      </c>
    </row>
    <row r="682" spans="1:8" x14ac:dyDescent="0.25">
      <c r="A682" s="25" t="s">
        <v>149</v>
      </c>
      <c r="B682" s="25" t="s">
        <v>318</v>
      </c>
      <c r="C682" s="25">
        <v>75</v>
      </c>
      <c r="D682" s="25">
        <v>70</v>
      </c>
      <c r="E682" s="37">
        <v>44463</v>
      </c>
      <c r="F682" t="s">
        <v>149</v>
      </c>
      <c r="G682" s="25" t="s">
        <v>149</v>
      </c>
      <c r="H682" s="25" t="str">
        <f>IFERROR(VLOOKUP(Tabelle1[[#This Row],[Artikelnr. (wenn vorhanden)]],Artikel!A:C,3,FALSE),Tabelle1[[#This Row],[Artikelnr. (wenn vorhanden)]])</f>
        <v>Diverses Muster</v>
      </c>
    </row>
    <row r="683" spans="1:8" x14ac:dyDescent="0.25">
      <c r="A683" s="25" t="s">
        <v>140</v>
      </c>
      <c r="B683" s="25" t="s">
        <v>200</v>
      </c>
      <c r="C683" s="25">
        <v>7.5</v>
      </c>
      <c r="D683" s="25">
        <v>70</v>
      </c>
      <c r="E683" s="37">
        <v>44463</v>
      </c>
      <c r="F683" t="s">
        <v>68</v>
      </c>
      <c r="G683" s="25" t="s">
        <v>68</v>
      </c>
      <c r="H683" s="25" t="str">
        <f>IFERROR(VLOOKUP(Tabelle1[[#This Row],[Artikelnr. (wenn vorhanden)]],Artikel!A:C,3,FALSE),Tabelle1[[#This Row],[Artikelnr. (wenn vorhanden)]])</f>
        <v>Diverses QM</v>
      </c>
    </row>
    <row r="684" spans="1:8" ht="30" x14ac:dyDescent="0.25">
      <c r="A684" s="25" t="s">
        <v>349</v>
      </c>
      <c r="B684" s="25" t="s">
        <v>307</v>
      </c>
      <c r="C684" s="25">
        <v>392</v>
      </c>
      <c r="D684" s="25">
        <v>10</v>
      </c>
      <c r="E684" s="37">
        <v>44463</v>
      </c>
      <c r="F684" t="s">
        <v>111</v>
      </c>
      <c r="G684" s="55" t="s">
        <v>194</v>
      </c>
      <c r="H684" s="25" t="str">
        <f>IFERROR(VLOOKUP(Tabelle1[[#This Row],[Artikelnr. (wenn vorhanden)]],Artikel!A:C,3,FALSE),Tabelle1[[#This Row],[Artikelnr. (wenn vorhanden)]])</f>
        <v>gemischte Räucherstücke</v>
      </c>
    </row>
    <row r="685" spans="1:8" ht="30" x14ac:dyDescent="0.25">
      <c r="A685" s="25" t="s">
        <v>349</v>
      </c>
      <c r="B685" s="25" t="s">
        <v>307</v>
      </c>
      <c r="C685" s="25">
        <v>148</v>
      </c>
      <c r="D685" s="25">
        <v>10</v>
      </c>
      <c r="E685" s="37">
        <v>44463</v>
      </c>
      <c r="F685" t="s">
        <v>111</v>
      </c>
      <c r="G685" s="55" t="s">
        <v>194</v>
      </c>
      <c r="H685" s="25" t="str">
        <f>IFERROR(VLOOKUP(Tabelle1[[#This Row],[Artikelnr. (wenn vorhanden)]],Artikel!A:C,3,FALSE),Tabelle1[[#This Row],[Artikelnr. (wenn vorhanden)]])</f>
        <v>gemischte Räucherstücke</v>
      </c>
    </row>
    <row r="686" spans="1:8" x14ac:dyDescent="0.25">
      <c r="A686" s="25" t="s">
        <v>59</v>
      </c>
      <c r="B686" s="25" t="s">
        <v>57</v>
      </c>
      <c r="C686" s="25">
        <v>84</v>
      </c>
      <c r="D686" s="25">
        <v>70</v>
      </c>
      <c r="E686" s="37">
        <v>44463</v>
      </c>
      <c r="F686" t="s">
        <v>58</v>
      </c>
      <c r="G686" s="25" t="s">
        <v>58</v>
      </c>
      <c r="H686" s="25" t="str">
        <f>IFERROR(VLOOKUP(Tabelle1[[#This Row],[Artikelnr. (wenn vorhanden)]],Artikel!A:C,3,FALSE),Tabelle1[[#This Row],[Artikelnr. (wenn vorhanden)]])</f>
        <v>Laborproben</v>
      </c>
    </row>
    <row r="687" spans="1:8" x14ac:dyDescent="0.25">
      <c r="A687" s="25" t="s">
        <v>59</v>
      </c>
      <c r="B687" s="25" t="s">
        <v>57</v>
      </c>
      <c r="C687" s="25">
        <v>2</v>
      </c>
      <c r="D687" s="25">
        <v>70</v>
      </c>
      <c r="E687" s="37">
        <v>44463</v>
      </c>
      <c r="F687" t="s">
        <v>68</v>
      </c>
      <c r="G687" s="25" t="s">
        <v>68</v>
      </c>
      <c r="H687" s="25" t="str">
        <f>IFERROR(VLOOKUP(Tabelle1[[#This Row],[Artikelnr. (wenn vorhanden)]],Artikel!A:C,3,FALSE),Tabelle1[[#This Row],[Artikelnr. (wenn vorhanden)]])</f>
        <v>Laborproben</v>
      </c>
    </row>
    <row r="688" spans="1:8" x14ac:dyDescent="0.25">
      <c r="A688" s="25" t="s">
        <v>59</v>
      </c>
      <c r="B688" s="25" t="s">
        <v>57</v>
      </c>
      <c r="C688" s="25">
        <v>2.5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Laborproben</v>
      </c>
    </row>
    <row r="689" spans="1:8" x14ac:dyDescent="0.25">
      <c r="A689" s="25" t="s">
        <v>74</v>
      </c>
      <c r="B689" s="25">
        <v>29500539</v>
      </c>
      <c r="C689" s="25">
        <v>23</v>
      </c>
      <c r="D689" s="25">
        <v>12</v>
      </c>
      <c r="E689" s="37">
        <v>44466</v>
      </c>
      <c r="F689" t="s">
        <v>39</v>
      </c>
      <c r="G689" s="25" t="s">
        <v>95</v>
      </c>
      <c r="H689" s="25" t="str">
        <f>IFERROR(VLOOKUP(Tabelle1[[#This Row],[Artikelnr. (wenn vorhanden)]],Artikel!A:C,3,FALSE),Tabelle1[[#This Row],[Artikelnr. (wenn vorhanden)]])</f>
        <v>VOS SKZ Mozzarella 40%</v>
      </c>
    </row>
    <row r="690" spans="1:8" x14ac:dyDescent="0.25">
      <c r="A690" s="25" t="s">
        <v>74</v>
      </c>
      <c r="B690" s="25">
        <v>29500917</v>
      </c>
      <c r="C690" s="25">
        <v>28</v>
      </c>
      <c r="D690" s="25">
        <v>22</v>
      </c>
      <c r="E690" s="37">
        <v>44466</v>
      </c>
      <c r="F690" t="s">
        <v>72</v>
      </c>
      <c r="G690" s="25" t="s">
        <v>73</v>
      </c>
      <c r="H690" s="25" t="str">
        <f>IFERROR(VLOOKUP(Tabelle1[[#This Row],[Artikelnr. (wenn vorhanden)]],Artikel!A:C,3,FALSE),Tabelle1[[#This Row],[Artikelnr. (wenn vorhanden)]])</f>
        <v>VOS-ABS ENTSORGUNG</v>
      </c>
    </row>
    <row r="691" spans="1:8" x14ac:dyDescent="0.25">
      <c r="A691" s="25" t="s">
        <v>41</v>
      </c>
      <c r="B691" s="25">
        <v>29500918</v>
      </c>
      <c r="C691" s="25">
        <v>92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VOS SKZ-GOU</v>
      </c>
    </row>
    <row r="692" spans="1:8" x14ac:dyDescent="0.25">
      <c r="A692" s="25" t="s">
        <v>37</v>
      </c>
      <c r="B692" s="25">
        <v>29501003</v>
      </c>
      <c r="C692" s="25">
        <v>117</v>
      </c>
      <c r="D692" s="25">
        <v>10</v>
      </c>
      <c r="E692" s="37">
        <v>44466</v>
      </c>
      <c r="F692" t="s">
        <v>111</v>
      </c>
      <c r="G692" s="55" t="s">
        <v>112</v>
      </c>
      <c r="H692" s="25" t="str">
        <f>IFERROR(VLOOKUP(Tabelle1[[#This Row],[Artikelnr. (wenn vorhanden)]],Artikel!A:C,3,FALSE),Tabelle1[[#This Row],[Artikelnr. (wenn vorhanden)]])</f>
        <v>ABS CHED-PF-KRÄUK gemis</v>
      </c>
    </row>
    <row r="693" spans="1:8" x14ac:dyDescent="0.25">
      <c r="A693" s="25" t="s">
        <v>15155</v>
      </c>
      <c r="B693" s="25">
        <v>29501053</v>
      </c>
      <c r="C693" s="25">
        <v>375</v>
      </c>
      <c r="D693" s="25">
        <v>12</v>
      </c>
      <c r="E693" s="37">
        <v>44466</v>
      </c>
      <c r="F693" t="s">
        <v>15152</v>
      </c>
      <c r="G693" s="25" t="s">
        <v>87</v>
      </c>
      <c r="H693" s="25" t="str">
        <f>IFERROR(VLOOKUP(Tabelle1[[#This Row],[Artikelnr. (wenn vorhanden)]],Artikel!A:C,3,FALSE),Tabelle1[[#This Row],[Artikelnr. (wenn vorhanden)]])</f>
        <v>VOS RW-ROT-CHEDD 8,1KG</v>
      </c>
    </row>
    <row r="694" spans="1:8" x14ac:dyDescent="0.25">
      <c r="A694" s="25" t="s">
        <v>41</v>
      </c>
      <c r="B694" s="25">
        <v>29501054</v>
      </c>
      <c r="C694" s="25">
        <v>52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URW BUN-PF</v>
      </c>
    </row>
    <row r="695" spans="1:8" x14ac:dyDescent="0.25">
      <c r="A695" s="25" t="s">
        <v>41</v>
      </c>
      <c r="B695" s="25">
        <v>29501057</v>
      </c>
      <c r="C695" s="25">
        <v>50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URGW CHILI-NATRIUMA</v>
      </c>
    </row>
    <row r="696" spans="1:8" x14ac:dyDescent="0.25">
      <c r="A696" s="25" t="s">
        <v>15155</v>
      </c>
      <c r="B696" s="25">
        <v>29501064</v>
      </c>
      <c r="C696" s="25">
        <v>427</v>
      </c>
      <c r="D696" s="25">
        <v>12</v>
      </c>
      <c r="E696" s="37">
        <v>44466</v>
      </c>
      <c r="F696" t="s">
        <v>15152</v>
      </c>
      <c r="G696" s="25" t="s">
        <v>87</v>
      </c>
      <c r="H696" s="25" t="str">
        <f>IFERROR(VLOOKUP(Tabelle1[[#This Row],[Artikelnr. (wenn vorhanden)]],Artikel!A:C,3,FALSE),Tabelle1[[#This Row],[Artikelnr. (wenn vorhanden)]])</f>
        <v>VOS GRW-SCHI ZIPFEL 350</v>
      </c>
    </row>
    <row r="697" spans="1:8" x14ac:dyDescent="0.25">
      <c r="A697" s="25" t="s">
        <v>15155</v>
      </c>
      <c r="B697" s="25">
        <v>29501064</v>
      </c>
      <c r="C697" s="25">
        <v>613</v>
      </c>
      <c r="D697" s="25">
        <v>12</v>
      </c>
      <c r="E697" s="37">
        <v>44466</v>
      </c>
      <c r="F697" t="s">
        <v>15152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GRW-SCHI ZIPFEL 350</v>
      </c>
    </row>
    <row r="698" spans="1:8" x14ac:dyDescent="0.25">
      <c r="A698" s="25" t="s">
        <v>15155</v>
      </c>
      <c r="B698" s="25">
        <v>29501069</v>
      </c>
      <c r="C698" s="25">
        <v>477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GRW-NATUR ENDSTÜCK</v>
      </c>
    </row>
    <row r="699" spans="1:8" x14ac:dyDescent="0.25">
      <c r="A699" s="25" t="s">
        <v>15155</v>
      </c>
      <c r="B699" s="25">
        <v>29501070</v>
      </c>
      <c r="C699" s="25">
        <v>419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GRW-SCHI-NAT ENDSTÜ</v>
      </c>
    </row>
    <row r="700" spans="1:8" x14ac:dyDescent="0.25">
      <c r="A700" s="25" t="s">
        <v>15155</v>
      </c>
      <c r="B700" s="25">
        <v>29501079</v>
      </c>
      <c r="C700" s="25">
        <v>230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GRW-CHILI-NAT ENDST</v>
      </c>
    </row>
    <row r="701" spans="1:8" x14ac:dyDescent="0.25">
      <c r="A701" s="25" t="s">
        <v>41</v>
      </c>
      <c r="B701" s="25">
        <v>29600002</v>
      </c>
      <c r="C701" s="25">
        <v>120</v>
      </c>
      <c r="D701" s="25">
        <v>12</v>
      </c>
      <c r="E701" s="37">
        <v>44466</v>
      </c>
      <c r="F701" t="s">
        <v>39</v>
      </c>
      <c r="G701" s="25" t="s">
        <v>40</v>
      </c>
      <c r="H701" s="25" t="str">
        <f>IFERROR(VLOOKUP(Tabelle1[[#This Row],[Artikelnr. (wenn vorhanden)]],Artikel!A:C,3,FALSE),Tabelle1[[#This Row],[Artikelnr. (wenn vorhanden)]])</f>
        <v>ABS 40-45% Konventionel</v>
      </c>
    </row>
    <row r="702" spans="1:8" x14ac:dyDescent="0.25">
      <c r="A702" s="25" t="s">
        <v>41</v>
      </c>
      <c r="B702" s="25">
        <v>29600023</v>
      </c>
      <c r="C702" s="25">
        <v>7</v>
      </c>
      <c r="D702" s="25">
        <v>12</v>
      </c>
      <c r="E702" s="37">
        <v>44466</v>
      </c>
      <c r="F702" t="s">
        <v>39</v>
      </c>
      <c r="G702" s="25" t="s">
        <v>40</v>
      </c>
      <c r="H702" s="25" t="str">
        <f>IFERROR(VLOOKUP(Tabelle1[[#This Row],[Artikelnr. (wenn vorhanden)]],Artikel!A:C,3,FALSE),Tabelle1[[#This Row],[Artikelnr. (wenn vorhanden)]])</f>
        <v>VS Natur geschält</v>
      </c>
    </row>
    <row r="703" spans="1:8" x14ac:dyDescent="0.25">
      <c r="A703" s="25" t="s">
        <v>41</v>
      </c>
      <c r="B703" s="25">
        <v>29600025</v>
      </c>
      <c r="C703" s="25">
        <v>26</v>
      </c>
      <c r="D703" s="25">
        <v>12</v>
      </c>
      <c r="E703" s="37">
        <v>44466</v>
      </c>
      <c r="F703" t="s">
        <v>39</v>
      </c>
      <c r="G703" s="25" t="s">
        <v>40</v>
      </c>
      <c r="H703" s="25" t="str">
        <f>IFERROR(VLOOKUP(Tabelle1[[#This Row],[Artikelnr. (wenn vorhanden)]],Artikel!A:C,3,FALSE),Tabelle1[[#This Row],[Artikelnr. (wenn vorhanden)]])</f>
        <v>VS Schinken geschält</v>
      </c>
    </row>
    <row r="704" spans="1:8" x14ac:dyDescent="0.25">
      <c r="A704" s="25" t="s">
        <v>63</v>
      </c>
      <c r="B704" s="25">
        <v>32000107</v>
      </c>
      <c r="C704" s="25">
        <v>43.5</v>
      </c>
      <c r="D704" s="25">
        <v>10</v>
      </c>
      <c r="E704" s="37">
        <v>44466</v>
      </c>
      <c r="F704" t="s">
        <v>187</v>
      </c>
      <c r="G704" s="25" t="s">
        <v>188</v>
      </c>
      <c r="H704" s="25" t="str">
        <f>IFERROR(VLOOKUP(Tabelle1[[#This Row],[Artikelnr. (wenn vorhanden)]],Artikel!A:C,3,FALSE),Tabelle1[[#This Row],[Artikelnr. (wenn vorhanden)]])</f>
        <v>GRW CHILI-NAT 7,2GK NEU</v>
      </c>
    </row>
    <row r="705" spans="1:8" x14ac:dyDescent="0.25">
      <c r="A705" s="25" t="s">
        <v>15207</v>
      </c>
      <c r="B705" s="25" t="s">
        <v>324</v>
      </c>
      <c r="C705" s="25">
        <v>120</v>
      </c>
      <c r="D705" s="25">
        <v>22</v>
      </c>
      <c r="E705" s="37">
        <v>44466</v>
      </c>
      <c r="F705" t="s">
        <v>61</v>
      </c>
      <c r="G705" s="55" t="s">
        <v>284</v>
      </c>
      <c r="H705" s="25" t="str">
        <f>IFERROR(VLOOKUP(Tabelle1[[#This Row],[Artikelnr. (wenn vorhanden)]],Artikel!A:C,3,FALSE),Tabelle1[[#This Row],[Artikelnr. (wenn vorhanden)]])</f>
        <v>ABS Tilster</v>
      </c>
    </row>
    <row r="706" spans="1:8" x14ac:dyDescent="0.25">
      <c r="A706" s="25" t="s">
        <v>88</v>
      </c>
      <c r="B706" s="25" t="s">
        <v>15280</v>
      </c>
      <c r="C706" s="25">
        <v>191</v>
      </c>
      <c r="D706" s="25">
        <v>30</v>
      </c>
      <c r="E706" s="37">
        <v>44466</v>
      </c>
      <c r="F706" t="s">
        <v>25</v>
      </c>
      <c r="G706" s="25" t="s">
        <v>76</v>
      </c>
      <c r="H706" s="25" t="str">
        <f>IFERROR(VLOOKUP(Tabelle1[[#This Row],[Artikelnr. (wenn vorhanden)]],Artikel!A:C,3,FALSE),Tabelle1[[#This Row],[Artikelnr. (wenn vorhanden)]])</f>
        <v>Div. Zipfel, Endstücke</v>
      </c>
    </row>
    <row r="707" spans="1:8" x14ac:dyDescent="0.25">
      <c r="A707" s="25" t="s">
        <v>7</v>
      </c>
      <c r="B707" s="25" t="s">
        <v>75</v>
      </c>
      <c r="C707" s="25">
        <v>130</v>
      </c>
      <c r="D707" s="25">
        <v>30</v>
      </c>
      <c r="E707" s="37">
        <v>44466</v>
      </c>
      <c r="G707" s="25"/>
      <c r="H707" s="25" t="str">
        <f>IFERROR(VLOOKUP(Tabelle1[[#This Row],[Artikelnr. (wenn vorhanden)]],Artikel!A:C,3,FALSE),Tabelle1[[#This Row],[Artikelnr. (wenn vorhanden)]])</f>
        <v>Diverses</v>
      </c>
    </row>
    <row r="708" spans="1:8" x14ac:dyDescent="0.25">
      <c r="A708" s="25" t="s">
        <v>88</v>
      </c>
      <c r="B708" s="25" t="s">
        <v>75</v>
      </c>
      <c r="C708" s="25">
        <v>40</v>
      </c>
      <c r="D708" s="25">
        <v>10</v>
      </c>
      <c r="E708" s="37">
        <v>44466</v>
      </c>
      <c r="F708" t="s">
        <v>25</v>
      </c>
      <c r="G708" s="25" t="s">
        <v>76</v>
      </c>
      <c r="H708" s="25" t="str">
        <f>IFERROR(VLOOKUP(Tabelle1[[#This Row],[Artikelnr. (wenn vorhanden)]],Artikel!A:C,3,FALSE),Tabelle1[[#This Row],[Artikelnr. (wenn vorhanden)]])</f>
        <v>Diverses</v>
      </c>
    </row>
    <row r="709" spans="1:8" x14ac:dyDescent="0.25">
      <c r="A709" s="25" t="s">
        <v>63</v>
      </c>
      <c r="B709" s="25" t="s">
        <v>60</v>
      </c>
      <c r="C709" s="25">
        <v>132.5</v>
      </c>
      <c r="D709" s="25">
        <v>10</v>
      </c>
      <c r="E709" s="37">
        <v>44466</v>
      </c>
      <c r="F709" t="s">
        <v>25</v>
      </c>
      <c r="G709" s="25" t="s">
        <v>76</v>
      </c>
      <c r="H709" s="25" t="str">
        <f>IFERROR(VLOOKUP(Tabelle1[[#This Row],[Artikelnr. (wenn vorhanden)]],Artikel!A:C,3,FALSE),Tabelle1[[#This Row],[Artikelnr. (wenn vorhanden)]])</f>
        <v>Diverses aus Abfüllung</v>
      </c>
    </row>
    <row r="710" spans="1:8" x14ac:dyDescent="0.25">
      <c r="A710" s="25" t="s">
        <v>9</v>
      </c>
      <c r="B710" s="25" t="s">
        <v>203</v>
      </c>
      <c r="C710" s="25">
        <v>110</v>
      </c>
      <c r="D710" s="25">
        <v>10</v>
      </c>
      <c r="E710" s="37">
        <v>44466</v>
      </c>
      <c r="F710" t="s">
        <v>177</v>
      </c>
      <c r="G710" s="55" t="s">
        <v>178</v>
      </c>
      <c r="H710" s="25" t="str">
        <f>IFERROR(VLOOKUP(Tabelle1[[#This Row],[Artikelnr. (wenn vorhanden)]],Artikel!A:C,3,FALSE),Tabelle1[[#This Row],[Artikelnr. (wenn vorhanden)]])</f>
        <v>Diverses Reinigung</v>
      </c>
    </row>
    <row r="711" spans="1:8" x14ac:dyDescent="0.25">
      <c r="A711" s="25" t="s">
        <v>37</v>
      </c>
      <c r="B711" s="25" t="s">
        <v>203</v>
      </c>
      <c r="C711" s="25">
        <v>90</v>
      </c>
      <c r="D711" s="25">
        <v>10</v>
      </c>
      <c r="E711" s="37">
        <v>44466</v>
      </c>
      <c r="F711" t="s">
        <v>177</v>
      </c>
      <c r="G711" s="25" t="s">
        <v>178</v>
      </c>
      <c r="H711" s="25" t="str">
        <f>IFERROR(VLOOKUP(Tabelle1[[#This Row],[Artikelnr. (wenn vorhanden)]],Artikel!A:C,3,FALSE),Tabelle1[[#This Row],[Artikelnr. (wenn vorhanden)]])</f>
        <v>Diverses Reinigung</v>
      </c>
    </row>
    <row r="712" spans="1:8" ht="30" x14ac:dyDescent="0.25">
      <c r="A712" s="25" t="s">
        <v>349</v>
      </c>
      <c r="B712" s="25" t="s">
        <v>307</v>
      </c>
      <c r="C712" s="25">
        <v>62</v>
      </c>
      <c r="D712" s="25">
        <v>10</v>
      </c>
      <c r="E712" s="37">
        <v>44466</v>
      </c>
      <c r="F712" t="s">
        <v>111</v>
      </c>
      <c r="G712" s="55" t="s">
        <v>194</v>
      </c>
      <c r="H712" s="25" t="str">
        <f>IFERROR(VLOOKUP(Tabelle1[[#This Row],[Artikelnr. (wenn vorhanden)]],Artikel!A:C,3,FALSE),Tabelle1[[#This Row],[Artikelnr. (wenn vorhanden)]])</f>
        <v>gemischte Räucherstücke</v>
      </c>
    </row>
    <row r="713" spans="1:8" x14ac:dyDescent="0.25">
      <c r="A713" s="25" t="s">
        <v>59</v>
      </c>
      <c r="B713" s="25" t="s">
        <v>57</v>
      </c>
      <c r="C713" s="25">
        <v>3.8</v>
      </c>
      <c r="D713" s="25">
        <v>70</v>
      </c>
      <c r="E713" s="37">
        <v>44466</v>
      </c>
      <c r="F713" t="s">
        <v>68</v>
      </c>
      <c r="G713" s="25" t="s">
        <v>68</v>
      </c>
      <c r="H713" s="25" t="str">
        <f>IFERROR(VLOOKUP(Tabelle1[[#This Row],[Artikelnr. (wenn vorhanden)]],Artikel!A:C,3,FALSE),Tabelle1[[#This Row],[Artikelnr. (wenn vorhanden)]])</f>
        <v>Laborproben</v>
      </c>
    </row>
    <row r="714" spans="1:8" x14ac:dyDescent="0.25">
      <c r="A714" s="25" t="s">
        <v>63</v>
      </c>
      <c r="B714" s="25" t="s">
        <v>326</v>
      </c>
      <c r="C714" s="25">
        <v>382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Natur</v>
      </c>
    </row>
    <row r="715" spans="1:8" x14ac:dyDescent="0.25">
      <c r="A715" s="25" t="s">
        <v>56</v>
      </c>
      <c r="B715" s="25" t="s">
        <v>236</v>
      </c>
      <c r="C715" s="25">
        <v>80</v>
      </c>
      <c r="D715" s="25">
        <v>61</v>
      </c>
      <c r="E715" s="37">
        <v>44466</v>
      </c>
      <c r="F715" t="s">
        <v>237</v>
      </c>
      <c r="G715" s="25" t="s">
        <v>237</v>
      </c>
      <c r="H715" s="25" t="str">
        <f>IFERROR(VLOOKUP(Tabelle1[[#This Row],[Artikelnr. (wenn vorhanden)]],Artikel!A:C,3,FALSE),Tabelle1[[#This Row],[Artikelnr. (wenn vorhanden)]])</f>
        <v>Reste Zipfel</v>
      </c>
    </row>
    <row r="716" spans="1:8" x14ac:dyDescent="0.25">
      <c r="A716" s="25" t="s">
        <v>15188</v>
      </c>
      <c r="B716" s="25">
        <v>29500482</v>
      </c>
      <c r="C716" s="25">
        <v>11</v>
      </c>
      <c r="D716" s="25">
        <v>61</v>
      </c>
      <c r="E716" s="37">
        <v>44467</v>
      </c>
      <c r="F716" t="s">
        <v>15</v>
      </c>
      <c r="G716" s="25" t="s">
        <v>15</v>
      </c>
      <c r="H716" s="25" t="str">
        <f>IFERROR(VLOOKUP(Tabelle1[[#This Row],[Artikelnr. (wenn vorhanden)]],Artikel!A:C,3,FALSE),Tabelle1[[#This Row],[Artikelnr. (wenn vorhanden)]])</f>
        <v>VOS Schwarzer Pfeffer R</v>
      </c>
    </row>
    <row r="717" spans="1:8" x14ac:dyDescent="0.25">
      <c r="A717" s="25" t="s">
        <v>117</v>
      </c>
      <c r="B717" s="25">
        <v>29500482</v>
      </c>
      <c r="C717" s="25">
        <v>7</v>
      </c>
      <c r="D717" s="25">
        <v>61</v>
      </c>
      <c r="E717" s="37">
        <v>44467</v>
      </c>
      <c r="F717" t="s">
        <v>15</v>
      </c>
      <c r="G717" s="25" t="s">
        <v>15</v>
      </c>
      <c r="H717" s="25" t="str">
        <f>IFERROR(VLOOKUP(Tabelle1[[#This Row],[Artikelnr. (wenn vorhanden)]],Artikel!A:C,3,FALSE),Tabelle1[[#This Row],[Artikelnr. (wenn vorhanden)]])</f>
        <v>VOS Schwarzer Pfeffer R</v>
      </c>
    </row>
    <row r="718" spans="1:8" x14ac:dyDescent="0.25">
      <c r="A718" s="25" t="s">
        <v>377</v>
      </c>
      <c r="B718" s="25">
        <v>29500594</v>
      </c>
      <c r="C718" s="25">
        <v>541</v>
      </c>
      <c r="D718" s="25">
        <v>61</v>
      </c>
      <c r="E718" s="37">
        <v>44467</v>
      </c>
      <c r="F718" t="s">
        <v>15153</v>
      </c>
      <c r="G718" s="25" t="s">
        <v>288</v>
      </c>
      <c r="H718" s="25" t="str">
        <f>IFERROR(VLOOKUP(Tabelle1[[#This Row],[Artikelnr. (wenn vorhanden)]],Artikel!A:C,3,FALSE),Tabelle1[[#This Row],[Artikelnr. (wenn vorhanden)]])</f>
        <v>VOS Früchte Blöcke</v>
      </c>
    </row>
    <row r="719" spans="1:8" x14ac:dyDescent="0.25">
      <c r="A719" s="25" t="s">
        <v>15198</v>
      </c>
      <c r="B719" s="25">
        <v>29500886</v>
      </c>
      <c r="C719" s="25">
        <v>15</v>
      </c>
      <c r="D719" s="25">
        <v>61</v>
      </c>
      <c r="E719" s="37">
        <v>44467</v>
      </c>
      <c r="F719" t="s">
        <v>15</v>
      </c>
      <c r="G719" s="25" t="s">
        <v>209</v>
      </c>
      <c r="H719" s="25" t="str">
        <f>IFERROR(VLOOKUP(Tabelle1[[#This Row],[Artikelnr. (wenn vorhanden)]],Artikel!A:C,3,FALSE),Tabelle1[[#This Row],[Artikelnr. (wenn vorhanden)]])</f>
        <v>ABS MEDI-KRÄUK</v>
      </c>
    </row>
    <row r="720" spans="1:8" x14ac:dyDescent="0.25">
      <c r="A720" s="25" t="s">
        <v>15175</v>
      </c>
      <c r="B720" s="25">
        <v>29500891</v>
      </c>
      <c r="C720" s="25">
        <v>11</v>
      </c>
      <c r="D720" s="25">
        <v>61</v>
      </c>
      <c r="E720" s="37">
        <v>44467</v>
      </c>
      <c r="F720" t="s">
        <v>15</v>
      </c>
      <c r="G720" s="25" t="s">
        <v>79</v>
      </c>
      <c r="H720" s="25" t="str">
        <f>IFERROR(VLOOKUP(Tabelle1[[#This Row],[Artikelnr. (wenn vorhanden)]],Artikel!A:C,3,FALSE),Tabelle1[[#This Row],[Artikelnr. (wenn vorhanden)]])</f>
        <v>ABS PECO</v>
      </c>
    </row>
    <row r="721" spans="1:8" x14ac:dyDescent="0.25">
      <c r="A721" s="25" t="s">
        <v>15171</v>
      </c>
      <c r="B721" s="25">
        <v>29500895</v>
      </c>
      <c r="C721" s="25">
        <v>12</v>
      </c>
      <c r="D721" s="25">
        <v>61</v>
      </c>
      <c r="E721" s="37">
        <v>44467</v>
      </c>
      <c r="F721" t="s">
        <v>15</v>
      </c>
      <c r="G721" s="25" t="s">
        <v>145</v>
      </c>
      <c r="H721" s="25" t="str">
        <f>IFERROR(VLOOKUP(Tabelle1[[#This Row],[Artikelnr. (wenn vorhanden)]],Artikel!A:C,3,FALSE),Tabelle1[[#This Row],[Artikelnr. (wenn vorhanden)]])</f>
        <v>ABS BRIE</v>
      </c>
    </row>
    <row r="722" spans="1:8" x14ac:dyDescent="0.25">
      <c r="A722" s="25" t="s">
        <v>15175</v>
      </c>
      <c r="B722" s="25">
        <v>29500900</v>
      </c>
      <c r="C722" s="25">
        <v>8</v>
      </c>
      <c r="D722" s="25">
        <v>61</v>
      </c>
      <c r="E722" s="37">
        <v>44467</v>
      </c>
      <c r="F722" t="s">
        <v>15</v>
      </c>
      <c r="G722" s="25" t="s">
        <v>79</v>
      </c>
      <c r="H722" s="25" t="str">
        <f>IFERROR(VLOOKUP(Tabelle1[[#This Row],[Artikelnr. (wenn vorhanden)]],Artikel!A:C,3,FALSE),Tabelle1[[#This Row],[Artikelnr. (wenn vorhanden)]])</f>
        <v>ABS ROVIN</v>
      </c>
    </row>
    <row r="723" spans="1:8" x14ac:dyDescent="0.25">
      <c r="A723" s="25" t="s">
        <v>15175</v>
      </c>
      <c r="B723" s="25">
        <v>29500900</v>
      </c>
      <c r="C723" s="25">
        <v>3</v>
      </c>
      <c r="D723" s="25">
        <v>61</v>
      </c>
      <c r="E723" s="37">
        <v>44467</v>
      </c>
      <c r="F723" t="s">
        <v>15</v>
      </c>
      <c r="G723" s="25" t="s">
        <v>79</v>
      </c>
      <c r="H723" s="25" t="str">
        <f>IFERROR(VLOOKUP(Tabelle1[[#This Row],[Artikelnr. (wenn vorhanden)]],Artikel!A:C,3,FALSE),Tabelle1[[#This Row],[Artikelnr. (wenn vorhanden)]])</f>
        <v>ABS ROVIN</v>
      </c>
    </row>
    <row r="724" spans="1:8" x14ac:dyDescent="0.25">
      <c r="A724" s="25" t="s">
        <v>15198</v>
      </c>
      <c r="B724" s="25">
        <v>29500906</v>
      </c>
      <c r="C724" s="25">
        <v>8</v>
      </c>
      <c r="D724" s="25">
        <v>61</v>
      </c>
      <c r="E724" s="37">
        <v>44467</v>
      </c>
      <c r="F724" t="s">
        <v>15</v>
      </c>
      <c r="G724" s="25" t="s">
        <v>79</v>
      </c>
      <c r="H724" s="25" t="str">
        <f>IFERROR(VLOOKUP(Tabelle1[[#This Row],[Artikelnr. (wenn vorhanden)]],Artikel!A:C,3,FALSE),Tabelle1[[#This Row],[Artikelnr. (wenn vorhanden)]])</f>
        <v>ABS SCH-PAUL</v>
      </c>
    </row>
    <row r="725" spans="1:8" x14ac:dyDescent="0.25">
      <c r="A725" s="25" t="s">
        <v>15188</v>
      </c>
      <c r="B725" s="25">
        <v>29500910</v>
      </c>
      <c r="C725" s="25">
        <v>10</v>
      </c>
      <c r="D725" s="25">
        <v>61</v>
      </c>
      <c r="E725" s="37">
        <v>44467</v>
      </c>
      <c r="F725" t="s">
        <v>15</v>
      </c>
      <c r="G725" s="25" t="s">
        <v>209</v>
      </c>
      <c r="H725" s="25" t="str">
        <f>IFERROR(VLOOKUP(Tabelle1[[#This Row],[Artikelnr. (wenn vorhanden)]],Artikel!A:C,3,FALSE),Tabelle1[[#This Row],[Artikelnr. (wenn vorhanden)]])</f>
        <v>ABS Unser Blütenkäse</v>
      </c>
    </row>
    <row r="726" spans="1:8" x14ac:dyDescent="0.25">
      <c r="A726" s="25" t="s">
        <v>74</v>
      </c>
      <c r="B726" s="25">
        <v>29500917</v>
      </c>
      <c r="C726" s="25">
        <v>84</v>
      </c>
      <c r="D726" s="25">
        <v>22</v>
      </c>
      <c r="E726" s="37">
        <v>44467</v>
      </c>
      <c r="F726" t="s">
        <v>72</v>
      </c>
      <c r="G726" s="25" t="s">
        <v>73</v>
      </c>
      <c r="H726" s="25" t="str">
        <f>IFERROR(VLOOKUP(Tabelle1[[#This Row],[Artikelnr. (wenn vorhanden)]],Artikel!A:C,3,FALSE),Tabelle1[[#This Row],[Artikelnr. (wenn vorhanden)]])</f>
        <v>VOS-ABS ENTSORGUNG</v>
      </c>
    </row>
    <row r="727" spans="1:8" x14ac:dyDescent="0.25">
      <c r="A727" s="25" t="s">
        <v>15198</v>
      </c>
      <c r="B727" s="25">
        <v>29500952</v>
      </c>
      <c r="C727" s="25">
        <v>13</v>
      </c>
      <c r="D727" s="25">
        <v>61</v>
      </c>
      <c r="E727" s="37">
        <v>44467</v>
      </c>
      <c r="F727" t="s">
        <v>15</v>
      </c>
      <c r="G727" s="25" t="s">
        <v>79</v>
      </c>
      <c r="H727" s="25" t="str">
        <f>IFERROR(VLOOKUP(Tabelle1[[#This Row],[Artikelnr. (wenn vorhanden)]],Artikel!A:C,3,FALSE),Tabelle1[[#This Row],[Artikelnr. (wenn vorhanden)]])</f>
        <v>ABS GRÜN-PESTO</v>
      </c>
    </row>
    <row r="728" spans="1:8" x14ac:dyDescent="0.25">
      <c r="A728" s="25" t="s">
        <v>15198</v>
      </c>
      <c r="B728" s="25">
        <v>29501009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79</v>
      </c>
      <c r="H728" s="25" t="str">
        <f>IFERROR(VLOOKUP(Tabelle1[[#This Row],[Artikelnr. (wenn vorhanden)]],Artikel!A:C,3,FALSE),Tabelle1[[#This Row],[Artikelnr. (wenn vorhanden)]])</f>
        <v>ABS Whisky-Nuts</v>
      </c>
    </row>
    <row r="729" spans="1:8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29501013</v>
      </c>
      <c r="C730" s="25">
        <v>3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AT-ROTWEIN</v>
      </c>
    </row>
    <row r="731" spans="1:8" x14ac:dyDescent="0.25">
      <c r="A731" s="25" t="s">
        <v>15171</v>
      </c>
      <c r="B731" s="25">
        <v>29501023</v>
      </c>
      <c r="C731" s="25">
        <v>57</v>
      </c>
      <c r="D731" s="25">
        <v>61</v>
      </c>
      <c r="E731" s="37">
        <v>44467</v>
      </c>
      <c r="F731" t="s">
        <v>15</v>
      </c>
      <c r="G731" s="25" t="s">
        <v>79</v>
      </c>
      <c r="H731" s="25" t="str">
        <f>IFERROR(VLOOKUP(Tabelle1[[#This Row],[Artikelnr. (wenn vorhanden)]],Artikel!A:C,3,FALSE),Tabelle1[[#This Row],[Artikelnr. (wenn vorhanden)]])</f>
        <v>ABS CAMBOZOLA</v>
      </c>
    </row>
    <row r="732" spans="1:8" x14ac:dyDescent="0.25">
      <c r="A732" s="25" t="s">
        <v>15188</v>
      </c>
      <c r="B732" s="25">
        <v>29501028</v>
      </c>
      <c r="C732" s="25">
        <v>25</v>
      </c>
      <c r="D732" s="25">
        <v>61</v>
      </c>
      <c r="E732" s="37">
        <v>44467</v>
      </c>
      <c r="F732" t="s">
        <v>15</v>
      </c>
      <c r="G732" s="25" t="s">
        <v>79</v>
      </c>
      <c r="H732" s="25" t="str">
        <f>IFERROR(VLOOKUP(Tabelle1[[#This Row],[Artikelnr. (wenn vorhanden)]],Artikel!A:C,3,FALSE),Tabelle1[[#This Row],[Artikelnr. (wenn vorhanden)]])</f>
        <v>ABS KELLERGEIST</v>
      </c>
    </row>
    <row r="733" spans="1:8" x14ac:dyDescent="0.25">
      <c r="A733" s="25" t="s">
        <v>15198</v>
      </c>
      <c r="B733" s="25">
        <v>29501029</v>
      </c>
      <c r="C733" s="25">
        <v>20</v>
      </c>
      <c r="D733" s="25">
        <v>61</v>
      </c>
      <c r="E733" s="37">
        <v>44467</v>
      </c>
      <c r="F733" t="s">
        <v>15</v>
      </c>
      <c r="G733" s="25" t="s">
        <v>79</v>
      </c>
      <c r="H733" s="25" t="str">
        <f>IFERROR(VLOOKUP(Tabelle1[[#This Row],[Artikelnr. (wenn vorhanden)]],Artikel!A:C,3,FALSE),Tabelle1[[#This Row],[Artikelnr. (wenn vorhanden)]])</f>
        <v>ABS BRUSCHETTA</v>
      </c>
    </row>
    <row r="734" spans="1:8" x14ac:dyDescent="0.25">
      <c r="A734" s="25" t="s">
        <v>15198</v>
      </c>
      <c r="B734" s="25">
        <v>29501029</v>
      </c>
      <c r="C734" s="25">
        <v>7</v>
      </c>
      <c r="D734" s="25">
        <v>61</v>
      </c>
      <c r="E734" s="37">
        <v>44467</v>
      </c>
      <c r="F734" t="s">
        <v>15</v>
      </c>
      <c r="G734" s="25" t="s">
        <v>79</v>
      </c>
      <c r="H734" s="25" t="str">
        <f>IFERROR(VLOOKUP(Tabelle1[[#This Row],[Artikelnr. (wenn vorhanden)]],Artikel!A:C,3,FALSE),Tabelle1[[#This Row],[Artikelnr. (wenn vorhanden)]])</f>
        <v>ABS BRUSCHETTA</v>
      </c>
    </row>
    <row r="735" spans="1:8" x14ac:dyDescent="0.25">
      <c r="A735" s="25" t="s">
        <v>15198</v>
      </c>
      <c r="B735" s="25">
        <v>29501030</v>
      </c>
      <c r="C735" s="25">
        <v>2</v>
      </c>
      <c r="D735" s="25">
        <v>61</v>
      </c>
      <c r="E735" s="37">
        <v>44467</v>
      </c>
      <c r="F735" t="s">
        <v>15</v>
      </c>
      <c r="G735" s="25" t="s">
        <v>155</v>
      </c>
      <c r="H735" s="25" t="str">
        <f>IFERROR(VLOOKUP(Tabelle1[[#This Row],[Artikelnr. (wenn vorhanden)]],Artikel!A:C,3,FALSE),Tabelle1[[#This Row],[Artikelnr. (wenn vorhanden)]])</f>
        <v>ABS ORANG-PESTO</v>
      </c>
    </row>
    <row r="736" spans="1:8" x14ac:dyDescent="0.25">
      <c r="A736" s="25" t="s">
        <v>15188</v>
      </c>
      <c r="B736" s="25">
        <v>29501039</v>
      </c>
      <c r="C736" s="25">
        <v>54</v>
      </c>
      <c r="D736" s="25">
        <v>61</v>
      </c>
      <c r="E736" s="37">
        <v>44467</v>
      </c>
      <c r="F736" t="s">
        <v>15</v>
      </c>
      <c r="G736" s="25" t="s">
        <v>160</v>
      </c>
      <c r="H736" s="25" t="str">
        <f>IFERROR(VLOOKUP(Tabelle1[[#This Row],[Artikelnr. (wenn vorhanden)]],Artikel!A:C,3,FALSE),Tabelle1[[#This Row],[Artikelnr. (wenn vorhanden)]])</f>
        <v>ABS OLD-AMSTERDAM</v>
      </c>
    </row>
    <row r="737" spans="1:8" x14ac:dyDescent="0.25">
      <c r="A737" s="25" t="s">
        <v>15188</v>
      </c>
      <c r="B737" s="25">
        <v>29501039</v>
      </c>
      <c r="C737" s="25">
        <v>24</v>
      </c>
      <c r="D737" s="25">
        <v>61</v>
      </c>
      <c r="E737" s="37">
        <v>44467</v>
      </c>
      <c r="F737" t="s">
        <v>15</v>
      </c>
      <c r="G737" s="25" t="s">
        <v>160</v>
      </c>
      <c r="H737" s="25" t="str">
        <f>IFERROR(VLOOKUP(Tabelle1[[#This Row],[Artikelnr. (wenn vorhanden)]],Artikel!A:C,3,FALSE),Tabelle1[[#This Row],[Artikelnr. (wenn vorhanden)]])</f>
        <v>ABS OLD-AMSTERDAM</v>
      </c>
    </row>
    <row r="738" spans="1:8" x14ac:dyDescent="0.25">
      <c r="A738" s="25" t="s">
        <v>15155</v>
      </c>
      <c r="B738" s="25">
        <v>29501070</v>
      </c>
      <c r="C738" s="25">
        <v>85.4</v>
      </c>
      <c r="D738" s="25">
        <v>12</v>
      </c>
      <c r="E738" s="37">
        <v>44467</v>
      </c>
      <c r="F738" t="s">
        <v>15152</v>
      </c>
      <c r="G738" s="25" t="s">
        <v>87</v>
      </c>
      <c r="H738" s="25" t="str">
        <f>IFERROR(VLOOKUP(Tabelle1[[#This Row],[Artikelnr. (wenn vorhanden)]],Artikel!A:C,3,FALSE),Tabelle1[[#This Row],[Artikelnr. (wenn vorhanden)]])</f>
        <v>VOS GRW-SCHI-NAT ENDSTÜ</v>
      </c>
    </row>
    <row r="739" spans="1:8" x14ac:dyDescent="0.25">
      <c r="A739" s="25" t="s">
        <v>15168</v>
      </c>
      <c r="B739" s="25">
        <v>29501101</v>
      </c>
      <c r="C739" s="25">
        <v>7</v>
      </c>
      <c r="D739" s="25">
        <v>61</v>
      </c>
      <c r="E739" s="37">
        <v>44467</v>
      </c>
      <c r="F739" t="s">
        <v>15</v>
      </c>
      <c r="G739" s="25" t="s">
        <v>151</v>
      </c>
      <c r="H739" s="25" t="str">
        <f>IFERROR(VLOOKUP(Tabelle1[[#This Row],[Artikelnr. (wenn vorhanden)]],Artikel!A:C,3,FALSE),Tabelle1[[#This Row],[Artikelnr. (wenn vorhanden)]])</f>
        <v>ABS BRIE-PAP</v>
      </c>
    </row>
    <row r="740" spans="1:8" x14ac:dyDescent="0.25">
      <c r="A740" s="25" t="s">
        <v>15207</v>
      </c>
      <c r="B740" s="25">
        <v>29900003</v>
      </c>
      <c r="C740" s="25">
        <v>63</v>
      </c>
      <c r="D740" s="25">
        <v>12</v>
      </c>
      <c r="E740" s="37">
        <v>44467</v>
      </c>
      <c r="F740" t="s">
        <v>15148</v>
      </c>
      <c r="G740" s="25"/>
      <c r="H740" s="25" t="str">
        <f>IFERROR(VLOOKUP(Tabelle1[[#This Row],[Artikelnr. (wenn vorhanden)]],Artikel!A:C,3,FALSE),Tabelle1[[#This Row],[Artikelnr. (wenn vorhanden)]])</f>
        <v>VOS VEG-SCH WÜRZIG</v>
      </c>
    </row>
    <row r="741" spans="1:8" x14ac:dyDescent="0.25">
      <c r="A741" s="25" t="s">
        <v>63</v>
      </c>
      <c r="B741" s="25">
        <v>31000092</v>
      </c>
      <c r="C741" s="25">
        <v>17.399999999999999</v>
      </c>
      <c r="D741" s="25">
        <v>10</v>
      </c>
      <c r="E741" s="37">
        <v>44467</v>
      </c>
      <c r="F741" t="s">
        <v>177</v>
      </c>
      <c r="G741" s="25" t="s">
        <v>178</v>
      </c>
      <c r="H741" s="25" t="str">
        <f>IFERROR(VLOOKUP(Tabelle1[[#This Row],[Artikelnr. (wenn vorhanden)]],Artikel!A:C,3,FALSE),Tabelle1[[#This Row],[Artikelnr. (wenn vorhanden)]])</f>
        <v>Würste 8400g Schinkenrä</v>
      </c>
    </row>
    <row r="742" spans="1:8" x14ac:dyDescent="0.25">
      <c r="A742" s="25" t="s">
        <v>63</v>
      </c>
      <c r="B742" s="25">
        <v>31900002</v>
      </c>
      <c r="C742" s="25">
        <v>51</v>
      </c>
      <c r="D742" s="25">
        <v>10</v>
      </c>
      <c r="E742" s="37">
        <v>44467</v>
      </c>
      <c r="F742" t="s">
        <v>330</v>
      </c>
      <c r="G742" s="25"/>
      <c r="H742" s="25" t="str">
        <f>IFERROR(VLOOKUP(Tabelle1[[#This Row],[Artikelnr. (wenn vorhanden)]],Artikel!A:C,3,FALSE),Tabelle1[[#This Row],[Artikelnr. (wenn vorhanden)]])</f>
        <v>VEG-SCH WÜRZIG  7,2KG</v>
      </c>
    </row>
    <row r="743" spans="1:8" x14ac:dyDescent="0.25">
      <c r="A743" s="25" t="s">
        <v>63</v>
      </c>
      <c r="B743" s="25">
        <v>32000106</v>
      </c>
      <c r="C743" s="25">
        <v>22.4</v>
      </c>
      <c r="D743" s="25">
        <v>10</v>
      </c>
      <c r="E743" s="37">
        <v>44467</v>
      </c>
      <c r="F743" t="s">
        <v>187</v>
      </c>
      <c r="G743" s="25" t="s">
        <v>205</v>
      </c>
      <c r="H743" s="25" t="str">
        <f>IFERROR(VLOOKUP(Tabelle1[[#This Row],[Artikelnr. (wenn vorhanden)]],Artikel!A:C,3,FALSE),Tabelle1[[#This Row],[Artikelnr. (wenn vorhanden)]])</f>
        <v>GRW SCHI-NAT 7,2GK NEUE</v>
      </c>
    </row>
    <row r="744" spans="1:8" x14ac:dyDescent="0.25">
      <c r="A744" s="25" t="s">
        <v>15189</v>
      </c>
      <c r="B744" s="25">
        <v>49500088</v>
      </c>
      <c r="C744" s="25">
        <v>134</v>
      </c>
      <c r="D744" s="25">
        <v>12</v>
      </c>
      <c r="E744" s="37">
        <v>44467</v>
      </c>
      <c r="F744" t="s">
        <v>10</v>
      </c>
      <c r="G744" s="25" t="s">
        <v>20</v>
      </c>
      <c r="H744" s="25" t="str">
        <f>IFERROR(VLOOKUP(Tabelle1[[#This Row],[Artikelnr. (wenn vorhanden)]],Artikel!A:C,3,FALSE),Tabelle1[[#This Row],[Artikelnr. (wenn vorhanden)]])</f>
        <v>VOS RW-NUSS-VAKU</v>
      </c>
    </row>
    <row r="745" spans="1:8" x14ac:dyDescent="0.25">
      <c r="A745" s="25" t="s">
        <v>7</v>
      </c>
      <c r="B745" s="25" t="s">
        <v>64</v>
      </c>
      <c r="C745" s="25">
        <v>75</v>
      </c>
      <c r="D745" s="25">
        <v>12</v>
      </c>
      <c r="E745" s="37">
        <v>44467</v>
      </c>
      <c r="F745" t="s">
        <v>21</v>
      </c>
      <c r="G745" s="25" t="s">
        <v>21</v>
      </c>
      <c r="H745" s="25" t="str">
        <f>IFERROR(VLOOKUP(Tabelle1[[#This Row],[Artikelnr. (wenn vorhanden)]],Artikel!A:C,3,FALSE),Tabelle1[[#This Row],[Artikelnr. (wenn vorhanden)]])</f>
        <v>Blöcke</v>
      </c>
    </row>
    <row r="746" spans="1:8" x14ac:dyDescent="0.25">
      <c r="A746" s="25" t="s">
        <v>88</v>
      </c>
      <c r="B746" s="25" t="s">
        <v>15280</v>
      </c>
      <c r="C746" s="25">
        <v>181</v>
      </c>
      <c r="D746" s="25">
        <v>30</v>
      </c>
      <c r="E746" s="37">
        <v>44467</v>
      </c>
      <c r="F746" t="s">
        <v>25</v>
      </c>
      <c r="G746" s="25" t="s">
        <v>76</v>
      </c>
      <c r="H746" s="25" t="str">
        <f>IFERROR(VLOOKUP(Tabelle1[[#This Row],[Artikelnr. (wenn vorhanden)]],Artikel!A:C,3,FALSE),Tabelle1[[#This Row],[Artikelnr. (wenn vorhanden)]])</f>
        <v>Div. Zipfel, Endstücke</v>
      </c>
    </row>
    <row r="747" spans="1:8" x14ac:dyDescent="0.25">
      <c r="A747" s="25" t="s">
        <v>74</v>
      </c>
      <c r="B747" s="25" t="s">
        <v>220</v>
      </c>
      <c r="C747" s="25">
        <v>54</v>
      </c>
      <c r="D747" s="25">
        <v>22</v>
      </c>
      <c r="E747" s="37">
        <v>44467</v>
      </c>
      <c r="F747" t="s">
        <v>72</v>
      </c>
      <c r="G747" s="25" t="s">
        <v>73</v>
      </c>
      <c r="H747" s="25" t="str">
        <f>IFERROR(VLOOKUP(Tabelle1[[#This Row],[Artikelnr. (wenn vorhanden)]],Artikel!A:C,3,FALSE),Tabelle1[[#This Row],[Artikelnr. (wenn vorhanden)]])</f>
        <v>Diverse Rinde</v>
      </c>
    </row>
    <row r="748" spans="1:8" x14ac:dyDescent="0.25">
      <c r="A748" s="25" t="s">
        <v>7</v>
      </c>
      <c r="B748" s="25" t="s">
        <v>75</v>
      </c>
      <c r="C748" s="25">
        <v>69</v>
      </c>
      <c r="D748" s="25">
        <v>30</v>
      </c>
      <c r="E748" s="37">
        <v>44467</v>
      </c>
      <c r="G748" s="25"/>
      <c r="H748" s="25" t="str">
        <f>IFERROR(VLOOKUP(Tabelle1[[#This Row],[Artikelnr. (wenn vorhanden)]],Artikel!A:C,3,FALSE),Tabelle1[[#This Row],[Artikelnr. (wenn vorhanden)]])</f>
        <v>Diverses</v>
      </c>
    </row>
    <row r="749" spans="1:8" x14ac:dyDescent="0.25">
      <c r="A749" s="25" t="s">
        <v>7</v>
      </c>
      <c r="B749" s="25" t="s">
        <v>75</v>
      </c>
      <c r="C749" s="25">
        <v>85.5</v>
      </c>
      <c r="D749" s="25">
        <v>30</v>
      </c>
      <c r="E749" s="37">
        <v>44467</v>
      </c>
      <c r="G749" s="25"/>
      <c r="H749" s="25" t="str">
        <f>IFERROR(VLOOKUP(Tabelle1[[#This Row],[Artikelnr. (wenn vorhanden)]],Artikel!A:C,3,FALSE),Tabelle1[[#This Row],[Artikelnr. (wenn vorhanden)]])</f>
        <v>Diverses</v>
      </c>
    </row>
    <row r="750" spans="1:8" x14ac:dyDescent="0.25">
      <c r="A750" s="25" t="s">
        <v>9</v>
      </c>
      <c r="B750" s="25" t="s">
        <v>75</v>
      </c>
      <c r="C750" s="25">
        <v>19</v>
      </c>
      <c r="D750" s="25">
        <v>10</v>
      </c>
      <c r="E750" s="37">
        <v>44467</v>
      </c>
      <c r="F750" t="s">
        <v>25</v>
      </c>
      <c r="G750" s="25" t="s">
        <v>76</v>
      </c>
      <c r="H750" s="25" t="str">
        <f>IFERROR(VLOOKUP(Tabelle1[[#This Row],[Artikelnr. (wenn vorhanden)]],Artikel!A:C,3,FALSE),Tabelle1[[#This Row],[Artikelnr. (wenn vorhanden)]])</f>
        <v>Diverses</v>
      </c>
    </row>
    <row r="751" spans="1:8" x14ac:dyDescent="0.25">
      <c r="A751" s="25" t="s">
        <v>88</v>
      </c>
      <c r="B751" s="25" t="s">
        <v>75</v>
      </c>
      <c r="C751" s="25">
        <v>20</v>
      </c>
      <c r="D751" s="25">
        <v>10</v>
      </c>
      <c r="E751" s="37">
        <v>44467</v>
      </c>
      <c r="F751" t="s">
        <v>25</v>
      </c>
      <c r="G751" s="25" t="s">
        <v>76</v>
      </c>
      <c r="H751" s="25" t="str">
        <f>IFERROR(VLOOKUP(Tabelle1[[#This Row],[Artikelnr. (wenn vorhanden)]],Artikel!A:C,3,FALSE),Tabelle1[[#This Row],[Artikelnr. (wenn vorhanden)]])</f>
        <v>Diverses</v>
      </c>
    </row>
    <row r="752" spans="1:8" x14ac:dyDescent="0.25">
      <c r="A752" s="25" t="s">
        <v>37</v>
      </c>
      <c r="B752" s="25" t="s">
        <v>75</v>
      </c>
      <c r="C752" s="25">
        <v>13</v>
      </c>
      <c r="D752" s="25">
        <v>10</v>
      </c>
      <c r="E752" s="37">
        <v>44467</v>
      </c>
      <c r="F752" t="s">
        <v>25</v>
      </c>
      <c r="G752" s="25" t="s">
        <v>76</v>
      </c>
      <c r="H752" s="25" t="str">
        <f>IFERROR(VLOOKUP(Tabelle1[[#This Row],[Artikelnr. (wenn vorhanden)]],Artikel!A:C,3,FALSE),Tabelle1[[#This Row],[Artikelnr. (wenn vorhanden)]])</f>
        <v>Diverses</v>
      </c>
    </row>
    <row r="753" spans="1:8" x14ac:dyDescent="0.25">
      <c r="A753" s="25" t="s">
        <v>63</v>
      </c>
      <c r="B753" s="25" t="s">
        <v>60</v>
      </c>
      <c r="C753" s="25">
        <v>141.19999999999999</v>
      </c>
      <c r="D753" s="25">
        <v>10</v>
      </c>
      <c r="E753" s="37">
        <v>44467</v>
      </c>
      <c r="F753" t="s">
        <v>25</v>
      </c>
      <c r="G753" s="25" t="s">
        <v>76</v>
      </c>
      <c r="H753" s="25" t="str">
        <f>IFERROR(VLOOKUP(Tabelle1[[#This Row],[Artikelnr. (wenn vorhanden)]],Artikel!A:C,3,FALSE),Tabelle1[[#This Row],[Artikelnr. (wenn vorhanden)]])</f>
        <v>Diverses aus Abfüllung</v>
      </c>
    </row>
    <row r="754" spans="1:8" x14ac:dyDescent="0.25">
      <c r="A754" s="25" t="s">
        <v>140</v>
      </c>
      <c r="B754" s="25" t="s">
        <v>200</v>
      </c>
      <c r="C754" s="25">
        <v>9</v>
      </c>
      <c r="D754" s="25">
        <v>70</v>
      </c>
      <c r="E754" s="37">
        <v>44467</v>
      </c>
      <c r="F754" t="s">
        <v>68</v>
      </c>
      <c r="G754" s="25" t="s">
        <v>68</v>
      </c>
      <c r="H754" s="25" t="str">
        <f>IFERROR(VLOOKUP(Tabelle1[[#This Row],[Artikelnr. (wenn vorhanden)]],Artikel!A:C,3,FALSE),Tabelle1[[#This Row],[Artikelnr. (wenn vorhanden)]])</f>
        <v>Diverses QM</v>
      </c>
    </row>
    <row r="755" spans="1:8" x14ac:dyDescent="0.25">
      <c r="A755" s="25" t="s">
        <v>140</v>
      </c>
      <c r="B755" s="25" t="s">
        <v>200</v>
      </c>
      <c r="C755" s="25">
        <v>9.4</v>
      </c>
      <c r="D755" s="25">
        <v>70</v>
      </c>
      <c r="E755" s="37">
        <v>44467</v>
      </c>
      <c r="F755" t="s">
        <v>68</v>
      </c>
      <c r="G755" s="25" t="s">
        <v>68</v>
      </c>
      <c r="H755" s="25" t="str">
        <f>IFERROR(VLOOKUP(Tabelle1[[#This Row],[Artikelnr. (wenn vorhanden)]],Artikel!A:C,3,FALSE),Tabelle1[[#This Row],[Artikelnr. (wenn vorhanden)]])</f>
        <v>Diverses QM</v>
      </c>
    </row>
    <row r="756" spans="1:8" x14ac:dyDescent="0.25">
      <c r="A756" s="25" t="s">
        <v>140</v>
      </c>
      <c r="B756" s="25" t="s">
        <v>200</v>
      </c>
      <c r="C756" s="25">
        <v>11</v>
      </c>
      <c r="D756" s="25">
        <v>70</v>
      </c>
      <c r="E756" s="37">
        <v>44467</v>
      </c>
      <c r="F756" t="s">
        <v>68</v>
      </c>
      <c r="G756" s="25" t="s">
        <v>68</v>
      </c>
      <c r="H756" s="25" t="str">
        <f>IFERROR(VLOOKUP(Tabelle1[[#This Row],[Artikelnr. (wenn vorhanden)]],Artikel!A:C,3,FALSE),Tabelle1[[#This Row],[Artikelnr. (wenn vorhanden)]])</f>
        <v>Diverses QM</v>
      </c>
    </row>
    <row r="757" spans="1:8" ht="30" x14ac:dyDescent="0.25">
      <c r="A757" s="25" t="s">
        <v>349</v>
      </c>
      <c r="B757" s="25" t="s">
        <v>307</v>
      </c>
      <c r="C757" s="25">
        <v>57</v>
      </c>
      <c r="D757" s="25">
        <v>10</v>
      </c>
      <c r="E757" s="37">
        <v>44467</v>
      </c>
      <c r="F757" t="s">
        <v>111</v>
      </c>
      <c r="G757" s="55" t="s">
        <v>194</v>
      </c>
      <c r="H757" s="25" t="str">
        <f>IFERROR(VLOOKUP(Tabelle1[[#This Row],[Artikelnr. (wenn vorhanden)]],Artikel!A:C,3,FALSE),Tabelle1[[#This Row],[Artikelnr. (wenn vorhanden)]])</f>
        <v>gemischte Räucherstücke</v>
      </c>
    </row>
    <row r="758" spans="1:8" x14ac:dyDescent="0.25">
      <c r="A758" s="25" t="s">
        <v>59</v>
      </c>
      <c r="B758" s="25" t="s">
        <v>57</v>
      </c>
      <c r="C758" s="25">
        <v>2.6</v>
      </c>
      <c r="D758" s="25">
        <v>70</v>
      </c>
      <c r="E758" s="37">
        <v>44467</v>
      </c>
      <c r="F758" t="s">
        <v>68</v>
      </c>
      <c r="G758" s="25" t="s">
        <v>68</v>
      </c>
      <c r="H758" s="25" t="str">
        <f>IFERROR(VLOOKUP(Tabelle1[[#This Row],[Artikelnr. (wenn vorhanden)]],Artikel!A:C,3,FALSE),Tabelle1[[#This Row],[Artikelnr. (wenn vorhanden)]])</f>
        <v>Laborproben</v>
      </c>
    </row>
    <row r="759" spans="1:8" x14ac:dyDescent="0.25">
      <c r="A759" s="25" t="s">
        <v>59</v>
      </c>
      <c r="B759" s="25" t="s">
        <v>57</v>
      </c>
      <c r="C759" s="25">
        <v>28</v>
      </c>
      <c r="D759" s="25">
        <v>70</v>
      </c>
      <c r="E759" s="37">
        <v>44467</v>
      </c>
      <c r="F759" t="s">
        <v>58</v>
      </c>
      <c r="G759" s="25" t="s">
        <v>58</v>
      </c>
      <c r="H759" s="25" t="str">
        <f>IFERROR(VLOOKUP(Tabelle1[[#This Row],[Artikelnr. (wenn vorhanden)]],Artikel!A:C,3,FALSE),Tabelle1[[#This Row],[Artikelnr. (wenn vorhanden)]])</f>
        <v>Laborproben</v>
      </c>
    </row>
    <row r="760" spans="1:8" x14ac:dyDescent="0.25">
      <c r="A760" s="25" t="s">
        <v>59</v>
      </c>
      <c r="B760" s="25" t="s">
        <v>57</v>
      </c>
      <c r="C760" s="25">
        <v>188.8</v>
      </c>
      <c r="D760" s="25">
        <v>70</v>
      </c>
      <c r="E760" s="37">
        <v>44467</v>
      </c>
      <c r="F760" t="s">
        <v>58</v>
      </c>
      <c r="G760" s="25" t="s">
        <v>58</v>
      </c>
      <c r="H760" s="25" t="str">
        <f>IFERROR(VLOOKUP(Tabelle1[[#This Row],[Artikelnr. (wenn vorhanden)]],Artikel!A:C,3,FALSE),Tabelle1[[#This Row],[Artikelnr. (wenn vorhanden)]])</f>
        <v>Laborproben</v>
      </c>
    </row>
    <row r="761" spans="1:8" x14ac:dyDescent="0.25">
      <c r="A761" s="25" t="s">
        <v>88</v>
      </c>
      <c r="B761" s="25">
        <v>29500529</v>
      </c>
      <c r="C761" s="25">
        <v>283</v>
      </c>
      <c r="D761" s="25">
        <v>12</v>
      </c>
      <c r="E761" s="37">
        <v>44468</v>
      </c>
      <c r="F761" t="s">
        <v>15150</v>
      </c>
      <c r="G761" s="25" t="s">
        <v>333</v>
      </c>
      <c r="H761" s="25" t="str">
        <f>IFERROR(VLOOKUP(Tabelle1[[#This Row],[Artikelnr. (wenn vorhanden)]],Artikel!A:C,3,FALSE),Tabelle1[[#This Row],[Artikelnr. (wenn vorhanden)]])</f>
        <v>VOS Adler Schinkenräuch</v>
      </c>
    </row>
    <row r="762" spans="1:8" x14ac:dyDescent="0.25">
      <c r="A762" s="25" t="s">
        <v>41</v>
      </c>
      <c r="B762" s="25">
        <v>29500539</v>
      </c>
      <c r="C762" s="25">
        <v>22</v>
      </c>
      <c r="D762" s="25">
        <v>12</v>
      </c>
      <c r="E762" s="37">
        <v>44468</v>
      </c>
      <c r="F762" t="s">
        <v>15148</v>
      </c>
      <c r="G762" s="25"/>
      <c r="H762" s="25" t="str">
        <f>IFERROR(VLOOKUP(Tabelle1[[#This Row],[Artikelnr. (wenn vorhanden)]],Artikel!A:C,3,FALSE),Tabelle1[[#This Row],[Artikelnr. (wenn vorhanden)]])</f>
        <v>VOS SKZ Mozzarella 40%</v>
      </c>
    </row>
    <row r="763" spans="1:8" x14ac:dyDescent="0.25">
      <c r="A763" s="25" t="s">
        <v>377</v>
      </c>
      <c r="B763" s="25">
        <v>29500594</v>
      </c>
      <c r="C763" s="25">
        <v>72.400000000000006</v>
      </c>
      <c r="D763" s="25">
        <v>61</v>
      </c>
      <c r="E763" s="37">
        <v>44468</v>
      </c>
      <c r="F763" t="s">
        <v>15153</v>
      </c>
      <c r="G763" s="25" t="s">
        <v>288</v>
      </c>
      <c r="H763" s="25" t="str">
        <f>IFERROR(VLOOKUP(Tabelle1[[#This Row],[Artikelnr. (wenn vorhanden)]],Artikel!A:C,3,FALSE),Tabelle1[[#This Row],[Artikelnr. (wenn vorhanden)]])</f>
        <v>VOS Früchte Blöcke</v>
      </c>
    </row>
    <row r="764" spans="1:8" x14ac:dyDescent="0.25">
      <c r="A764" s="25" t="s">
        <v>88</v>
      </c>
      <c r="B764" s="25">
        <v>29500620</v>
      </c>
      <c r="C764" s="25">
        <v>242</v>
      </c>
      <c r="D764" s="25">
        <v>12</v>
      </c>
      <c r="E764" s="37">
        <v>44468</v>
      </c>
      <c r="F764" t="s">
        <v>15150</v>
      </c>
      <c r="G764" s="25" t="s">
        <v>333</v>
      </c>
      <c r="H764" s="25" t="str">
        <f>IFERROR(VLOOKUP(Tabelle1[[#This Row],[Artikelnr. (wenn vorhanden)]],Artikel!A:C,3,FALSE),Tabelle1[[#This Row],[Artikelnr. (wenn vorhanden)]])</f>
        <v>VOS GRW Gartenkräuter 4</v>
      </c>
    </row>
    <row r="765" spans="1:8" x14ac:dyDescent="0.25">
      <c r="A765" s="25" t="s">
        <v>41</v>
      </c>
      <c r="B765" s="25">
        <v>29500823</v>
      </c>
      <c r="C765" s="25">
        <v>89</v>
      </c>
      <c r="D765" s="25">
        <v>12</v>
      </c>
      <c r="E765" s="37">
        <v>44468</v>
      </c>
      <c r="F765" t="s">
        <v>39</v>
      </c>
      <c r="G765" s="25" t="s">
        <v>40</v>
      </c>
      <c r="H765" s="25" t="str">
        <f>IFERROR(VLOOKUP(Tabelle1[[#This Row],[Artikelnr. (wenn vorhanden)]],Artikel!A:C,3,FALSE),Tabelle1[[#This Row],[Artikelnr. (wenn vorhanden)]])</f>
        <v>ABS Butterkäse 45% OGT</v>
      </c>
    </row>
    <row r="766" spans="1:8" x14ac:dyDescent="0.25">
      <c r="A766" s="25" t="s">
        <v>41</v>
      </c>
      <c r="B766" s="25">
        <v>29500823</v>
      </c>
      <c r="C766" s="25">
        <v>96</v>
      </c>
      <c r="D766" s="25">
        <v>12</v>
      </c>
      <c r="E766" s="37">
        <v>44468</v>
      </c>
      <c r="F766" t="s">
        <v>39</v>
      </c>
      <c r="G766" s="25" t="s">
        <v>40</v>
      </c>
      <c r="H766" s="25" t="str">
        <f>IFERROR(VLOOKUP(Tabelle1[[#This Row],[Artikelnr. (wenn vorhanden)]],Artikel!A:C,3,FALSE),Tabelle1[[#This Row],[Artikelnr. (wenn vorhanden)]])</f>
        <v>ABS Butterkäse 45% OGT</v>
      </c>
    </row>
    <row r="767" spans="1:8" x14ac:dyDescent="0.25">
      <c r="A767" s="25" t="s">
        <v>15208</v>
      </c>
      <c r="B767" s="25">
        <v>29500823</v>
      </c>
      <c r="C767" s="25">
        <v>41.4</v>
      </c>
      <c r="D767" s="25">
        <v>22</v>
      </c>
      <c r="E767" s="37">
        <v>44468</v>
      </c>
      <c r="F767" t="s">
        <v>61</v>
      </c>
      <c r="G767" s="25" t="s">
        <v>91</v>
      </c>
      <c r="H767" s="25" t="str">
        <f>IFERROR(VLOOKUP(Tabelle1[[#This Row],[Artikelnr. (wenn vorhanden)]],Artikel!A:C,3,FALSE),Tabelle1[[#This Row],[Artikelnr. (wenn vorhanden)]])</f>
        <v>ABS Butterkäse 45% OGT</v>
      </c>
    </row>
    <row r="768" spans="1:8" x14ac:dyDescent="0.25">
      <c r="A768" s="25" t="s">
        <v>15198</v>
      </c>
      <c r="B768" s="25">
        <v>29500885</v>
      </c>
      <c r="C768" s="25">
        <v>9</v>
      </c>
      <c r="D768" s="25">
        <v>61</v>
      </c>
      <c r="E768" s="37">
        <v>44468</v>
      </c>
      <c r="F768" t="s">
        <v>15</v>
      </c>
      <c r="G768" s="25" t="s">
        <v>79</v>
      </c>
      <c r="H768" s="25" t="str">
        <f>IFERROR(VLOOKUP(Tabelle1[[#This Row],[Artikelnr. (wenn vorhanden)]],Artikel!A:C,3,FALSE),Tabelle1[[#This Row],[Artikelnr. (wenn vorhanden)]])</f>
        <v>ABS HEUBL</v>
      </c>
    </row>
    <row r="769" spans="1:8" x14ac:dyDescent="0.25">
      <c r="A769" s="25" t="s">
        <v>15175</v>
      </c>
      <c r="B769" s="25">
        <v>29500891</v>
      </c>
      <c r="C769" s="25">
        <v>4</v>
      </c>
      <c r="D769" s="25">
        <v>61</v>
      </c>
      <c r="E769" s="37">
        <v>44468</v>
      </c>
      <c r="F769" t="s">
        <v>15</v>
      </c>
      <c r="G769" s="25" t="s">
        <v>79</v>
      </c>
      <c r="H769" s="25" t="str">
        <f>IFERROR(VLOOKUP(Tabelle1[[#This Row],[Artikelnr. (wenn vorhanden)]],Artikel!A:C,3,FALSE),Tabelle1[[#This Row],[Artikelnr. (wenn vorhanden)]])</f>
        <v>ABS PECO</v>
      </c>
    </row>
    <row r="770" spans="1:8" x14ac:dyDescent="0.25">
      <c r="A770" s="25" t="s">
        <v>15188</v>
      </c>
      <c r="B770" s="25">
        <v>29500910</v>
      </c>
      <c r="C770" s="25">
        <v>50</v>
      </c>
      <c r="D770" s="25">
        <v>61</v>
      </c>
      <c r="E770" s="37">
        <v>44468</v>
      </c>
      <c r="F770" t="s">
        <v>15</v>
      </c>
      <c r="G770" s="25" t="s">
        <v>209</v>
      </c>
      <c r="H770" s="25" t="str">
        <f>IFERROR(VLOOKUP(Tabelle1[[#This Row],[Artikelnr. (wenn vorhanden)]],Artikel!A:C,3,FALSE),Tabelle1[[#This Row],[Artikelnr. (wenn vorhanden)]])</f>
        <v>ABS Unser Blütenkäse</v>
      </c>
    </row>
    <row r="771" spans="1:8" x14ac:dyDescent="0.25">
      <c r="A771" s="25" t="s">
        <v>15171</v>
      </c>
      <c r="B771" s="25">
        <v>29500913</v>
      </c>
      <c r="C771" s="25">
        <v>16</v>
      </c>
      <c r="D771" s="25">
        <v>61</v>
      </c>
      <c r="E771" s="37">
        <v>44468</v>
      </c>
      <c r="F771" t="s">
        <v>15</v>
      </c>
      <c r="G771" s="25" t="s">
        <v>155</v>
      </c>
      <c r="H771" s="25" t="str">
        <f>IFERROR(VLOOKUP(Tabelle1[[#This Row],[Artikelnr. (wenn vorhanden)]],Artikel!A:C,3,FALSE),Tabelle1[[#This Row],[Artikelnr. (wenn vorhanden)]])</f>
        <v>ABS ZIEGENR</v>
      </c>
    </row>
    <row r="772" spans="1:8" x14ac:dyDescent="0.25">
      <c r="A772" s="25" t="s">
        <v>74</v>
      </c>
      <c r="B772" s="25">
        <v>29500917</v>
      </c>
      <c r="C772" s="25">
        <v>71</v>
      </c>
      <c r="D772" s="25">
        <v>22</v>
      </c>
      <c r="E772" s="37">
        <v>44468</v>
      </c>
      <c r="F772" t="s">
        <v>72</v>
      </c>
      <c r="G772" s="25" t="s">
        <v>73</v>
      </c>
      <c r="H772" s="25" t="str">
        <f>IFERROR(VLOOKUP(Tabelle1[[#This Row],[Artikelnr. (wenn vorhanden)]],Artikel!A:C,3,FALSE),Tabelle1[[#This Row],[Artikelnr. (wenn vorhanden)]])</f>
        <v>VOS-ABS ENTSORGUNG</v>
      </c>
    </row>
    <row r="773" spans="1:8" x14ac:dyDescent="0.25">
      <c r="A773" s="25" t="s">
        <v>15198</v>
      </c>
      <c r="B773" s="25">
        <v>29501009</v>
      </c>
      <c r="C773" s="25">
        <v>7</v>
      </c>
      <c r="D773" s="25">
        <v>61</v>
      </c>
      <c r="E773" s="37">
        <v>44468</v>
      </c>
      <c r="F773" t="s">
        <v>15</v>
      </c>
      <c r="G773" s="25" t="s">
        <v>79</v>
      </c>
      <c r="H773" s="25" t="str">
        <f>IFERROR(VLOOKUP(Tabelle1[[#This Row],[Artikelnr. (wenn vorhanden)]],Artikel!A:C,3,FALSE),Tabelle1[[#This Row],[Artikelnr. (wenn vorhanden)]])</f>
        <v>ABS Whisky-Nuts</v>
      </c>
    </row>
    <row r="774" spans="1:8" x14ac:dyDescent="0.25">
      <c r="A774" s="25" t="s">
        <v>15188</v>
      </c>
      <c r="B774" s="25">
        <v>29501028</v>
      </c>
      <c r="C774" s="25">
        <v>17</v>
      </c>
      <c r="D774" s="25">
        <v>61</v>
      </c>
      <c r="E774" s="37">
        <v>44468</v>
      </c>
      <c r="F774" t="s">
        <v>15</v>
      </c>
      <c r="G774" s="25" t="s">
        <v>79</v>
      </c>
      <c r="H774" s="25" t="str">
        <f>IFERROR(VLOOKUP(Tabelle1[[#This Row],[Artikelnr. (wenn vorhanden)]],Artikel!A:C,3,FALSE),Tabelle1[[#This Row],[Artikelnr. (wenn vorhanden)]])</f>
        <v>ABS KELLERGEIST</v>
      </c>
    </row>
    <row r="775" spans="1:8" x14ac:dyDescent="0.25">
      <c r="A775" s="25" t="s">
        <v>350</v>
      </c>
      <c r="B775" s="25">
        <v>29501055</v>
      </c>
      <c r="C775" s="25">
        <v>370</v>
      </c>
      <c r="D775" s="25">
        <v>12</v>
      </c>
      <c r="E775" s="37">
        <v>44468</v>
      </c>
      <c r="F775" t="s">
        <v>15148</v>
      </c>
      <c r="G775" s="25" t="s">
        <v>36</v>
      </c>
      <c r="H775" s="25" t="str">
        <f>IFERROR(VLOOKUP(Tabelle1[[#This Row],[Artikelnr. (wenn vorhanden)]],Artikel!A:C,3,FALSE),Tabelle1[[#This Row],[Artikelnr. (wenn vorhanden)]])</f>
        <v>VOS RW BUN-PF</v>
      </c>
    </row>
    <row r="776" spans="1:8" x14ac:dyDescent="0.25">
      <c r="A776" s="25" t="s">
        <v>63</v>
      </c>
      <c r="B776" s="25">
        <v>31900001</v>
      </c>
      <c r="C776" s="25">
        <v>29.2</v>
      </c>
      <c r="D776" s="25">
        <v>10</v>
      </c>
      <c r="E776" s="37">
        <v>44468</v>
      </c>
      <c r="F776" t="s">
        <v>330</v>
      </c>
      <c r="G776" s="25"/>
      <c r="H776" s="25" t="str">
        <f>IFERROR(VLOOKUP(Tabelle1[[#This Row],[Artikelnr. (wenn vorhanden)]],Artikel!A:C,3,FALSE),Tabelle1[[#This Row],[Artikelnr. (wenn vorhanden)]])</f>
        <v>VEG-SCH MILD 7,2KG</v>
      </c>
    </row>
    <row r="777" spans="1:8" x14ac:dyDescent="0.25">
      <c r="A777" s="25" t="s">
        <v>63</v>
      </c>
      <c r="B777" s="25">
        <v>31900001</v>
      </c>
      <c r="C777" s="25">
        <v>29.8</v>
      </c>
      <c r="D777" s="25">
        <v>10</v>
      </c>
      <c r="E777" s="37">
        <v>44468</v>
      </c>
      <c r="F777" t="s">
        <v>330</v>
      </c>
      <c r="G777" s="25"/>
      <c r="H777" s="25" t="str">
        <f>IFERROR(VLOOKUP(Tabelle1[[#This Row],[Artikelnr. (wenn vorhanden)]],Artikel!A:C,3,FALSE),Tabelle1[[#This Row],[Artikelnr. (wenn vorhanden)]])</f>
        <v>VEG-SCH MILD 7,2KG</v>
      </c>
    </row>
    <row r="778" spans="1:8" x14ac:dyDescent="0.25">
      <c r="A778" s="25" t="s">
        <v>63</v>
      </c>
      <c r="B778" s="25">
        <v>31900001</v>
      </c>
      <c r="C778" s="25">
        <v>24.6</v>
      </c>
      <c r="D778" s="25">
        <v>10</v>
      </c>
      <c r="E778" s="37">
        <v>44468</v>
      </c>
      <c r="F778" t="s">
        <v>330</v>
      </c>
      <c r="G778" s="25"/>
      <c r="H778" s="25" t="str">
        <f>IFERROR(VLOOKUP(Tabelle1[[#This Row],[Artikelnr. (wenn vorhanden)]],Artikel!A:C,3,FALSE),Tabelle1[[#This Row],[Artikelnr. (wenn vorhanden)]])</f>
        <v>VEG-SCH MILD 7,2KG</v>
      </c>
    </row>
    <row r="779" spans="1:8" x14ac:dyDescent="0.25">
      <c r="A779" s="25" t="s">
        <v>63</v>
      </c>
      <c r="B779" s="25">
        <v>31900001</v>
      </c>
      <c r="C779" s="25">
        <v>10.8</v>
      </c>
      <c r="D779" s="25">
        <v>10</v>
      </c>
      <c r="E779" s="37">
        <v>44468</v>
      </c>
      <c r="F779" t="s">
        <v>330</v>
      </c>
      <c r="G779" s="25"/>
      <c r="H779" s="25" t="str">
        <f>IFERROR(VLOOKUP(Tabelle1[[#This Row],[Artikelnr. (wenn vorhanden)]],Artikel!A:C,3,FALSE),Tabelle1[[#This Row],[Artikelnr. (wenn vorhanden)]])</f>
        <v>VEG-SCH MILD 7,2KG</v>
      </c>
    </row>
    <row r="780" spans="1:8" x14ac:dyDescent="0.25">
      <c r="A780" s="25" t="s">
        <v>63</v>
      </c>
      <c r="B780" s="25">
        <v>32000049</v>
      </c>
      <c r="C780" s="25">
        <v>21</v>
      </c>
      <c r="D780" s="25">
        <v>10</v>
      </c>
      <c r="E780" s="37">
        <v>44468</v>
      </c>
      <c r="F780" t="s">
        <v>187</v>
      </c>
      <c r="G780" s="25" t="s">
        <v>208</v>
      </c>
      <c r="H780" s="25" t="str">
        <f>IFERROR(VLOOKUP(Tabelle1[[#This Row],[Artikelnr. (wenn vorhanden)]],Artikel!A:C,3,FALSE),Tabelle1[[#This Row],[Artikelnr. (wenn vorhanden)]])</f>
        <v>GRW NATUR 7,2KG</v>
      </c>
    </row>
    <row r="781" spans="1:8" x14ac:dyDescent="0.25">
      <c r="A781" s="25" t="s">
        <v>74</v>
      </c>
      <c r="B781" s="25">
        <v>49500052</v>
      </c>
      <c r="C781" s="25">
        <v>56</v>
      </c>
      <c r="D781" s="25">
        <v>12</v>
      </c>
      <c r="E781" s="37">
        <v>44468</v>
      </c>
      <c r="F781" t="s">
        <v>173</v>
      </c>
      <c r="G781" s="25" t="s">
        <v>173</v>
      </c>
      <c r="H781" s="25" t="str">
        <f>IFERROR(VLOOKUP(Tabelle1[[#This Row],[Artikelnr. (wenn vorhanden)]],Artikel!A:C,3,FALSE),Tabelle1[[#This Row],[Artikelnr. (wenn vorhanden)]])</f>
        <v>ABS HAV-DILL-VAKU</v>
      </c>
    </row>
    <row r="782" spans="1:8" x14ac:dyDescent="0.25">
      <c r="A782" s="25" t="s">
        <v>349</v>
      </c>
      <c r="B782" s="25" t="s">
        <v>75</v>
      </c>
      <c r="C782" s="25">
        <v>9</v>
      </c>
      <c r="D782" s="25">
        <v>12</v>
      </c>
      <c r="E782" s="37">
        <v>44468</v>
      </c>
      <c r="F782" t="s">
        <v>15148</v>
      </c>
      <c r="G782" s="25" t="s">
        <v>36</v>
      </c>
      <c r="H782" s="25" t="str">
        <f>IFERROR(VLOOKUP(Tabelle1[[#This Row],[Artikelnr. (wenn vorhanden)]],Artikel!A:C,3,FALSE),Tabelle1[[#This Row],[Artikelnr. (wenn vorhanden)]])</f>
        <v>Diverses</v>
      </c>
    </row>
    <row r="783" spans="1:8" x14ac:dyDescent="0.25">
      <c r="A783" s="25" t="s">
        <v>127</v>
      </c>
      <c r="B783" s="25" t="s">
        <v>75</v>
      </c>
      <c r="C783" s="25">
        <v>85.8</v>
      </c>
      <c r="D783" s="25">
        <v>10</v>
      </c>
      <c r="E783" s="37">
        <v>44468</v>
      </c>
      <c r="F783" t="s">
        <v>25</v>
      </c>
      <c r="G783" s="25" t="s">
        <v>36</v>
      </c>
      <c r="H783" s="25" t="str">
        <f>IFERROR(VLOOKUP(Tabelle1[[#This Row],[Artikelnr. (wenn vorhanden)]],Artikel!A:C,3,FALSE),Tabelle1[[#This Row],[Artikelnr. (wenn vorhanden)]])</f>
        <v>Diverses</v>
      </c>
    </row>
    <row r="784" spans="1:8" x14ac:dyDescent="0.25">
      <c r="A784" s="25" t="s">
        <v>63</v>
      </c>
      <c r="B784" s="25" t="s">
        <v>60</v>
      </c>
      <c r="C784" s="25">
        <v>100</v>
      </c>
      <c r="D784" s="25">
        <v>10</v>
      </c>
      <c r="E784" s="37">
        <v>44468</v>
      </c>
      <c r="F784" t="s">
        <v>25</v>
      </c>
      <c r="G784" s="25" t="s">
        <v>76</v>
      </c>
      <c r="H784" s="25" t="str">
        <f>IFERROR(VLOOKUP(Tabelle1[[#This Row],[Artikelnr. (wenn vorhanden)]],Artikel!A:C,3,FALSE),Tabelle1[[#This Row],[Artikelnr. (wenn vorhanden)]])</f>
        <v>Diverses aus Abfüllung</v>
      </c>
    </row>
    <row r="785" spans="1:8" x14ac:dyDescent="0.25">
      <c r="A785" s="25" t="s">
        <v>41</v>
      </c>
      <c r="B785" s="25" t="s">
        <v>81</v>
      </c>
      <c r="C785" s="25">
        <v>62</v>
      </c>
      <c r="D785" s="25">
        <v>10</v>
      </c>
      <c r="E785" s="37">
        <v>44468</v>
      </c>
      <c r="F785" t="s">
        <v>25</v>
      </c>
      <c r="G785" s="25" t="s">
        <v>76</v>
      </c>
      <c r="H785" s="25" t="str">
        <f>IFERROR(VLOOKUP(Tabelle1[[#This Row],[Artikelnr. (wenn vorhanden)]],Artikel!A:C,3,FALSE),Tabelle1[[#This Row],[Artikelnr. (wenn vorhanden)]])</f>
        <v>Diverses aus Schmelze</v>
      </c>
    </row>
    <row r="786" spans="1:8" x14ac:dyDescent="0.25">
      <c r="A786" s="25" t="s">
        <v>275</v>
      </c>
      <c r="B786" s="25" t="s">
        <v>15227</v>
      </c>
      <c r="C786" s="25">
        <v>20</v>
      </c>
      <c r="D786" s="25">
        <v>31</v>
      </c>
      <c r="E786" s="37">
        <v>44468</v>
      </c>
      <c r="F786" t="s">
        <v>187</v>
      </c>
      <c r="G786" s="25"/>
      <c r="H786" s="25" t="str">
        <f>IFERROR(VLOOKUP(Tabelle1[[#This Row],[Artikelnr. (wenn vorhanden)]],Artikel!A:C,3,FALSE),Tabelle1[[#This Row],[Artikelnr. (wenn vorhanden)]])</f>
        <v>ganze Wurst gourme natur</v>
      </c>
    </row>
    <row r="787" spans="1:8" x14ac:dyDescent="0.25">
      <c r="A787" s="25" t="s">
        <v>275</v>
      </c>
      <c r="B787" s="25" t="s">
        <v>15227</v>
      </c>
      <c r="C787" s="25">
        <v>10</v>
      </c>
      <c r="D787" s="25">
        <v>33</v>
      </c>
      <c r="E787" s="37">
        <v>44468</v>
      </c>
      <c r="F787" t="s">
        <v>187</v>
      </c>
      <c r="G787" s="25"/>
      <c r="H787" s="25" t="str">
        <f>IFERROR(VLOOKUP(Tabelle1[[#This Row],[Artikelnr. (wenn vorhanden)]],Artikel!A:C,3,FALSE),Tabelle1[[#This Row],[Artikelnr. (wenn vorhanden)]])</f>
        <v>ganze Wurst gourme natur</v>
      </c>
    </row>
    <row r="788" spans="1:8" x14ac:dyDescent="0.25">
      <c r="A788" s="25" t="s">
        <v>275</v>
      </c>
      <c r="B788" s="25" t="s">
        <v>15228</v>
      </c>
      <c r="C788" s="25">
        <v>20</v>
      </c>
      <c r="D788" s="25">
        <v>31</v>
      </c>
      <c r="E788" s="37">
        <v>44468</v>
      </c>
      <c r="F788" t="s">
        <v>187</v>
      </c>
      <c r="G788" s="25"/>
      <c r="H788" s="25" t="str">
        <f>IFERROR(VLOOKUP(Tabelle1[[#This Row],[Artikelnr. (wenn vorhanden)]],Artikel!A:C,3,FALSE),Tabelle1[[#This Row],[Artikelnr. (wenn vorhanden)]])</f>
        <v>ganze Wurst Schinken</v>
      </c>
    </row>
    <row r="789" spans="1:8" ht="30" x14ac:dyDescent="0.25">
      <c r="A789" s="25" t="s">
        <v>349</v>
      </c>
      <c r="B789" s="25" t="s">
        <v>307</v>
      </c>
      <c r="C789" s="25">
        <v>322</v>
      </c>
      <c r="D789" s="25">
        <v>10</v>
      </c>
      <c r="E789" s="37">
        <v>44468</v>
      </c>
      <c r="F789" t="s">
        <v>111</v>
      </c>
      <c r="G789" s="55" t="s">
        <v>194</v>
      </c>
      <c r="H789" s="25" t="str">
        <f>IFERROR(VLOOKUP(Tabelle1[[#This Row],[Artikelnr. (wenn vorhanden)]],Artikel!A:C,3,FALSE),Tabelle1[[#This Row],[Artikelnr. (wenn vorhanden)]])</f>
        <v>gemischte Räucherstücke</v>
      </c>
    </row>
    <row r="790" spans="1:8" ht="30" x14ac:dyDescent="0.25">
      <c r="A790" s="25" t="s">
        <v>349</v>
      </c>
      <c r="B790" s="25" t="s">
        <v>307</v>
      </c>
      <c r="C790" s="25">
        <v>61</v>
      </c>
      <c r="D790" s="25">
        <v>10</v>
      </c>
      <c r="E790" s="37">
        <v>44468</v>
      </c>
      <c r="F790" t="s">
        <v>111</v>
      </c>
      <c r="G790" s="55" t="s">
        <v>194</v>
      </c>
      <c r="H790" s="25" t="str">
        <f>IFERROR(VLOOKUP(Tabelle1[[#This Row],[Artikelnr. (wenn vorhanden)]],Artikel!A:C,3,FALSE),Tabelle1[[#This Row],[Artikelnr. (wenn vorhanden)]])</f>
        <v>gemischte Räucherstücke</v>
      </c>
    </row>
    <row r="791" spans="1:8" x14ac:dyDescent="0.25">
      <c r="A791" s="25" t="s">
        <v>59</v>
      </c>
      <c r="B791" s="25" t="s">
        <v>57</v>
      </c>
      <c r="C791" s="25">
        <v>2</v>
      </c>
      <c r="D791" s="25">
        <v>70</v>
      </c>
      <c r="E791" s="37">
        <v>44468</v>
      </c>
      <c r="F791" t="s">
        <v>68</v>
      </c>
      <c r="G791" s="25" t="s">
        <v>68</v>
      </c>
      <c r="H791" s="25" t="str">
        <f>IFERROR(VLOOKUP(Tabelle1[[#This Row],[Artikelnr. (wenn vorhanden)]],Artikel!A:C,3,FALSE),Tabelle1[[#This Row],[Artikelnr. (wenn vorhanden)]])</f>
        <v>Laborproben</v>
      </c>
    </row>
    <row r="792" spans="1:8" x14ac:dyDescent="0.25">
      <c r="A792" s="25" t="s">
        <v>59</v>
      </c>
      <c r="B792" s="25" t="s">
        <v>57</v>
      </c>
      <c r="C792" s="25">
        <v>56.6</v>
      </c>
      <c r="D792" s="25">
        <v>70</v>
      </c>
      <c r="E792" s="37">
        <v>44468</v>
      </c>
      <c r="F792" t="s">
        <v>58</v>
      </c>
      <c r="G792" s="25" t="s">
        <v>58</v>
      </c>
      <c r="H792" s="25" t="str">
        <f>IFERROR(VLOOKUP(Tabelle1[[#This Row],[Artikelnr. (wenn vorhanden)]],Artikel!A:C,3,FALSE),Tabelle1[[#This Row],[Artikelnr. (wenn vorhanden)]])</f>
        <v>Laborproben</v>
      </c>
    </row>
    <row r="793" spans="1:8" x14ac:dyDescent="0.25">
      <c r="A793" s="25" t="s">
        <v>56</v>
      </c>
      <c r="B793" s="25" t="s">
        <v>236</v>
      </c>
      <c r="C793" s="25">
        <v>20</v>
      </c>
      <c r="D793" s="25">
        <v>12</v>
      </c>
      <c r="E793" s="37">
        <v>44468</v>
      </c>
      <c r="F793" t="s">
        <v>10</v>
      </c>
      <c r="G793" s="25" t="s">
        <v>237</v>
      </c>
      <c r="H793" s="25" t="str">
        <f>IFERROR(VLOOKUP(Tabelle1[[#This Row],[Artikelnr. (wenn vorhanden)]],Artikel!A:C,3,FALSE),Tabelle1[[#This Row],[Artikelnr. (wenn vorhanden)]])</f>
        <v>Reste Zipfel</v>
      </c>
    </row>
    <row r="794" spans="1:8" x14ac:dyDescent="0.25">
      <c r="A794" s="25" t="s">
        <v>74</v>
      </c>
      <c r="B794" s="25">
        <v>29500539</v>
      </c>
      <c r="C794" s="25">
        <v>20</v>
      </c>
      <c r="D794" s="25">
        <v>12</v>
      </c>
      <c r="E794" s="37">
        <v>44469</v>
      </c>
      <c r="F794" t="s">
        <v>39</v>
      </c>
      <c r="G794" s="25" t="s">
        <v>95</v>
      </c>
      <c r="H794" s="25" t="str">
        <f>IFERROR(VLOOKUP(Tabelle1[[#This Row],[Artikelnr. (wenn vorhanden)]],Artikel!A:C,3,FALSE),Tabelle1[[#This Row],[Artikelnr. (wenn vorhanden)]])</f>
        <v>VOS SKZ Mozzarella 40%</v>
      </c>
    </row>
    <row r="795" spans="1:8" x14ac:dyDescent="0.25">
      <c r="A795" s="25" t="s">
        <v>88</v>
      </c>
      <c r="B795" s="25">
        <v>29500622</v>
      </c>
      <c r="C795" s="25">
        <v>12</v>
      </c>
      <c r="D795" s="25">
        <v>10</v>
      </c>
      <c r="E795" s="37">
        <v>44469</v>
      </c>
      <c r="F795" t="s">
        <v>111</v>
      </c>
      <c r="G795" s="25" t="s">
        <v>20</v>
      </c>
      <c r="H795" s="25" t="str">
        <f>IFERROR(VLOOKUP(Tabelle1[[#This Row],[Artikelnr. (wenn vorhanden)]],Artikel!A:C,3,FALSE),Tabelle1[[#This Row],[Artikelnr. (wenn vorhanden)]])</f>
        <v>VOS GRW Natur 45% OGT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41</v>
      </c>
      <c r="B797" s="25">
        <v>29500816</v>
      </c>
      <c r="C797" s="25">
        <v>22</v>
      </c>
      <c r="D797" s="25">
        <v>22</v>
      </c>
      <c r="E797" s="37">
        <v>44469</v>
      </c>
      <c r="F797" t="s">
        <v>341</v>
      </c>
      <c r="G797" s="25" t="s">
        <v>342</v>
      </c>
      <c r="H797" s="25" t="str">
        <f>IFERROR(VLOOKUP(Tabelle1[[#This Row],[Artikelnr. (wenn vorhanden)]],Artikel!A:C,3,FALSE),Tabelle1[[#This Row],[Artikelnr. (wenn vorhanden)]])</f>
        <v>ABS Gouda 48% OGT</v>
      </c>
    </row>
    <row r="798" spans="1:8" x14ac:dyDescent="0.25">
      <c r="A798" s="25" t="s">
        <v>15198</v>
      </c>
      <c r="B798" s="25">
        <v>29500886</v>
      </c>
      <c r="C798" s="25">
        <v>16</v>
      </c>
      <c r="D798" s="25">
        <v>61</v>
      </c>
      <c r="E798" s="37">
        <v>44469</v>
      </c>
      <c r="F798" t="s">
        <v>15</v>
      </c>
      <c r="G798" s="25" t="s">
        <v>209</v>
      </c>
      <c r="H798" s="25" t="str">
        <f>IFERROR(VLOOKUP(Tabelle1[[#This Row],[Artikelnr. (wenn vorhanden)]],Artikel!A:C,3,FALSE),Tabelle1[[#This Row],[Artikelnr. (wenn vorhanden)]])</f>
        <v>ABS MEDI-KRÄUK</v>
      </c>
    </row>
    <row r="799" spans="1:8" x14ac:dyDescent="0.25">
      <c r="A799" s="25" t="s">
        <v>74</v>
      </c>
      <c r="B799" s="25">
        <v>29500917</v>
      </c>
      <c r="C799" s="25">
        <v>44</v>
      </c>
      <c r="D799" s="25">
        <v>22</v>
      </c>
      <c r="E799" s="37">
        <v>44469</v>
      </c>
      <c r="F799" t="s">
        <v>72</v>
      </c>
      <c r="G799" s="25" t="s">
        <v>73</v>
      </c>
      <c r="H799" s="25" t="str">
        <f>IFERROR(VLOOKUP(Tabelle1[[#This Row],[Artikelnr. (wenn vorhanden)]],Artikel!A:C,3,FALSE),Tabelle1[[#This Row],[Artikelnr. (wenn vorhanden)]])</f>
        <v>VOS-ABS ENTSORGUNG</v>
      </c>
    </row>
    <row r="800" spans="1:8" x14ac:dyDescent="0.25">
      <c r="A800" s="25" t="s">
        <v>74</v>
      </c>
      <c r="B800" s="25">
        <v>29500917</v>
      </c>
      <c r="C800" s="25">
        <v>46</v>
      </c>
      <c r="D800" s="25">
        <v>22</v>
      </c>
      <c r="E800" s="37">
        <v>44469</v>
      </c>
      <c r="F800" t="s">
        <v>72</v>
      </c>
      <c r="G800" s="25" t="s">
        <v>73</v>
      </c>
      <c r="H800" s="25" t="str">
        <f>IFERROR(VLOOKUP(Tabelle1[[#This Row],[Artikelnr. (wenn vorhanden)]],Artikel!A:C,3,FALSE),Tabelle1[[#This Row],[Artikelnr. (wenn vorhanden)]])</f>
        <v>VOS-ABS ENTSORGUNG</v>
      </c>
    </row>
    <row r="801" spans="1:8" x14ac:dyDescent="0.25">
      <c r="A801" s="25" t="s">
        <v>41</v>
      </c>
      <c r="B801" s="25">
        <v>29500943</v>
      </c>
      <c r="C801" s="25">
        <v>25</v>
      </c>
      <c r="D801" s="25">
        <v>12</v>
      </c>
      <c r="E801" s="37">
        <v>44469</v>
      </c>
      <c r="F801" t="s">
        <v>39</v>
      </c>
      <c r="G801" s="25" t="s">
        <v>95</v>
      </c>
      <c r="H801" s="25" t="str">
        <f>IFERROR(VLOOKUP(Tabelle1[[#This Row],[Artikelnr. (wenn vorhanden)]],Artikel!A:C,3,FALSE),Tabelle1[[#This Row],[Artikelnr. (wenn vorhanden)]])</f>
        <v>VOS URW-NUSS-OGT</v>
      </c>
    </row>
    <row r="802" spans="1:8" x14ac:dyDescent="0.25">
      <c r="A802" s="25" t="s">
        <v>74</v>
      </c>
      <c r="B802" s="25">
        <v>29500947</v>
      </c>
      <c r="C802" s="25">
        <v>15</v>
      </c>
      <c r="D802" s="25">
        <v>12</v>
      </c>
      <c r="E802" s="37">
        <v>44469</v>
      </c>
      <c r="F802" t="s">
        <v>39</v>
      </c>
      <c r="G802" s="25" t="s">
        <v>95</v>
      </c>
      <c r="H802" s="25" t="str">
        <f>IFERROR(VLOOKUP(Tabelle1[[#This Row],[Artikelnr. (wenn vorhanden)]],Artikel!A:C,3,FALSE),Tabelle1[[#This Row],[Artikelnr. (wenn vorhanden)]])</f>
        <v>VOS URW-NATUR-EXTRA</v>
      </c>
    </row>
    <row r="803" spans="1:8" x14ac:dyDescent="0.25">
      <c r="A803" s="25" t="s">
        <v>74</v>
      </c>
      <c r="B803" s="25">
        <v>29500948</v>
      </c>
      <c r="C803" s="25">
        <v>100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URW-VS-SPICKER-NATU</v>
      </c>
    </row>
    <row r="804" spans="1:8" x14ac:dyDescent="0.25">
      <c r="A804" s="25" t="s">
        <v>74</v>
      </c>
      <c r="B804" s="25">
        <v>29501021</v>
      </c>
      <c r="C804" s="25">
        <v>25</v>
      </c>
      <c r="D804" s="25">
        <v>12</v>
      </c>
      <c r="E804" s="37">
        <v>44469</v>
      </c>
      <c r="F804" t="s">
        <v>15148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 NATUR AMM CO RE</v>
      </c>
    </row>
    <row r="805" spans="1:8" x14ac:dyDescent="0.25">
      <c r="A805" s="25" t="s">
        <v>15198</v>
      </c>
      <c r="B805" s="25">
        <v>29501029</v>
      </c>
      <c r="C805" s="25">
        <v>9</v>
      </c>
      <c r="D805" s="25">
        <v>61</v>
      </c>
      <c r="E805" s="37">
        <v>44469</v>
      </c>
      <c r="F805" t="s">
        <v>15</v>
      </c>
      <c r="G805" s="25" t="s">
        <v>79</v>
      </c>
      <c r="H805" s="25" t="str">
        <f>IFERROR(VLOOKUP(Tabelle1[[#This Row],[Artikelnr. (wenn vorhanden)]],Artikel!A:C,3,FALSE),Tabelle1[[#This Row],[Artikelnr. (wenn vorhanden)]])</f>
        <v>ABS BRUSCHETTA</v>
      </c>
    </row>
    <row r="806" spans="1:8" x14ac:dyDescent="0.25">
      <c r="A806" s="25" t="s">
        <v>41</v>
      </c>
      <c r="B806" s="25">
        <v>29600004</v>
      </c>
      <c r="C806" s="25">
        <v>195</v>
      </c>
      <c r="D806" s="25">
        <v>12</v>
      </c>
      <c r="E806" s="37">
        <v>44469</v>
      </c>
      <c r="F806" t="s">
        <v>39</v>
      </c>
      <c r="G806" s="25" t="s">
        <v>40</v>
      </c>
      <c r="H806" s="25" t="str">
        <f>IFERROR(VLOOKUP(Tabelle1[[#This Row],[Artikelnr. (wenn vorhanden)]],Artikel!A:C,3,FALSE),Tabelle1[[#This Row],[Artikelnr. (wenn vorhanden)]])</f>
        <v>ABS 45-48% Konventionel</v>
      </c>
    </row>
    <row r="807" spans="1:8" x14ac:dyDescent="0.25">
      <c r="A807" s="25" t="s">
        <v>41</v>
      </c>
      <c r="B807" s="25">
        <v>29600017</v>
      </c>
      <c r="C807" s="25">
        <v>66.8</v>
      </c>
      <c r="D807" s="25">
        <v>12</v>
      </c>
      <c r="E807" s="37">
        <v>44469</v>
      </c>
      <c r="F807" t="s">
        <v>39</v>
      </c>
      <c r="G807" s="25" t="s">
        <v>40</v>
      </c>
      <c r="H807" s="25" t="str">
        <f>IFERROR(VLOOKUP(Tabelle1[[#This Row],[Artikelnr. (wenn vorhanden)]],Artikel!A:C,3,FALSE),Tabelle1[[#This Row],[Artikelnr. (wenn vorhanden)]])</f>
        <v>VS RW Schinken mit Rind</v>
      </c>
    </row>
    <row r="808" spans="1:8" x14ac:dyDescent="0.25">
      <c r="A808" s="25" t="s">
        <v>88</v>
      </c>
      <c r="B808" s="25">
        <v>29600017</v>
      </c>
      <c r="C808" s="25">
        <v>72</v>
      </c>
      <c r="D808" s="25">
        <v>12</v>
      </c>
      <c r="E808" s="37">
        <v>44469</v>
      </c>
      <c r="F808" t="s">
        <v>10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VS RW Schinken mit Rind</v>
      </c>
    </row>
    <row r="809" spans="1:8" x14ac:dyDescent="0.25">
      <c r="A809" s="25" t="s">
        <v>8</v>
      </c>
      <c r="B809" s="25">
        <v>29900003</v>
      </c>
      <c r="C809" s="25">
        <v>24</v>
      </c>
      <c r="D809" s="25">
        <v>12</v>
      </c>
      <c r="E809" s="37">
        <v>44469</v>
      </c>
      <c r="F809" t="s">
        <v>15148</v>
      </c>
      <c r="G809" s="25"/>
      <c r="H809" s="25" t="str">
        <f>IFERROR(VLOOKUP(Tabelle1[[#This Row],[Artikelnr. (wenn vorhanden)]],Artikel!A:C,3,FALSE),Tabelle1[[#This Row],[Artikelnr. (wenn vorhanden)]])</f>
        <v>VOS VEG-SCH WÜRZIG</v>
      </c>
    </row>
    <row r="810" spans="1:8" x14ac:dyDescent="0.25">
      <c r="A810" s="25" t="s">
        <v>41</v>
      </c>
      <c r="B810" s="25">
        <v>49500034</v>
      </c>
      <c r="C810" s="25">
        <v>16</v>
      </c>
      <c r="D810" s="25">
        <v>22</v>
      </c>
      <c r="E810" s="37">
        <v>44469</v>
      </c>
      <c r="F810" t="s">
        <v>341</v>
      </c>
      <c r="G810" s="25" t="s">
        <v>344</v>
      </c>
      <c r="H810" s="25" t="str">
        <f>IFERROR(VLOOKUP(Tabelle1[[#This Row],[Artikelnr. (wenn vorhanden)]],Artikel!A:C,3,FALSE),Tabelle1[[#This Row],[Artikelnr. (wenn vorhanden)]])</f>
        <v>ABS GOU VAKU-OGT</v>
      </c>
    </row>
    <row r="811" spans="1:8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15155</v>
      </c>
      <c r="B813" s="25" t="s">
        <v>15280</v>
      </c>
      <c r="C813" s="25">
        <v>128</v>
      </c>
      <c r="D813" s="25">
        <v>12</v>
      </c>
      <c r="E813" s="37">
        <v>44469</v>
      </c>
      <c r="F813" t="s">
        <v>15152</v>
      </c>
      <c r="G813" s="25" t="s">
        <v>87</v>
      </c>
      <c r="H813" s="25" t="str">
        <f>IFERROR(VLOOKUP(Tabelle1[[#This Row],[Artikelnr. (wenn vorhanden)]],Artikel!A:C,3,FALSE),Tabelle1[[#This Row],[Artikelnr. (wenn vorhanden)]])</f>
        <v>Div. Zipfel, Endstücke</v>
      </c>
    </row>
    <row r="814" spans="1:8" x14ac:dyDescent="0.25">
      <c r="A814" s="25" t="s">
        <v>15186</v>
      </c>
      <c r="B814" s="25" t="s">
        <v>15280</v>
      </c>
      <c r="C814" s="25">
        <v>10</v>
      </c>
      <c r="D814" s="25">
        <v>10</v>
      </c>
      <c r="E814" s="37">
        <v>44469</v>
      </c>
      <c r="F814" t="s">
        <v>25</v>
      </c>
      <c r="G814" s="25" t="s">
        <v>76</v>
      </c>
      <c r="H814" s="25" t="str">
        <f>IFERROR(VLOOKUP(Tabelle1[[#This Row],[Artikelnr. (wenn vorhanden)]],Artikel!A:C,3,FALSE),Tabelle1[[#This Row],[Artikelnr. (wenn vorhanden)]])</f>
        <v>Div. Zipfel, Endstücke</v>
      </c>
    </row>
    <row r="815" spans="1:8" x14ac:dyDescent="0.25">
      <c r="A815" s="25" t="s">
        <v>88</v>
      </c>
      <c r="B815" s="25" t="s">
        <v>15280</v>
      </c>
      <c r="C815" s="25">
        <v>22</v>
      </c>
      <c r="D815" s="25">
        <v>30</v>
      </c>
      <c r="E815" s="37">
        <v>44469</v>
      </c>
      <c r="F815" t="s">
        <v>25</v>
      </c>
      <c r="G815" s="25" t="s">
        <v>76</v>
      </c>
      <c r="H815" s="25" t="str">
        <f>IFERROR(VLOOKUP(Tabelle1[[#This Row],[Artikelnr. (wenn vorhanden)]],Artikel!A:C,3,FALSE),Tabelle1[[#This Row],[Artikelnr. (wenn vorhanden)]])</f>
        <v>Div. Zipfel, Endstücke</v>
      </c>
    </row>
    <row r="816" spans="1:8" x14ac:dyDescent="0.25">
      <c r="A816" s="25" t="s">
        <v>15185</v>
      </c>
      <c r="B816" s="25" t="s">
        <v>75</v>
      </c>
      <c r="C816" s="25">
        <v>12</v>
      </c>
      <c r="D816" s="25">
        <v>10</v>
      </c>
      <c r="E816" s="37">
        <v>44469</v>
      </c>
      <c r="F816" t="s">
        <v>25</v>
      </c>
      <c r="G816" s="25" t="s">
        <v>76</v>
      </c>
      <c r="H816" s="25" t="str">
        <f>IFERROR(VLOOKUP(Tabelle1[[#This Row],[Artikelnr. (wenn vorhanden)]],Artikel!A:C,3,FALSE),Tabelle1[[#This Row],[Artikelnr. (wenn vorhanden)]])</f>
        <v>Diverses</v>
      </c>
    </row>
    <row r="817" spans="1:8" x14ac:dyDescent="0.25">
      <c r="A817" s="25" t="s">
        <v>77</v>
      </c>
      <c r="B817" s="25" t="s">
        <v>75</v>
      </c>
      <c r="C817" s="25">
        <v>78</v>
      </c>
      <c r="D817" s="25">
        <v>30</v>
      </c>
      <c r="E817" s="37">
        <v>44469</v>
      </c>
      <c r="G817" s="25"/>
      <c r="H817" s="25" t="str">
        <f>IFERROR(VLOOKUP(Tabelle1[[#This Row],[Artikelnr. (wenn vorhanden)]],Artikel!A:C,3,FALSE),Tabelle1[[#This Row],[Artikelnr. (wenn vorhanden)]])</f>
        <v>Diverses</v>
      </c>
    </row>
    <row r="818" spans="1:8" x14ac:dyDescent="0.25">
      <c r="A818" s="25" t="s">
        <v>117</v>
      </c>
      <c r="B818" s="25" t="s">
        <v>75</v>
      </c>
      <c r="C818" s="25">
        <v>24</v>
      </c>
      <c r="D818" s="25">
        <v>10</v>
      </c>
      <c r="E818" s="37">
        <v>44469</v>
      </c>
      <c r="F818" t="s">
        <v>25</v>
      </c>
      <c r="G818" s="25" t="s">
        <v>76</v>
      </c>
      <c r="H818" s="25" t="str">
        <f>IFERROR(VLOOKUP(Tabelle1[[#This Row],[Artikelnr. (wenn vorhanden)]],Artikel!A:C,3,FALSE),Tabelle1[[#This Row],[Artikelnr. (wenn vorhanden)]])</f>
        <v>Diverses</v>
      </c>
    </row>
    <row r="819" spans="1:8" x14ac:dyDescent="0.25">
      <c r="A819" s="25" t="s">
        <v>37</v>
      </c>
      <c r="B819" s="25" t="s">
        <v>75</v>
      </c>
      <c r="C819" s="25">
        <v>11</v>
      </c>
      <c r="D819" s="25">
        <v>10</v>
      </c>
      <c r="E819" s="37">
        <v>44469</v>
      </c>
      <c r="F819" t="s">
        <v>25</v>
      </c>
      <c r="G819" s="25" t="s">
        <v>76</v>
      </c>
      <c r="H819" s="25" t="str">
        <f>IFERROR(VLOOKUP(Tabelle1[[#This Row],[Artikelnr. (wenn vorhanden)]],Artikel!A:C,3,FALSE),Tabelle1[[#This Row],[Artikelnr. (wenn vorhanden)]])</f>
        <v>Diverses</v>
      </c>
    </row>
    <row r="820" spans="1:8" x14ac:dyDescent="0.25">
      <c r="A820" s="25" t="s">
        <v>63</v>
      </c>
      <c r="B820" s="25" t="s">
        <v>60</v>
      </c>
      <c r="C820" s="25">
        <v>97.5</v>
      </c>
      <c r="D820" s="25">
        <v>10</v>
      </c>
      <c r="E820" s="37">
        <v>44469</v>
      </c>
      <c r="F820" t="s">
        <v>25</v>
      </c>
      <c r="G820" s="25" t="s">
        <v>76</v>
      </c>
      <c r="H820" s="25" t="str">
        <f>IFERROR(VLOOKUP(Tabelle1[[#This Row],[Artikelnr. (wenn vorhanden)]],Artikel!A:C,3,FALSE),Tabelle1[[#This Row],[Artikelnr. (wenn vorhanden)]])</f>
        <v>Diverses aus Abfüllung</v>
      </c>
    </row>
    <row r="821" spans="1:8" x14ac:dyDescent="0.25">
      <c r="A821" s="25" t="s">
        <v>63</v>
      </c>
      <c r="B821" s="25" t="s">
        <v>60</v>
      </c>
      <c r="C821" s="25">
        <v>484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 aus Abfüllung</v>
      </c>
    </row>
    <row r="822" spans="1:8" x14ac:dyDescent="0.25">
      <c r="A822" s="25" t="s">
        <v>140</v>
      </c>
      <c r="B822" s="25" t="s">
        <v>200</v>
      </c>
      <c r="C822" s="25">
        <v>5</v>
      </c>
      <c r="D822" s="25">
        <v>70</v>
      </c>
      <c r="E822" s="37">
        <v>44469</v>
      </c>
      <c r="F822" t="s">
        <v>68</v>
      </c>
      <c r="G822" s="25" t="s">
        <v>68</v>
      </c>
      <c r="H822" s="25" t="str">
        <f>IFERROR(VLOOKUP(Tabelle1[[#This Row],[Artikelnr. (wenn vorhanden)]],Artikel!A:C,3,FALSE),Tabelle1[[#This Row],[Artikelnr. (wenn vorhanden)]])</f>
        <v>Diverses QM</v>
      </c>
    </row>
    <row r="823" spans="1:8" x14ac:dyDescent="0.25">
      <c r="A823" s="25" t="s">
        <v>275</v>
      </c>
      <c r="B823" s="25" t="s">
        <v>15228</v>
      </c>
      <c r="C823" s="25">
        <v>10</v>
      </c>
      <c r="D823" s="25">
        <v>34</v>
      </c>
      <c r="E823" s="37">
        <v>44469</v>
      </c>
      <c r="F823" t="s">
        <v>187</v>
      </c>
      <c r="G823" s="25"/>
      <c r="H823" s="25" t="str">
        <f>IFERROR(VLOOKUP(Tabelle1[[#This Row],[Artikelnr. (wenn vorhanden)]],Artikel!A:C,3,FALSE),Tabelle1[[#This Row],[Artikelnr. (wenn vorhanden)]])</f>
        <v>ganze Wurst Schinken</v>
      </c>
    </row>
    <row r="824" spans="1:8" x14ac:dyDescent="0.25">
      <c r="A824" s="25" t="s">
        <v>59</v>
      </c>
      <c r="B824" s="25" t="s">
        <v>57</v>
      </c>
      <c r="C824" s="25">
        <v>2.1</v>
      </c>
      <c r="D824" s="25">
        <v>70</v>
      </c>
      <c r="E824" s="37">
        <v>44469</v>
      </c>
      <c r="F824" t="s">
        <v>68</v>
      </c>
      <c r="G824" s="25" t="s">
        <v>68</v>
      </c>
      <c r="H824" s="25" t="str">
        <f>IFERROR(VLOOKUP(Tabelle1[[#This Row],[Artikelnr. (wenn vorhanden)]],Artikel!A:C,3,FALSE),Tabelle1[[#This Row],[Artikelnr. (wenn vorhanden)]])</f>
        <v>Laborproben</v>
      </c>
    </row>
    <row r="825" spans="1:8" x14ac:dyDescent="0.25">
      <c r="A825" s="25" t="s">
        <v>59</v>
      </c>
      <c r="B825" s="25" t="s">
        <v>57</v>
      </c>
      <c r="C825" s="25">
        <v>70</v>
      </c>
      <c r="D825" s="25">
        <v>70</v>
      </c>
      <c r="E825" s="37">
        <v>44469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Laborproben</v>
      </c>
    </row>
    <row r="826" spans="1:8" x14ac:dyDescent="0.25">
      <c r="A826" s="25" t="s">
        <v>15207</v>
      </c>
      <c r="B826" s="25" t="s">
        <v>326</v>
      </c>
      <c r="C826" s="25">
        <v>12</v>
      </c>
      <c r="D826" s="25">
        <v>10</v>
      </c>
      <c r="E826" s="37">
        <v>44469</v>
      </c>
      <c r="F826" t="s">
        <v>25</v>
      </c>
      <c r="G826" s="25" t="s">
        <v>76</v>
      </c>
      <c r="H826" s="25" t="str">
        <f>IFERROR(VLOOKUP(Tabelle1[[#This Row],[Artikelnr. (wenn vorhanden)]],Artikel!A:C,3,FALSE),Tabelle1[[#This Row],[Artikelnr. (wenn vorhanden)]])</f>
        <v>Natur</v>
      </c>
    </row>
    <row r="827" spans="1:8" x14ac:dyDescent="0.25">
      <c r="A827" s="25" t="s">
        <v>56</v>
      </c>
      <c r="B827" s="25" t="s">
        <v>236</v>
      </c>
      <c r="C827" s="25">
        <v>18</v>
      </c>
      <c r="D827" s="25">
        <v>61</v>
      </c>
      <c r="E827" s="37">
        <v>44469</v>
      </c>
      <c r="F827" t="s">
        <v>237</v>
      </c>
      <c r="G827" s="25" t="s">
        <v>237</v>
      </c>
      <c r="H827" s="25" t="str">
        <f>IFERROR(VLOOKUP(Tabelle1[[#This Row],[Artikelnr. (wenn vorhanden)]],Artikel!A:C,3,FALSE),Tabelle1[[#This Row],[Artikelnr. (wenn vorhanden)]])</f>
        <v>Reste Zipfel</v>
      </c>
    </row>
    <row r="828" spans="1:8" x14ac:dyDescent="0.25">
      <c r="A828" s="25" t="s">
        <v>88</v>
      </c>
      <c r="B828" s="25" t="s">
        <v>343</v>
      </c>
      <c r="C828" s="25">
        <v>275</v>
      </c>
      <c r="D828" s="25">
        <v>12</v>
      </c>
      <c r="E828" s="37">
        <v>44469</v>
      </c>
      <c r="F828" t="s">
        <v>10</v>
      </c>
      <c r="G828" s="25" t="s">
        <v>20</v>
      </c>
      <c r="H828" s="25" t="str">
        <f>IFERROR(VLOOKUP(Tabelle1[[#This Row],[Artikelnr. (wenn vorhanden)]],Artikel!A:C,3,FALSE),Tabelle1[[#This Row],[Artikelnr. (wenn vorhanden)]])</f>
        <v>RS natur gourmet</v>
      </c>
    </row>
    <row r="829" spans="1:8" x14ac:dyDescent="0.25">
      <c r="A829" s="25" t="s">
        <v>88</v>
      </c>
      <c r="B829" s="25" t="s">
        <v>339</v>
      </c>
      <c r="C829" s="25">
        <v>50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Wallnusstraum</v>
      </c>
    </row>
    <row r="830" spans="1:8" x14ac:dyDescent="0.25">
      <c r="A830" s="25" t="s">
        <v>275</v>
      </c>
      <c r="B830" s="25" t="s">
        <v>15230</v>
      </c>
      <c r="C830" s="25">
        <v>10</v>
      </c>
      <c r="D830" s="25">
        <v>34</v>
      </c>
      <c r="E830" s="37">
        <v>44470</v>
      </c>
      <c r="F830" t="s">
        <v>187</v>
      </c>
      <c r="G830" s="25"/>
      <c r="H830" s="25" t="str">
        <f>IFERROR(VLOOKUP(Tabelle1[[#This Row],[Artikelnr. (wenn vorhanden)]],Artikel!A:C,3,FALSE),Tabelle1[[#This Row],[Artikelnr. (wenn vorhanden)]])</f>
        <v>ganze Wurst BDK</v>
      </c>
    </row>
    <row r="831" spans="1:8" x14ac:dyDescent="0.25">
      <c r="A831" s="25" t="s">
        <v>275</v>
      </c>
      <c r="B831" s="25" t="s">
        <v>15229</v>
      </c>
      <c r="C831" s="25">
        <v>10</v>
      </c>
      <c r="D831" s="25">
        <v>34</v>
      </c>
      <c r="E831" s="37">
        <v>44470</v>
      </c>
      <c r="F831" t="s">
        <v>187</v>
      </c>
      <c r="G831" s="25"/>
      <c r="H831" s="25" t="str">
        <f>IFERROR(VLOOKUP(Tabelle1[[#This Row],[Artikelnr. (wenn vorhanden)]],Artikel!A:C,3,FALSE),Tabelle1[[#This Row],[Artikelnr. (wenn vorhanden)]])</f>
        <v>ganze Wurst Räucher</v>
      </c>
    </row>
    <row r="832" spans="1:8" x14ac:dyDescent="0.25">
      <c r="A832" s="25" t="s">
        <v>59</v>
      </c>
      <c r="B832" s="25" t="s">
        <v>57</v>
      </c>
      <c r="C832" s="25">
        <v>10</v>
      </c>
      <c r="D832" s="25">
        <v>70</v>
      </c>
      <c r="E832" s="37">
        <v>44470</v>
      </c>
      <c r="F832" t="s">
        <v>58</v>
      </c>
      <c r="G832" s="25" t="s">
        <v>58</v>
      </c>
      <c r="H832" s="25" t="str">
        <f>IFERROR(VLOOKUP(Tabelle1[[#This Row],[Artikelnr. (wenn vorhanden)]],Artikel!A:C,3,FALSE),Tabelle1[[#This Row],[Artikelnr. (wenn vorhanden)]])</f>
        <v>Laborproben</v>
      </c>
    </row>
    <row r="833" spans="1:8" x14ac:dyDescent="0.25">
      <c r="A833" s="25" t="s">
        <v>59</v>
      </c>
      <c r="B833" s="25" t="s">
        <v>57</v>
      </c>
      <c r="C833" s="25">
        <v>70</v>
      </c>
      <c r="D833" s="25">
        <v>70</v>
      </c>
      <c r="E833" s="37">
        <v>44470</v>
      </c>
      <c r="F833" t="s">
        <v>90</v>
      </c>
      <c r="G833" s="25" t="s">
        <v>90</v>
      </c>
      <c r="H833" s="25" t="str">
        <f>IFERROR(VLOOKUP(Tabelle1[[#This Row],[Artikelnr. (wenn vorhanden)]],Artikel!A:C,3,FALSE),Tabelle1[[#This Row],[Artikelnr. (wenn vorhanden)]])</f>
        <v>Laborproben</v>
      </c>
    </row>
    <row r="834" spans="1:8" x14ac:dyDescent="0.25">
      <c r="A834" s="25" t="s">
        <v>59</v>
      </c>
      <c r="B834" s="25" t="s">
        <v>345</v>
      </c>
      <c r="C834" s="25">
        <v>20</v>
      </c>
      <c r="D834" s="25">
        <v>70</v>
      </c>
      <c r="E834" s="37">
        <v>44470</v>
      </c>
      <c r="F834" t="s">
        <v>58</v>
      </c>
      <c r="G834" s="25" t="s">
        <v>58</v>
      </c>
      <c r="H834" s="25" t="str">
        <f>IFERROR(VLOOKUP(Tabelle1[[#This Row],[Artikelnr. (wenn vorhanden)]],Artikel!A:C,3,FALSE),Tabelle1[[#This Row],[Artikelnr. (wenn vorhanden)]])</f>
        <v>SKZ Ammerland Block</v>
      </c>
    </row>
    <row r="835" spans="1:8" x14ac:dyDescent="0.25">
      <c r="A835" s="25" t="s">
        <v>41</v>
      </c>
      <c r="B835" s="25">
        <v>29500498</v>
      </c>
      <c r="C835" s="25">
        <v>641</v>
      </c>
      <c r="D835" s="25">
        <v>12</v>
      </c>
      <c r="E835" s="37">
        <v>44473</v>
      </c>
      <c r="F835" t="s">
        <v>39</v>
      </c>
      <c r="G835" s="25" t="s">
        <v>36</v>
      </c>
      <c r="H835" s="25" t="str">
        <f>IFERROR(VLOOKUP(Tabelle1[[#This Row],[Artikelnr. (wenn vorhanden)]],Artikel!A:C,3,FALSE),Tabelle1[[#This Row],[Artikelnr. (wenn vorhanden)]])</f>
        <v>VOS Räucher Natur Natri</v>
      </c>
    </row>
    <row r="836" spans="1:8" x14ac:dyDescent="0.25">
      <c r="A836" s="25" t="s">
        <v>8</v>
      </c>
      <c r="B836" s="25">
        <v>29500528</v>
      </c>
      <c r="C836" s="25">
        <v>178</v>
      </c>
      <c r="D836" s="25">
        <v>12</v>
      </c>
      <c r="E836" s="37">
        <v>44473</v>
      </c>
      <c r="F836" t="s">
        <v>15148</v>
      </c>
      <c r="G836" s="25" t="s">
        <v>36</v>
      </c>
      <c r="H836" s="25" t="str">
        <f>IFERROR(VLOOKUP(Tabelle1[[#This Row],[Artikelnr. (wenn vorhanden)]],Artikel!A:C,3,FALSE),Tabelle1[[#This Row],[Artikelnr. (wenn vorhanden)]])</f>
        <v>VOS Räucher Schinken Vo</v>
      </c>
    </row>
    <row r="837" spans="1:8" x14ac:dyDescent="0.25">
      <c r="A837" s="25" t="s">
        <v>8</v>
      </c>
      <c r="B837" s="25">
        <v>29500565</v>
      </c>
      <c r="C837" s="25">
        <v>547</v>
      </c>
      <c r="D837" s="25">
        <v>12</v>
      </c>
      <c r="E837" s="37">
        <v>44473</v>
      </c>
      <c r="F837" t="s">
        <v>10</v>
      </c>
      <c r="G837" s="25" t="s">
        <v>355</v>
      </c>
      <c r="H837" s="25" t="str">
        <f>IFERROR(VLOOKUP(Tabelle1[[#This Row],[Artikelnr. (wenn vorhanden)]],Artikel!A:C,3,FALSE),Tabelle1[[#This Row],[Artikelnr. (wenn vorhanden)]])</f>
        <v>VOS Räucher Vorschmelzr</v>
      </c>
    </row>
    <row r="838" spans="1:8" x14ac:dyDescent="0.25">
      <c r="A838" s="25" t="s">
        <v>9</v>
      </c>
      <c r="B838" s="25">
        <v>29500887</v>
      </c>
      <c r="C838" s="25">
        <v>2</v>
      </c>
      <c r="D838" s="25">
        <v>61</v>
      </c>
      <c r="E838" s="37">
        <v>44473</v>
      </c>
      <c r="F838" t="s">
        <v>36</v>
      </c>
      <c r="G838" s="25" t="s">
        <v>36</v>
      </c>
      <c r="H838" s="25" t="str">
        <f>IFERROR(VLOOKUP(Tabelle1[[#This Row],[Artikelnr. (wenn vorhanden)]],Artikel!A:C,3,FALSE),Tabelle1[[#This Row],[Artikelnr. (wenn vorhanden)]])</f>
        <v>ABS ZIEGE-GOU</v>
      </c>
    </row>
    <row r="839" spans="1:8" x14ac:dyDescent="0.25">
      <c r="A839" s="25" t="s">
        <v>9</v>
      </c>
      <c r="B839" s="25">
        <v>29500892</v>
      </c>
      <c r="C839" s="25">
        <v>15</v>
      </c>
      <c r="D839" s="25">
        <v>61</v>
      </c>
      <c r="E839" s="37">
        <v>44473</v>
      </c>
      <c r="F839" t="s">
        <v>36</v>
      </c>
      <c r="G839" s="25" t="s">
        <v>36</v>
      </c>
      <c r="H839" s="25" t="str">
        <f>IFERROR(VLOOKUP(Tabelle1[[#This Row],[Artikelnr. (wenn vorhanden)]],Artikel!A:C,3,FALSE),Tabelle1[[#This Row],[Artikelnr. (wenn vorhanden)]])</f>
        <v>ABS BLU-FOU</v>
      </c>
    </row>
    <row r="840" spans="1:8" x14ac:dyDescent="0.25">
      <c r="A840" s="25" t="s">
        <v>9</v>
      </c>
      <c r="B840" s="25">
        <v>29500906</v>
      </c>
      <c r="C840" s="25">
        <v>9</v>
      </c>
      <c r="D840" s="25">
        <v>61</v>
      </c>
      <c r="E840" s="37">
        <v>44473</v>
      </c>
      <c r="F840" t="s">
        <v>36</v>
      </c>
      <c r="G840" s="25" t="s">
        <v>36</v>
      </c>
      <c r="H840" s="25" t="str">
        <f>IFERROR(VLOOKUP(Tabelle1[[#This Row],[Artikelnr. (wenn vorhanden)]],Artikel!A:C,3,FALSE),Tabelle1[[#This Row],[Artikelnr. (wenn vorhanden)]])</f>
        <v>ABS SCH-PAUL</v>
      </c>
    </row>
    <row r="841" spans="1:8" x14ac:dyDescent="0.25">
      <c r="A841" s="25" t="s">
        <v>9</v>
      </c>
      <c r="B841" s="25">
        <v>29500910</v>
      </c>
      <c r="C841" s="25">
        <v>12</v>
      </c>
      <c r="D841" s="25">
        <v>61</v>
      </c>
      <c r="E841" s="37">
        <v>44473</v>
      </c>
      <c r="F841" t="s">
        <v>36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Unser Blütenkäse</v>
      </c>
    </row>
    <row r="842" spans="1:8" x14ac:dyDescent="0.25">
      <c r="A842" s="25" t="s">
        <v>74</v>
      </c>
      <c r="B842" s="25">
        <v>29500917</v>
      </c>
      <c r="C842" s="25">
        <v>28</v>
      </c>
      <c r="D842" s="25">
        <v>22</v>
      </c>
      <c r="E842" s="37">
        <v>44473</v>
      </c>
      <c r="F842" t="s">
        <v>72</v>
      </c>
      <c r="G842" s="25" t="s">
        <v>36</v>
      </c>
      <c r="H842" s="25" t="str">
        <f>IFERROR(VLOOKUP(Tabelle1[[#This Row],[Artikelnr. (wenn vorhanden)]],Artikel!A:C,3,FALSE),Tabelle1[[#This Row],[Artikelnr. (wenn vorhanden)]])</f>
        <v>VOS-ABS ENTSORGUNG</v>
      </c>
    </row>
    <row r="843" spans="1:8" x14ac:dyDescent="0.25">
      <c r="A843" s="25" t="s">
        <v>74</v>
      </c>
      <c r="B843" s="25">
        <v>29500917</v>
      </c>
      <c r="C843" s="25">
        <v>62</v>
      </c>
      <c r="D843" s="25">
        <v>22</v>
      </c>
      <c r="E843" s="37">
        <v>44473</v>
      </c>
      <c r="F843" t="s">
        <v>72</v>
      </c>
      <c r="G843" s="25" t="s">
        <v>36</v>
      </c>
      <c r="H843" s="25" t="str">
        <f>IFERROR(VLOOKUP(Tabelle1[[#This Row],[Artikelnr. (wenn vorhanden)]],Artikel!A:C,3,FALSE),Tabelle1[[#This Row],[Artikelnr. (wenn vorhanden)]])</f>
        <v>VOS-ABS ENTSORGUNG</v>
      </c>
    </row>
    <row r="844" spans="1:8" x14ac:dyDescent="0.25">
      <c r="A844" s="25" t="s">
        <v>63</v>
      </c>
      <c r="B844" s="25">
        <v>29500918</v>
      </c>
      <c r="C844" s="25">
        <v>97</v>
      </c>
      <c r="D844" s="25">
        <v>12</v>
      </c>
      <c r="E844" s="37">
        <v>44473</v>
      </c>
      <c r="F844" t="s">
        <v>39</v>
      </c>
      <c r="G844" s="25" t="s">
        <v>36</v>
      </c>
      <c r="H844" s="25" t="str">
        <f>IFERROR(VLOOKUP(Tabelle1[[#This Row],[Artikelnr. (wenn vorhanden)]],Artikel!A:C,3,FALSE),Tabelle1[[#This Row],[Artikelnr. (wenn vorhanden)]])</f>
        <v>VOS SKZ-GOU</v>
      </c>
    </row>
    <row r="845" spans="1:8" x14ac:dyDescent="0.25">
      <c r="A845" s="25" t="s">
        <v>63</v>
      </c>
      <c r="B845" s="25">
        <v>29500939</v>
      </c>
      <c r="C845" s="25">
        <v>33</v>
      </c>
      <c r="D845" s="25">
        <v>12</v>
      </c>
      <c r="E845" s="37">
        <v>44473</v>
      </c>
      <c r="F845" t="s">
        <v>15149</v>
      </c>
      <c r="G845" s="25" t="s">
        <v>358</v>
      </c>
      <c r="H845" s="25" t="str">
        <f>IFERROR(VLOOKUP(Tabelle1[[#This Row],[Artikelnr. (wenn vorhanden)]],Artikel!A:C,3,FALSE),Tabelle1[[#This Row],[Artikelnr. (wenn vorhanden)]])</f>
        <v>VOS URW-GRS-KRÄU OGT</v>
      </c>
    </row>
    <row r="846" spans="1:8" x14ac:dyDescent="0.25">
      <c r="A846" s="25" t="s">
        <v>41</v>
      </c>
      <c r="B846" s="25">
        <v>29500945</v>
      </c>
      <c r="C846" s="25">
        <v>75</v>
      </c>
      <c r="D846" s="25">
        <v>12</v>
      </c>
      <c r="E846" s="37">
        <v>44473</v>
      </c>
      <c r="F846" t="s">
        <v>39</v>
      </c>
      <c r="G846" s="25" t="s">
        <v>36</v>
      </c>
      <c r="H846" s="25" t="str">
        <f>IFERROR(VLOOKUP(Tabelle1[[#This Row],[Artikelnr. (wenn vorhanden)]],Artikel!A:C,3,FALSE),Tabelle1[[#This Row],[Artikelnr. (wenn vorhanden)]])</f>
        <v>VOS URW-SCHI-NAT</v>
      </c>
    </row>
    <row r="847" spans="1:8" x14ac:dyDescent="0.25">
      <c r="A847" s="25" t="s">
        <v>63</v>
      </c>
      <c r="B847" s="25">
        <v>29500946</v>
      </c>
      <c r="C847" s="25">
        <v>52</v>
      </c>
      <c r="D847" s="25">
        <v>12</v>
      </c>
      <c r="E847" s="37">
        <v>44473</v>
      </c>
      <c r="F847" t="s">
        <v>39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URW-JALA-NAT</v>
      </c>
    </row>
    <row r="848" spans="1:8" x14ac:dyDescent="0.25">
      <c r="A848" s="25" t="s">
        <v>37</v>
      </c>
      <c r="B848" s="25">
        <v>29501003</v>
      </c>
      <c r="C848" s="25">
        <v>117</v>
      </c>
      <c r="D848" s="25">
        <v>61</v>
      </c>
      <c r="E848" s="37">
        <v>44473</v>
      </c>
      <c r="F848" t="s">
        <v>15121</v>
      </c>
      <c r="G848" s="25" t="s">
        <v>36</v>
      </c>
      <c r="H848" s="25" t="str">
        <f>IFERROR(VLOOKUP(Tabelle1[[#This Row],[Artikelnr. (wenn vorhanden)]],Artikel!A:C,3,FALSE),Tabelle1[[#This Row],[Artikelnr. (wenn vorhanden)]])</f>
        <v>ABS CHED-PF-KRÄUK gemis</v>
      </c>
    </row>
    <row r="849" spans="1:8" x14ac:dyDescent="0.25">
      <c r="A849" s="25" t="s">
        <v>9</v>
      </c>
      <c r="B849" s="25">
        <v>29501009</v>
      </c>
      <c r="C849" s="25">
        <v>13</v>
      </c>
      <c r="D849" s="25">
        <v>61</v>
      </c>
      <c r="E849" s="37">
        <v>44473</v>
      </c>
      <c r="F849" t="s">
        <v>36</v>
      </c>
      <c r="G849" s="25" t="s">
        <v>36</v>
      </c>
      <c r="H849" s="25" t="str">
        <f>IFERROR(VLOOKUP(Tabelle1[[#This Row],[Artikelnr. (wenn vorhanden)]],Artikel!A:C,3,FALSE),Tabelle1[[#This Row],[Artikelnr. (wenn vorhanden)]])</f>
        <v>ABS Whisky-Nuts</v>
      </c>
    </row>
    <row r="850" spans="1:8" x14ac:dyDescent="0.25">
      <c r="A850" s="25" t="s">
        <v>9</v>
      </c>
      <c r="B850" s="25">
        <v>29501020</v>
      </c>
      <c r="C850" s="25">
        <v>6</v>
      </c>
      <c r="D850" s="25">
        <v>61</v>
      </c>
      <c r="E850" s="37">
        <v>44473</v>
      </c>
      <c r="F850" t="s">
        <v>36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WAL-THEKE</v>
      </c>
    </row>
    <row r="851" spans="1:8" x14ac:dyDescent="0.25">
      <c r="A851" s="25" t="s">
        <v>9</v>
      </c>
      <c r="B851" s="25">
        <v>29501023</v>
      </c>
      <c r="C851" s="25">
        <v>432</v>
      </c>
      <c r="D851" s="25">
        <v>61</v>
      </c>
      <c r="E851" s="37">
        <v>44473</v>
      </c>
      <c r="F851" t="s">
        <v>36</v>
      </c>
      <c r="G851" s="25" t="s">
        <v>36</v>
      </c>
      <c r="H851" s="25" t="str">
        <f>IFERROR(VLOOKUP(Tabelle1[[#This Row],[Artikelnr. (wenn vorhanden)]],Artikel!A:C,3,FALSE),Tabelle1[[#This Row],[Artikelnr. (wenn vorhanden)]])</f>
        <v>ABS CAMBOZOLA</v>
      </c>
    </row>
    <row r="852" spans="1:8" x14ac:dyDescent="0.25">
      <c r="A852" s="25" t="s">
        <v>9</v>
      </c>
      <c r="B852" s="25">
        <v>29501028</v>
      </c>
      <c r="C852" s="25">
        <v>6</v>
      </c>
      <c r="D852" s="25">
        <v>61</v>
      </c>
      <c r="E852" s="37">
        <v>44473</v>
      </c>
      <c r="F852" t="s">
        <v>36</v>
      </c>
      <c r="G852" s="25" t="s">
        <v>36</v>
      </c>
      <c r="H852" s="25" t="str">
        <f>IFERROR(VLOOKUP(Tabelle1[[#This Row],[Artikelnr. (wenn vorhanden)]],Artikel!A:C,3,FALSE),Tabelle1[[#This Row],[Artikelnr. (wenn vorhanden)]])</f>
        <v>ABS KELLERGEIST</v>
      </c>
    </row>
    <row r="853" spans="1:8" x14ac:dyDescent="0.25">
      <c r="A853" s="25" t="s">
        <v>37</v>
      </c>
      <c r="B853" s="25">
        <v>29501032</v>
      </c>
      <c r="C853" s="25">
        <v>29</v>
      </c>
      <c r="D853" s="25">
        <v>61</v>
      </c>
      <c r="E853" s="37">
        <v>44473</v>
      </c>
      <c r="F853" t="s">
        <v>15121</v>
      </c>
      <c r="G853" s="25" t="s">
        <v>36</v>
      </c>
      <c r="H853" s="25" t="str">
        <f>IFERROR(VLOOKUP(Tabelle1[[#This Row],[Artikelnr. (wenn vorhanden)]],Artikel!A:C,3,FALSE),Tabelle1[[#This Row],[Artikelnr. (wenn vorhanden)]])</f>
        <v>ABS CHED-ROT MIT ß-CARO</v>
      </c>
    </row>
    <row r="854" spans="1:8" x14ac:dyDescent="0.25">
      <c r="A854" s="25" t="s">
        <v>8</v>
      </c>
      <c r="B854" s="25">
        <v>29501055</v>
      </c>
      <c r="C854" s="25">
        <v>195</v>
      </c>
      <c r="D854" s="25">
        <v>12</v>
      </c>
      <c r="E854" s="37">
        <v>44473</v>
      </c>
      <c r="F854" t="s">
        <v>15148</v>
      </c>
      <c r="G854" s="25" t="s">
        <v>36</v>
      </c>
      <c r="H854" s="25" t="str">
        <f>IFERROR(VLOOKUP(Tabelle1[[#This Row],[Artikelnr. (wenn vorhanden)]],Artikel!A:C,3,FALSE),Tabelle1[[#This Row],[Artikelnr. (wenn vorhanden)]])</f>
        <v>VOS RW BUN-PF</v>
      </c>
    </row>
    <row r="855" spans="1:8" x14ac:dyDescent="0.25">
      <c r="A855" s="25" t="s">
        <v>15155</v>
      </c>
      <c r="B855" s="25">
        <v>29501070</v>
      </c>
      <c r="C855" s="25">
        <v>386</v>
      </c>
      <c r="D855" s="25">
        <v>12</v>
      </c>
      <c r="E855" s="37">
        <v>44473</v>
      </c>
      <c r="F855" t="s">
        <v>15152</v>
      </c>
      <c r="G855" s="25" t="s">
        <v>36</v>
      </c>
      <c r="H855" s="25" t="str">
        <f>IFERROR(VLOOKUP(Tabelle1[[#This Row],[Artikelnr. (wenn vorhanden)]],Artikel!A:C,3,FALSE),Tabelle1[[#This Row],[Artikelnr. (wenn vorhanden)]])</f>
        <v>VOS GRW-SCHI-NAT ENDSTÜ</v>
      </c>
    </row>
    <row r="856" spans="1:8" x14ac:dyDescent="0.25">
      <c r="A856" s="25" t="s">
        <v>8</v>
      </c>
      <c r="B856" s="25">
        <v>49500143</v>
      </c>
      <c r="C856" s="25">
        <v>289</v>
      </c>
      <c r="D856" s="25">
        <v>12</v>
      </c>
      <c r="E856" s="37">
        <v>44473</v>
      </c>
      <c r="F856" t="s">
        <v>15148</v>
      </c>
      <c r="G856" s="25" t="s">
        <v>36</v>
      </c>
      <c r="H856" s="25" t="str">
        <f>IFERROR(VLOOKUP(Tabelle1[[#This Row],[Artikelnr. (wenn vorhanden)]],Artikel!A:C,3,FALSE),Tabelle1[[#This Row],[Artikelnr. (wenn vorhanden)]])</f>
        <v>VOS GRW-NATUR-VAKU / Er</v>
      </c>
    </row>
    <row r="857" spans="1:8" x14ac:dyDescent="0.25">
      <c r="A857" s="25" t="s">
        <v>8</v>
      </c>
      <c r="B857" s="25">
        <v>49500147</v>
      </c>
      <c r="C857" s="25">
        <v>1266</v>
      </c>
      <c r="D857" s="25">
        <v>12</v>
      </c>
      <c r="E857" s="37">
        <v>44473</v>
      </c>
      <c r="F857" t="s">
        <v>15148</v>
      </c>
      <c r="G857" s="25" t="s">
        <v>36</v>
      </c>
      <c r="H857" s="25" t="str">
        <f>IFERROR(VLOOKUP(Tabelle1[[#This Row],[Artikelnr. (wenn vorhanden)]],Artikel!A:C,3,FALSE),Tabelle1[[#This Row],[Artikelnr. (wenn vorhanden)]])</f>
        <v>VOS RW-NATUR-EXTRA-VAKU</v>
      </c>
    </row>
    <row r="858" spans="1:8" x14ac:dyDescent="0.25">
      <c r="A858" s="25" t="s">
        <v>15155</v>
      </c>
      <c r="B858" s="25">
        <v>59500051</v>
      </c>
      <c r="C858" s="25">
        <v>684</v>
      </c>
      <c r="D858" s="25">
        <v>12</v>
      </c>
      <c r="E858" s="37">
        <v>44473</v>
      </c>
      <c r="F858" t="s">
        <v>18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Abschnitte Landkäse Ber</v>
      </c>
    </row>
    <row r="859" spans="1:8" x14ac:dyDescent="0.25">
      <c r="A859" s="25" t="s">
        <v>140</v>
      </c>
      <c r="B859" s="25" t="s">
        <v>75</v>
      </c>
      <c r="C859" s="25">
        <v>14</v>
      </c>
      <c r="D859" s="25">
        <v>70</v>
      </c>
      <c r="E859" s="37">
        <v>44473</v>
      </c>
      <c r="F859" t="s">
        <v>68</v>
      </c>
      <c r="G859" s="25" t="s">
        <v>36</v>
      </c>
      <c r="H859" s="25" t="str">
        <f>IFERROR(VLOOKUP(Tabelle1[[#This Row],[Artikelnr. (wenn vorhanden)]],Artikel!A:C,3,FALSE),Tabelle1[[#This Row],[Artikelnr. (wenn vorhanden)]])</f>
        <v>Diverses</v>
      </c>
    </row>
    <row r="860" spans="1:8" x14ac:dyDescent="0.25">
      <c r="A860" s="25" t="s">
        <v>59</v>
      </c>
      <c r="B860" s="25" t="s">
        <v>75</v>
      </c>
      <c r="C860" s="25">
        <v>93</v>
      </c>
      <c r="D860" s="25">
        <v>70</v>
      </c>
      <c r="E860" s="37">
        <v>44473</v>
      </c>
      <c r="F860" t="s">
        <v>90</v>
      </c>
      <c r="G860" s="25" t="s">
        <v>36</v>
      </c>
      <c r="H860" s="25" t="str">
        <f>IFERROR(VLOOKUP(Tabelle1[[#This Row],[Artikelnr. (wenn vorhanden)]],Artikel!A:C,3,FALSE),Tabelle1[[#This Row],[Artikelnr. (wenn vorhanden)]])</f>
        <v>Diverses</v>
      </c>
    </row>
    <row r="861" spans="1:8" x14ac:dyDescent="0.25">
      <c r="A861" s="25" t="s">
        <v>59</v>
      </c>
      <c r="B861" s="25" t="s">
        <v>75</v>
      </c>
      <c r="C861" s="25">
        <v>26</v>
      </c>
      <c r="D861" s="25">
        <v>70</v>
      </c>
      <c r="E861" s="37">
        <v>44473</v>
      </c>
      <c r="F861" t="s">
        <v>116</v>
      </c>
      <c r="G861" s="25" t="s">
        <v>116</v>
      </c>
      <c r="H861" s="25" t="str">
        <f>IFERROR(VLOOKUP(Tabelle1[[#This Row],[Artikelnr. (wenn vorhanden)]],Artikel!A:C,3,FALSE),Tabelle1[[#This Row],[Artikelnr. (wenn vorhanden)]])</f>
        <v>Diverses</v>
      </c>
    </row>
    <row r="862" spans="1:8" x14ac:dyDescent="0.25">
      <c r="A862" s="25" t="s">
        <v>59</v>
      </c>
      <c r="B862" s="25" t="s">
        <v>75</v>
      </c>
      <c r="C862" s="25">
        <v>49.7</v>
      </c>
      <c r="D862" s="25">
        <v>70</v>
      </c>
      <c r="E862" s="37">
        <v>44473</v>
      </c>
      <c r="F862" t="s">
        <v>90</v>
      </c>
      <c r="G862" s="25" t="s">
        <v>36</v>
      </c>
      <c r="H862" s="25" t="str">
        <f>IFERROR(VLOOKUP(Tabelle1[[#This Row],[Artikelnr. (wenn vorhanden)]],Artikel!A:C,3,FALSE),Tabelle1[[#This Row],[Artikelnr. (wenn vorhanden)]])</f>
        <v>Diverses</v>
      </c>
    </row>
    <row r="863" spans="1:8" x14ac:dyDescent="0.25">
      <c r="A863" s="25" t="s">
        <v>7</v>
      </c>
      <c r="B863" s="25">
        <v>29500631</v>
      </c>
      <c r="C863" s="25">
        <v>60</v>
      </c>
      <c r="D863" s="25">
        <v>12</v>
      </c>
      <c r="E863" s="37">
        <v>44489</v>
      </c>
      <c r="G863" s="25"/>
      <c r="H863" s="56">
        <f>IFERROR(VLOOKUP(Tabelle1[[#This Row],[Artikelnr. (wenn vorhanden)]],Artikel!A:C,3,FALSE),Tabelle1[[#This Row],[Artikelnr. (wenn vorhanden)]])</f>
        <v>29500631</v>
      </c>
    </row>
    <row r="864" spans="1:8" x14ac:dyDescent="0.25">
      <c r="A864" s="25" t="s">
        <v>63</v>
      </c>
      <c r="B864" s="25" t="s">
        <v>75</v>
      </c>
      <c r="C864" s="25">
        <v>20</v>
      </c>
      <c r="D864" s="25">
        <v>31</v>
      </c>
      <c r="E864" s="37">
        <v>44473</v>
      </c>
      <c r="F864" t="s">
        <v>187</v>
      </c>
      <c r="G864" s="25" t="s">
        <v>36</v>
      </c>
      <c r="H864" s="25" t="str">
        <f>IFERROR(VLOOKUP(Tabelle1[[#This Row],[Artikelnr. (wenn vorhanden)]],Artikel!A:C,3,FALSE),Tabelle1[[#This Row],[Artikelnr. (wenn vorhanden)]])</f>
        <v>Diverses</v>
      </c>
    </row>
    <row r="865" spans="1:8" x14ac:dyDescent="0.25">
      <c r="A865" s="25" t="s">
        <v>350</v>
      </c>
      <c r="B865" s="25" t="s">
        <v>75</v>
      </c>
      <c r="C865" s="25">
        <v>47</v>
      </c>
      <c r="D865" s="25">
        <v>10</v>
      </c>
      <c r="E865" s="37">
        <v>44473</v>
      </c>
      <c r="F865" t="s">
        <v>25</v>
      </c>
      <c r="G865" s="25" t="s">
        <v>36</v>
      </c>
      <c r="H865" s="25" t="str">
        <f>IFERROR(VLOOKUP(Tabelle1[[#This Row],[Artikelnr. (wenn vorhanden)]],Artikel!A:C,3,FALSE),Tabelle1[[#This Row],[Artikelnr. (wenn vorhanden)]])</f>
        <v>Diverses</v>
      </c>
    </row>
    <row r="866" spans="1:8" x14ac:dyDescent="0.25">
      <c r="A866" s="25" t="s">
        <v>63</v>
      </c>
      <c r="B866" s="25" t="s">
        <v>75</v>
      </c>
      <c r="C866" s="25">
        <v>180</v>
      </c>
      <c r="D866" s="25">
        <v>10</v>
      </c>
      <c r="E866" s="37">
        <v>44473</v>
      </c>
      <c r="F866" t="s">
        <v>25</v>
      </c>
      <c r="G866" s="25" t="s">
        <v>36</v>
      </c>
      <c r="H866" s="25" t="str">
        <f>IFERROR(VLOOKUP(Tabelle1[[#This Row],[Artikelnr. (wenn vorhanden)]],Artikel!A:C,3,FALSE),Tabelle1[[#This Row],[Artikelnr. (wenn vorhanden)]])</f>
        <v>Diverses</v>
      </c>
    </row>
    <row r="867" spans="1:8" x14ac:dyDescent="0.25">
      <c r="A867" s="25" t="s">
        <v>7</v>
      </c>
      <c r="B867" s="25" t="s">
        <v>75</v>
      </c>
      <c r="C867" s="25">
        <v>86</v>
      </c>
      <c r="D867" s="25">
        <v>30</v>
      </c>
      <c r="E867" s="37">
        <v>44473</v>
      </c>
      <c r="G867" s="25"/>
      <c r="H867" s="25" t="str">
        <f>IFERROR(VLOOKUP(Tabelle1[[#This Row],[Artikelnr. (wenn vorhanden)]],Artikel!A:C,3,FALSE),Tabelle1[[#This Row],[Artikelnr. (wenn vorhanden)]])</f>
        <v>Diverses</v>
      </c>
    </row>
    <row r="868" spans="1:8" x14ac:dyDescent="0.25">
      <c r="A868" s="25" t="s">
        <v>59</v>
      </c>
      <c r="B868" s="25" t="s">
        <v>57</v>
      </c>
      <c r="C868" s="25">
        <v>4</v>
      </c>
      <c r="D868" s="25">
        <v>70</v>
      </c>
      <c r="E868" s="37">
        <v>44473</v>
      </c>
      <c r="F868" t="s">
        <v>58</v>
      </c>
      <c r="G868" s="25" t="s">
        <v>36</v>
      </c>
      <c r="H868" s="25" t="str">
        <f>IFERROR(VLOOKUP(Tabelle1[[#This Row],[Artikelnr. (wenn vorhanden)]],Artikel!A:C,3,FALSE),Tabelle1[[#This Row],[Artikelnr. (wenn vorhanden)]])</f>
        <v>Laborproben</v>
      </c>
    </row>
    <row r="869" spans="1:8" x14ac:dyDescent="0.25">
      <c r="A869" s="25" t="s">
        <v>56</v>
      </c>
      <c r="B869" s="25" t="s">
        <v>236</v>
      </c>
      <c r="C869" s="25">
        <v>8</v>
      </c>
      <c r="D869" s="25">
        <v>61</v>
      </c>
      <c r="E869" s="37">
        <v>44473</v>
      </c>
      <c r="F869" t="s">
        <v>237</v>
      </c>
      <c r="G869" s="25" t="s">
        <v>36</v>
      </c>
      <c r="H869" s="25" t="str">
        <f>IFERROR(VLOOKUP(Tabelle1[[#This Row],[Artikelnr. (wenn vorhanden)]],Artikel!A:C,3,FALSE),Tabelle1[[#This Row],[Artikelnr. (wenn vorhanden)]])</f>
        <v>Reste Zipfel</v>
      </c>
    </row>
    <row r="870" spans="1:8" x14ac:dyDescent="0.25">
      <c r="A870" s="25" t="s">
        <v>74</v>
      </c>
      <c r="B870" s="25" t="s">
        <v>190</v>
      </c>
      <c r="C870" s="25">
        <v>21</v>
      </c>
      <c r="D870" s="25">
        <v>22</v>
      </c>
      <c r="E870" s="37">
        <v>44473</v>
      </c>
      <c r="F870" t="s">
        <v>72</v>
      </c>
      <c r="G870" s="25" t="s">
        <v>36</v>
      </c>
      <c r="H870" s="25" t="str">
        <f>IFERROR(VLOOKUP(Tabelle1[[#This Row],[Artikelnr. (wenn vorhanden)]],Artikel!A:C,3,FALSE),Tabelle1[[#This Row],[Artikelnr. (wenn vorhanden)]])</f>
        <v>RW</v>
      </c>
    </row>
    <row r="871" spans="1:8" x14ac:dyDescent="0.25">
      <c r="A871" s="25" t="s">
        <v>349</v>
      </c>
      <c r="B871" s="25" t="s">
        <v>119</v>
      </c>
      <c r="C871" s="25">
        <v>52</v>
      </c>
      <c r="D871" s="25">
        <v>10</v>
      </c>
      <c r="E871" s="37">
        <v>44473</v>
      </c>
      <c r="F871" t="s">
        <v>111</v>
      </c>
      <c r="G871" s="55" t="s">
        <v>36</v>
      </c>
      <c r="H871" s="25" t="str">
        <f>IFERROR(VLOOKUP(Tabelle1[[#This Row],[Artikelnr. (wenn vorhanden)]],Artikel!A:C,3,FALSE),Tabelle1[[#This Row],[Artikelnr. (wenn vorhanden)]])</f>
        <v>RW Natur</v>
      </c>
    </row>
    <row r="872" spans="1:8" x14ac:dyDescent="0.25">
      <c r="A872" s="25" t="s">
        <v>56</v>
      </c>
      <c r="B872" s="25" t="s">
        <v>352</v>
      </c>
      <c r="C872" s="25">
        <v>9</v>
      </c>
      <c r="D872" s="25">
        <v>12</v>
      </c>
      <c r="E872" s="37">
        <v>44473</v>
      </c>
      <c r="F872" t="s">
        <v>15148</v>
      </c>
      <c r="G872" s="25" t="s">
        <v>15148</v>
      </c>
      <c r="H872" s="25" t="str">
        <f>IFERROR(VLOOKUP(Tabelle1[[#This Row],[Artikelnr. (wenn vorhanden)]],Artikel!A:C,3,FALSE),Tabelle1[[#This Row],[Artikelnr. (wenn vorhanden)]])</f>
        <v>RW natur</v>
      </c>
    </row>
    <row r="873" spans="1:8" x14ac:dyDescent="0.25">
      <c r="A873" s="25" t="s">
        <v>349</v>
      </c>
      <c r="B873" s="25" t="s">
        <v>119</v>
      </c>
      <c r="C873" s="25">
        <v>82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RW Natur</v>
      </c>
    </row>
    <row r="874" spans="1:8" x14ac:dyDescent="0.25">
      <c r="A874" s="25" t="s">
        <v>8</v>
      </c>
      <c r="B874" s="25" t="s">
        <v>351</v>
      </c>
      <c r="C874" s="25">
        <v>22</v>
      </c>
      <c r="D874" s="25">
        <v>10</v>
      </c>
      <c r="E874" s="37">
        <v>44473</v>
      </c>
      <c r="F874" t="s">
        <v>25</v>
      </c>
      <c r="G874" s="25" t="s">
        <v>36</v>
      </c>
      <c r="H874" s="25" t="str">
        <f>IFERROR(VLOOKUP(Tabelle1[[#This Row],[Artikelnr. (wenn vorhanden)]],Artikel!A:C,3,FALSE),Tabelle1[[#This Row],[Artikelnr. (wenn vorhanden)]])</f>
        <v>Walnusstraum</v>
      </c>
    </row>
    <row r="875" spans="1:8" x14ac:dyDescent="0.25">
      <c r="A875" s="25" t="s">
        <v>349</v>
      </c>
      <c r="B875" s="25">
        <v>29500613</v>
      </c>
      <c r="C875" s="25">
        <v>11</v>
      </c>
      <c r="D875" s="25">
        <v>10</v>
      </c>
      <c r="E875" s="37">
        <v>44474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VOS Räucher extra natri</v>
      </c>
    </row>
    <row r="876" spans="1:8" x14ac:dyDescent="0.25">
      <c r="A876" s="25" t="s">
        <v>117</v>
      </c>
      <c r="B876" s="25">
        <v>29500891</v>
      </c>
      <c r="C876" s="25">
        <v>8</v>
      </c>
      <c r="D876" s="25">
        <v>61</v>
      </c>
      <c r="E876" s="37">
        <v>44474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ABS PECO</v>
      </c>
    </row>
    <row r="877" spans="1:8" x14ac:dyDescent="0.25">
      <c r="A877" s="25" t="s">
        <v>9</v>
      </c>
      <c r="B877" s="25">
        <v>29500908</v>
      </c>
      <c r="C877" s="25">
        <v>22</v>
      </c>
      <c r="D877" s="25">
        <v>61</v>
      </c>
      <c r="E877" s="37">
        <v>44474</v>
      </c>
      <c r="F877" t="s">
        <v>36</v>
      </c>
      <c r="G877" s="25" t="s">
        <v>36</v>
      </c>
      <c r="H877" s="25" t="str">
        <f>IFERROR(VLOOKUP(Tabelle1[[#This Row],[Artikelnr. (wenn vorhanden)]],Artikel!A:C,3,FALSE),Tabelle1[[#This Row],[Artikelnr. (wenn vorhanden)]])</f>
        <v>ABS GRUY</v>
      </c>
    </row>
    <row r="878" spans="1:8" x14ac:dyDescent="0.25">
      <c r="A878" s="25" t="s">
        <v>74</v>
      </c>
      <c r="B878" s="25">
        <v>29500917</v>
      </c>
      <c r="C878" s="25">
        <v>49</v>
      </c>
      <c r="D878" s="25">
        <v>22</v>
      </c>
      <c r="E878" s="37">
        <v>44474</v>
      </c>
      <c r="F878" t="s">
        <v>72</v>
      </c>
      <c r="G878" s="25" t="s">
        <v>36</v>
      </c>
      <c r="H878" s="25" t="str">
        <f>IFERROR(VLOOKUP(Tabelle1[[#This Row],[Artikelnr. (wenn vorhanden)]],Artikel!A:C,3,FALSE),Tabelle1[[#This Row],[Artikelnr. (wenn vorhanden)]])</f>
        <v>VOS-ABS ENTSORGUNG</v>
      </c>
    </row>
    <row r="879" spans="1:8" x14ac:dyDescent="0.25">
      <c r="A879" s="25" t="s">
        <v>74</v>
      </c>
      <c r="B879" s="25">
        <v>29500917</v>
      </c>
      <c r="C879" s="25">
        <v>61</v>
      </c>
      <c r="D879" s="25">
        <v>22</v>
      </c>
      <c r="E879" s="37">
        <v>44474</v>
      </c>
      <c r="F879" t="s">
        <v>72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VOS-ABS ENTSORGUNG</v>
      </c>
    </row>
    <row r="880" spans="1:8" x14ac:dyDescent="0.25">
      <c r="A880" s="25" t="s">
        <v>74</v>
      </c>
      <c r="B880" s="25">
        <v>29500947</v>
      </c>
      <c r="C880" s="25">
        <v>18</v>
      </c>
      <c r="D880" s="25">
        <v>12</v>
      </c>
      <c r="E880" s="37">
        <v>44474</v>
      </c>
      <c r="F880" t="s">
        <v>39</v>
      </c>
      <c r="G880" s="25" t="s">
        <v>36</v>
      </c>
      <c r="H880" s="25" t="str">
        <f>IFERROR(VLOOKUP(Tabelle1[[#This Row],[Artikelnr. (wenn vorhanden)]],Artikel!A:C,3,FALSE),Tabelle1[[#This Row],[Artikelnr. (wenn vorhanden)]])</f>
        <v>VOS URW-NATUR-EXTRA</v>
      </c>
    </row>
    <row r="881" spans="1:8" x14ac:dyDescent="0.25">
      <c r="A881" s="25" t="s">
        <v>117</v>
      </c>
      <c r="B881" s="25">
        <v>29501039</v>
      </c>
      <c r="C881" s="25">
        <v>133</v>
      </c>
      <c r="D881" s="25">
        <v>61</v>
      </c>
      <c r="E881" s="37">
        <v>44474</v>
      </c>
      <c r="F881" t="s">
        <v>36</v>
      </c>
      <c r="G881" s="25" t="s">
        <v>36</v>
      </c>
      <c r="H881" s="25" t="str">
        <f>IFERROR(VLOOKUP(Tabelle1[[#This Row],[Artikelnr. (wenn vorhanden)]],Artikel!A:C,3,FALSE),Tabelle1[[#This Row],[Artikelnr. (wenn vorhanden)]])</f>
        <v>ABS OLD-AMSTERDAM</v>
      </c>
    </row>
    <row r="882" spans="1:8" x14ac:dyDescent="0.25">
      <c r="A882" s="25" t="s">
        <v>41</v>
      </c>
      <c r="B882" s="25">
        <v>29501078</v>
      </c>
      <c r="C882" s="25">
        <v>24</v>
      </c>
      <c r="D882" s="25">
        <v>12</v>
      </c>
      <c r="E882" s="37">
        <v>44474</v>
      </c>
      <c r="F882" t="s">
        <v>39</v>
      </c>
      <c r="G882" s="25" t="s">
        <v>36</v>
      </c>
      <c r="H882" s="25" t="str">
        <f>IFERROR(VLOOKUP(Tabelle1[[#This Row],[Artikelnr. (wenn vorhanden)]],Artikel!A:C,3,FALSE),Tabelle1[[#This Row],[Artikelnr. (wenn vorhanden)]])</f>
        <v>VOS GRW-CHILI-NAT ZIPFE</v>
      </c>
    </row>
    <row r="883" spans="1:8" x14ac:dyDescent="0.25">
      <c r="A883" s="25" t="s">
        <v>117</v>
      </c>
      <c r="B883" s="25">
        <v>29501101</v>
      </c>
      <c r="C883" s="25">
        <v>55</v>
      </c>
      <c r="D883" s="25">
        <v>61</v>
      </c>
      <c r="E883" s="37">
        <v>44474</v>
      </c>
      <c r="F883" t="s">
        <v>36</v>
      </c>
      <c r="G883" s="25" t="s">
        <v>36</v>
      </c>
      <c r="H883" s="25" t="str">
        <f>IFERROR(VLOOKUP(Tabelle1[[#This Row],[Artikelnr. (wenn vorhanden)]],Artikel!A:C,3,FALSE),Tabelle1[[#This Row],[Artikelnr. (wenn vorhanden)]])</f>
        <v>ABS BRIE-PAP</v>
      </c>
    </row>
    <row r="884" spans="1:8" x14ac:dyDescent="0.25">
      <c r="A884" s="25" t="s">
        <v>41</v>
      </c>
      <c r="B884" s="25">
        <v>29600025</v>
      </c>
      <c r="C884" s="25">
        <v>77.599999999999994</v>
      </c>
      <c r="D884" s="25">
        <v>12</v>
      </c>
      <c r="E884" s="37">
        <v>44474</v>
      </c>
      <c r="F884" t="s">
        <v>39</v>
      </c>
      <c r="G884" s="25" t="s">
        <v>36</v>
      </c>
      <c r="H884" s="25" t="str">
        <f>IFERROR(VLOOKUP(Tabelle1[[#This Row],[Artikelnr. (wenn vorhanden)]],Artikel!A:C,3,FALSE),Tabelle1[[#This Row],[Artikelnr. (wenn vorhanden)]])</f>
        <v>VS Schinken geschält</v>
      </c>
    </row>
    <row r="885" spans="1:8" x14ac:dyDescent="0.25">
      <c r="A885" s="25" t="s">
        <v>41</v>
      </c>
      <c r="B885" s="25">
        <v>29600027</v>
      </c>
      <c r="C885" s="25">
        <v>23</v>
      </c>
      <c r="D885" s="25">
        <v>12</v>
      </c>
      <c r="E885" s="37">
        <v>44474</v>
      </c>
      <c r="F885" t="s">
        <v>39</v>
      </c>
      <c r="G885" s="25" t="s">
        <v>36</v>
      </c>
      <c r="H885" s="25" t="str">
        <f>IFERROR(VLOOKUP(Tabelle1[[#This Row],[Artikelnr. (wenn vorhanden)]],Artikel!A:C,3,FALSE),Tabelle1[[#This Row],[Artikelnr. (wenn vorhanden)]])</f>
        <v>VS Chili geschält</v>
      </c>
    </row>
    <row r="886" spans="1:8" x14ac:dyDescent="0.25">
      <c r="A886" s="25" t="s">
        <v>9</v>
      </c>
      <c r="B886" s="25">
        <v>49500196</v>
      </c>
      <c r="C886" s="25">
        <v>325</v>
      </c>
      <c r="D886" s="25">
        <v>12</v>
      </c>
      <c r="E886" s="37">
        <v>44474</v>
      </c>
      <c r="F886" t="s">
        <v>15148</v>
      </c>
      <c r="G886" s="25" t="s">
        <v>36</v>
      </c>
      <c r="H886" s="25" t="str">
        <f>IFERROR(VLOOKUP(Tabelle1[[#This Row],[Artikelnr. (wenn vorhanden)]],Artikel!A:C,3,FALSE),Tabelle1[[#This Row],[Artikelnr. (wenn vorhanden)]])</f>
        <v>ABS BLU-FOU-VAKU</v>
      </c>
    </row>
    <row r="887" spans="1:8" x14ac:dyDescent="0.25">
      <c r="A887" s="25" t="s">
        <v>77</v>
      </c>
      <c r="B887" s="25" t="s">
        <v>64</v>
      </c>
      <c r="C887" s="25">
        <v>15</v>
      </c>
      <c r="D887" s="25">
        <v>12</v>
      </c>
      <c r="E887" s="37">
        <v>44474</v>
      </c>
      <c r="F887" t="s">
        <v>21</v>
      </c>
      <c r="G887" s="25" t="s">
        <v>36</v>
      </c>
      <c r="H887" s="25" t="str">
        <f>IFERROR(VLOOKUP(Tabelle1[[#This Row],[Artikelnr. (wenn vorhanden)]],Artikel!A:C,3,FALSE),Tabelle1[[#This Row],[Artikelnr. (wenn vorhanden)]])</f>
        <v>Blöcke</v>
      </c>
    </row>
    <row r="888" spans="1:8" x14ac:dyDescent="0.25">
      <c r="A888" s="25" t="s">
        <v>63</v>
      </c>
      <c r="B888" s="25" t="s">
        <v>360</v>
      </c>
      <c r="C888" s="25">
        <v>56</v>
      </c>
      <c r="D888" s="25">
        <v>40</v>
      </c>
      <c r="E888" s="37">
        <v>44474</v>
      </c>
      <c r="F888" t="s">
        <v>62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Creme Noblesse</v>
      </c>
    </row>
    <row r="889" spans="1:8" x14ac:dyDescent="0.25">
      <c r="A889" s="25" t="s">
        <v>41</v>
      </c>
      <c r="B889" s="25" t="s">
        <v>15280</v>
      </c>
      <c r="C889" s="25">
        <v>36.200000000000003</v>
      </c>
      <c r="D889" s="25">
        <v>12</v>
      </c>
      <c r="E889" s="37">
        <v>44474</v>
      </c>
      <c r="F889" t="s">
        <v>39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88</v>
      </c>
      <c r="B890" s="25" t="s">
        <v>15280</v>
      </c>
      <c r="C890" s="25">
        <v>12</v>
      </c>
      <c r="D890" s="25">
        <v>30</v>
      </c>
      <c r="E890" s="37">
        <v>44474</v>
      </c>
      <c r="F890" t="s">
        <v>25</v>
      </c>
      <c r="G890" s="25" t="s">
        <v>36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41</v>
      </c>
      <c r="B891" s="25" t="s">
        <v>75</v>
      </c>
      <c r="C891" s="25">
        <v>90</v>
      </c>
      <c r="D891" s="25">
        <v>10</v>
      </c>
      <c r="E891" s="37">
        <v>44474</v>
      </c>
      <c r="F891" t="s">
        <v>177</v>
      </c>
      <c r="G891" s="55" t="s">
        <v>178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41</v>
      </c>
      <c r="B892" s="25" t="s">
        <v>75</v>
      </c>
      <c r="C892" s="25">
        <v>35.6</v>
      </c>
      <c r="D892" s="25">
        <v>10</v>
      </c>
      <c r="E892" s="37">
        <v>44474</v>
      </c>
      <c r="F892" t="s">
        <v>177</v>
      </c>
      <c r="G892" s="55" t="s">
        <v>178</v>
      </c>
      <c r="H892" s="25" t="str">
        <f>IFERROR(VLOOKUP(Tabelle1[[#This Row],[Artikelnr. (wenn vorhanden)]],Artikel!A:C,3,FALSE),Tabelle1[[#This Row],[Artikelnr. (wenn vorhanden)]])</f>
        <v>Diverses</v>
      </c>
    </row>
    <row r="893" spans="1:8" x14ac:dyDescent="0.25">
      <c r="A893" s="25" t="s">
        <v>140</v>
      </c>
      <c r="B893" s="25" t="s">
        <v>75</v>
      </c>
      <c r="C893" s="25">
        <v>9.8000000000000007</v>
      </c>
      <c r="D893" s="25">
        <v>70</v>
      </c>
      <c r="E893" s="37">
        <v>44474</v>
      </c>
      <c r="F893" t="s">
        <v>68</v>
      </c>
      <c r="G893" s="25" t="s">
        <v>36</v>
      </c>
      <c r="H893" s="25" t="str">
        <f>IFERROR(VLOOKUP(Tabelle1[[#This Row],[Artikelnr. (wenn vorhanden)]],Artikel!A:C,3,FALSE),Tabelle1[[#This Row],[Artikelnr. (wenn vorhanden)]])</f>
        <v>Diverses</v>
      </c>
    </row>
    <row r="894" spans="1:8" x14ac:dyDescent="0.25">
      <c r="A894" s="25" t="s">
        <v>59</v>
      </c>
      <c r="B894" s="25" t="s">
        <v>75</v>
      </c>
      <c r="C894" s="25">
        <v>15</v>
      </c>
      <c r="D894" s="25">
        <v>70</v>
      </c>
      <c r="E894" s="37">
        <v>44474</v>
      </c>
      <c r="F894" t="s">
        <v>58</v>
      </c>
      <c r="G894" s="25" t="s">
        <v>36</v>
      </c>
      <c r="H894" s="25" t="str">
        <f>IFERROR(VLOOKUP(Tabelle1[[#This Row],[Artikelnr. (wenn vorhanden)]],Artikel!A:C,3,FALSE),Tabelle1[[#This Row],[Artikelnr. (wenn vorhanden)]])</f>
        <v>Diverses</v>
      </c>
    </row>
    <row r="895" spans="1:8" x14ac:dyDescent="0.25">
      <c r="A895" s="25" t="s">
        <v>349</v>
      </c>
      <c r="B895" s="25" t="s">
        <v>75</v>
      </c>
      <c r="C895" s="25">
        <v>78.599999999999994</v>
      </c>
      <c r="D895" s="25">
        <v>10</v>
      </c>
      <c r="E895" s="37">
        <v>44474</v>
      </c>
      <c r="F895" t="s">
        <v>25</v>
      </c>
      <c r="G895" s="25" t="s">
        <v>36</v>
      </c>
      <c r="H895" s="25" t="str">
        <f>IFERROR(VLOOKUP(Tabelle1[[#This Row],[Artikelnr. (wenn vorhanden)]],Artikel!A:C,3,FALSE),Tabelle1[[#This Row],[Artikelnr. (wenn vorhanden)]])</f>
        <v>Diverses</v>
      </c>
    </row>
    <row r="896" spans="1:8" x14ac:dyDescent="0.25">
      <c r="A896" s="25" t="s">
        <v>7</v>
      </c>
      <c r="B896" s="25" t="s">
        <v>75</v>
      </c>
      <c r="C896" s="25">
        <v>86</v>
      </c>
      <c r="D896" s="25">
        <v>30</v>
      </c>
      <c r="E896" s="37">
        <v>44474</v>
      </c>
      <c r="G896" s="25"/>
      <c r="H896" s="25" t="str">
        <f>IFERROR(VLOOKUP(Tabelle1[[#This Row],[Artikelnr. (wenn vorhanden)]],Artikel!A:C,3,FALSE),Tabelle1[[#This Row],[Artikelnr. (wenn vorhanden)]])</f>
        <v>Diverses</v>
      </c>
    </row>
    <row r="897" spans="1:8" x14ac:dyDescent="0.25">
      <c r="A897" s="25" t="s">
        <v>59</v>
      </c>
      <c r="B897" s="25" t="s">
        <v>75</v>
      </c>
      <c r="C897" s="25">
        <v>80</v>
      </c>
      <c r="D897" s="25">
        <v>70</v>
      </c>
      <c r="E897" s="37">
        <v>44474</v>
      </c>
      <c r="F897" t="s">
        <v>58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59</v>
      </c>
      <c r="B898" s="25" t="s">
        <v>75</v>
      </c>
      <c r="C898" s="25">
        <v>6.8</v>
      </c>
      <c r="D898" s="25">
        <v>70</v>
      </c>
      <c r="E898" s="37">
        <v>44474</v>
      </c>
      <c r="F898" t="s">
        <v>58</v>
      </c>
      <c r="G898" s="25" t="s">
        <v>36</v>
      </c>
      <c r="H898" s="25" t="str">
        <f>IFERROR(VLOOKUP(Tabelle1[[#This Row],[Artikelnr. (wenn vorhanden)]],Artikel!A:C,3,FALSE),Tabelle1[[#This Row],[Artikelnr. (wenn vorhanden)]])</f>
        <v>Diverses</v>
      </c>
    </row>
    <row r="899" spans="1:8" x14ac:dyDescent="0.25">
      <c r="A899" s="25" t="s">
        <v>140</v>
      </c>
      <c r="B899" s="25" t="s">
        <v>75</v>
      </c>
      <c r="C899" s="25">
        <v>7.5</v>
      </c>
      <c r="D899" s="25">
        <v>70</v>
      </c>
      <c r="E899" s="37">
        <v>44474</v>
      </c>
      <c r="F899" t="s">
        <v>68</v>
      </c>
      <c r="G899" s="25" t="s">
        <v>36</v>
      </c>
      <c r="H899" s="25" t="str">
        <f>IFERROR(VLOOKUP(Tabelle1[[#This Row],[Artikelnr. (wenn vorhanden)]],Artikel!A:C,3,FALSE),Tabelle1[[#This Row],[Artikelnr. (wenn vorhanden)]])</f>
        <v>Diverses</v>
      </c>
    </row>
    <row r="900" spans="1:8" x14ac:dyDescent="0.25">
      <c r="A900" s="25" t="s">
        <v>8</v>
      </c>
      <c r="B900" s="25" t="s">
        <v>75</v>
      </c>
      <c r="C900" s="25">
        <v>10</v>
      </c>
      <c r="D900" s="25">
        <v>10</v>
      </c>
      <c r="E900" s="37">
        <v>44474</v>
      </c>
      <c r="F900" t="s">
        <v>25</v>
      </c>
      <c r="G900" s="25" t="s">
        <v>36</v>
      </c>
      <c r="H900" s="25" t="str">
        <f>IFERROR(VLOOKUP(Tabelle1[[#This Row],[Artikelnr. (wenn vorhanden)]],Artikel!A:C,3,FALSE),Tabelle1[[#This Row],[Artikelnr. (wenn vorhanden)]])</f>
        <v>Diverses</v>
      </c>
    </row>
    <row r="901" spans="1:8" x14ac:dyDescent="0.25">
      <c r="A901" s="25" t="s">
        <v>37</v>
      </c>
      <c r="B901" s="25" t="s">
        <v>75</v>
      </c>
      <c r="C901" s="25">
        <v>20</v>
      </c>
      <c r="D901" s="25">
        <v>10</v>
      </c>
      <c r="E901" s="37">
        <v>44474</v>
      </c>
      <c r="F901" t="s">
        <v>25</v>
      </c>
      <c r="G901" s="25" t="s">
        <v>36</v>
      </c>
      <c r="H901" s="25" t="str">
        <f>IFERROR(VLOOKUP(Tabelle1[[#This Row],[Artikelnr. (wenn vorhanden)]],Artikel!A:C,3,FALSE),Tabelle1[[#This Row],[Artikelnr. (wenn vorhanden)]])</f>
        <v>Diverses</v>
      </c>
    </row>
    <row r="902" spans="1:8" x14ac:dyDescent="0.25">
      <c r="A902" s="25" t="s">
        <v>127</v>
      </c>
      <c r="B902" s="25" t="s">
        <v>75</v>
      </c>
      <c r="C902" s="25">
        <v>122</v>
      </c>
      <c r="D902" s="25">
        <v>10</v>
      </c>
      <c r="E902" s="37">
        <v>44474</v>
      </c>
      <c r="F902" t="s">
        <v>25</v>
      </c>
      <c r="G902" s="25" t="s">
        <v>36</v>
      </c>
      <c r="H902" s="25" t="str">
        <f>IFERROR(VLOOKUP(Tabelle1[[#This Row],[Artikelnr. (wenn vorhanden)]],Artikel!A:C,3,FALSE),Tabelle1[[#This Row],[Artikelnr. (wenn vorhanden)]])</f>
        <v>Diverses</v>
      </c>
    </row>
    <row r="903" spans="1:8" x14ac:dyDescent="0.25">
      <c r="A903" s="25" t="s">
        <v>77</v>
      </c>
      <c r="B903" s="25" t="s">
        <v>75</v>
      </c>
      <c r="C903" s="25">
        <v>70</v>
      </c>
      <c r="D903" s="25">
        <v>30</v>
      </c>
      <c r="E903" s="37">
        <v>44474</v>
      </c>
      <c r="G903" s="25"/>
      <c r="H903" s="25" t="str">
        <f>IFERROR(VLOOKUP(Tabelle1[[#This Row],[Artikelnr. (wenn vorhanden)]],Artikel!A:C,3,FALSE),Tabelle1[[#This Row],[Artikelnr. (wenn vorhanden)]])</f>
        <v>Diverses</v>
      </c>
    </row>
    <row r="904" spans="1:8" x14ac:dyDescent="0.25">
      <c r="A904" s="25" t="s">
        <v>275</v>
      </c>
      <c r="B904" s="25" t="s">
        <v>15232</v>
      </c>
      <c r="C904" s="25">
        <v>10</v>
      </c>
      <c r="D904" s="25">
        <v>31</v>
      </c>
      <c r="E904" s="37">
        <v>44474</v>
      </c>
      <c r="F904" t="s">
        <v>187</v>
      </c>
      <c r="G904" s="25"/>
      <c r="H904" s="25" t="str">
        <f>IFERROR(VLOOKUP(Tabelle1[[#This Row],[Artikelnr. (wenn vorhanden)]],Artikel!A:C,3,FALSE),Tabelle1[[#This Row],[Artikelnr. (wenn vorhanden)]])</f>
        <v>ganze Wurst Gourme Kräuter</v>
      </c>
    </row>
    <row r="905" spans="1:8" x14ac:dyDescent="0.25">
      <c r="A905" s="25" t="s">
        <v>275</v>
      </c>
      <c r="B905" s="25" t="s">
        <v>15231</v>
      </c>
      <c r="C905" s="25">
        <v>10</v>
      </c>
      <c r="D905" s="25">
        <v>34</v>
      </c>
      <c r="E905" s="37">
        <v>44474</v>
      </c>
      <c r="F905" t="s">
        <v>187</v>
      </c>
      <c r="G905" s="25"/>
      <c r="H905" s="25" t="str">
        <f>IFERROR(VLOOKUP(Tabelle1[[#This Row],[Artikelnr. (wenn vorhanden)]],Artikel!A:C,3,FALSE),Tabelle1[[#This Row],[Artikelnr. (wenn vorhanden)]])</f>
        <v>ganze Wurst Gourme Paprika</v>
      </c>
    </row>
    <row r="906" spans="1:8" x14ac:dyDescent="0.25">
      <c r="A906" s="25" t="s">
        <v>275</v>
      </c>
      <c r="B906" s="25" t="s">
        <v>15231</v>
      </c>
      <c r="C906" s="25">
        <v>10</v>
      </c>
      <c r="D906" s="25">
        <v>34</v>
      </c>
      <c r="E906" s="37">
        <v>44474</v>
      </c>
      <c r="F906" t="s">
        <v>187</v>
      </c>
      <c r="G906" s="25"/>
      <c r="H906" s="25" t="str">
        <f>IFERROR(VLOOKUP(Tabelle1[[#This Row],[Artikelnr. (wenn vorhanden)]],Artikel!A:C,3,FALSE),Tabelle1[[#This Row],[Artikelnr. (wenn vorhanden)]])</f>
        <v>ganze Wurst Gourme Paprika</v>
      </c>
    </row>
    <row r="907" spans="1:8" x14ac:dyDescent="0.25">
      <c r="A907" s="25" t="s">
        <v>275</v>
      </c>
      <c r="B907" s="25" t="s">
        <v>15231</v>
      </c>
      <c r="C907" s="25">
        <v>10</v>
      </c>
      <c r="D907" s="25">
        <v>31</v>
      </c>
      <c r="E907" s="37">
        <v>44474</v>
      </c>
      <c r="F907" t="s">
        <v>187</v>
      </c>
      <c r="G907" s="25"/>
      <c r="H907" s="25" t="str">
        <f>IFERROR(VLOOKUP(Tabelle1[[#This Row],[Artikelnr. (wenn vorhanden)]],Artikel!A:C,3,FALSE),Tabelle1[[#This Row],[Artikelnr. (wenn vorhanden)]])</f>
        <v>ganze Wurst Gourme Paprika</v>
      </c>
    </row>
    <row r="908" spans="1:8" x14ac:dyDescent="0.25">
      <c r="A908" s="25" t="s">
        <v>41</v>
      </c>
      <c r="B908" s="25" t="s">
        <v>359</v>
      </c>
      <c r="C908" s="25">
        <v>31</v>
      </c>
      <c r="D908" s="25">
        <v>22</v>
      </c>
      <c r="E908" s="37">
        <v>44474</v>
      </c>
      <c r="F908" t="s">
        <v>84</v>
      </c>
      <c r="G908" s="25" t="s">
        <v>36</v>
      </c>
      <c r="H908" s="25" t="str">
        <f>IFERROR(VLOOKUP(Tabelle1[[#This Row],[Artikelnr. (wenn vorhanden)]],Artikel!A:C,3,FALSE),Tabelle1[[#This Row],[Artikelnr. (wenn vorhanden)]])</f>
        <v>Mozzarella</v>
      </c>
    </row>
    <row r="909" spans="1:8" x14ac:dyDescent="0.25">
      <c r="A909" s="25" t="s">
        <v>15155</v>
      </c>
      <c r="B909" s="25" t="s">
        <v>364</v>
      </c>
      <c r="C909" s="25">
        <v>20</v>
      </c>
      <c r="D909" s="25">
        <v>12</v>
      </c>
      <c r="E909" s="37">
        <v>44474</v>
      </c>
      <c r="F909" t="s">
        <v>18</v>
      </c>
      <c r="G909" s="25" t="s">
        <v>36</v>
      </c>
      <c r="H909" s="25" t="str">
        <f>IFERROR(VLOOKUP(Tabelle1[[#This Row],[Artikelnr. (wenn vorhanden)]],Artikel!A:C,3,FALSE),Tabelle1[[#This Row],[Artikelnr. (wenn vorhanden)]])</f>
        <v>Räu-End</v>
      </c>
    </row>
    <row r="910" spans="1:8" x14ac:dyDescent="0.25">
      <c r="A910" s="25" t="s">
        <v>41</v>
      </c>
      <c r="B910" s="25" t="s">
        <v>362</v>
      </c>
      <c r="C910" s="25">
        <v>21</v>
      </c>
      <c r="D910" s="25">
        <v>10</v>
      </c>
      <c r="E910" s="37">
        <v>44474</v>
      </c>
      <c r="F910" t="s">
        <v>177</v>
      </c>
      <c r="G910" s="55" t="s">
        <v>178</v>
      </c>
      <c r="H910" s="25" t="str">
        <f>IFERROR(VLOOKUP(Tabelle1[[#This Row],[Artikelnr. (wenn vorhanden)]],Artikel!A:C,3,FALSE),Tabelle1[[#This Row],[Artikelnr. (wenn vorhanden)]])</f>
        <v>vegan</v>
      </c>
    </row>
    <row r="911" spans="1:8" x14ac:dyDescent="0.25">
      <c r="A911" s="25" t="s">
        <v>8</v>
      </c>
      <c r="B911" s="25">
        <v>29500719</v>
      </c>
      <c r="C911" s="25">
        <v>60</v>
      </c>
      <c r="D911" s="25">
        <v>12</v>
      </c>
      <c r="E911" s="37">
        <v>44475</v>
      </c>
      <c r="F911" t="s">
        <v>173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Havarti Natur 55%</v>
      </c>
    </row>
    <row r="912" spans="1:8" x14ac:dyDescent="0.25">
      <c r="A912" s="25" t="s">
        <v>41</v>
      </c>
      <c r="B912" s="25">
        <v>29500860</v>
      </c>
      <c r="C912" s="25">
        <v>7</v>
      </c>
      <c r="D912" s="25">
        <v>12</v>
      </c>
      <c r="E912" s="37">
        <v>44475</v>
      </c>
      <c r="F912" t="s">
        <v>39</v>
      </c>
      <c r="G912" s="25" t="s">
        <v>36</v>
      </c>
      <c r="H912" s="25" t="str">
        <f>IFERROR(VLOOKUP(Tabelle1[[#This Row],[Artikelnr. (wenn vorhanden)]],Artikel!A:C,3,FALSE),Tabelle1[[#This Row],[Artikelnr. (wenn vorhanden)]])</f>
        <v>VOS RW-CHILI OGT</v>
      </c>
    </row>
    <row r="913" spans="1:8" x14ac:dyDescent="0.25">
      <c r="A913" s="25" t="s">
        <v>9</v>
      </c>
      <c r="B913" s="25">
        <v>29500886</v>
      </c>
      <c r="C913" s="25">
        <v>5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MEDI-KRÄUK</v>
      </c>
    </row>
    <row r="914" spans="1:8" x14ac:dyDescent="0.25">
      <c r="A914" s="25" t="s">
        <v>74</v>
      </c>
      <c r="B914" s="25">
        <v>29500917</v>
      </c>
      <c r="C914" s="25">
        <v>21</v>
      </c>
      <c r="D914" s="25">
        <v>22</v>
      </c>
      <c r="E914" s="37">
        <v>44475</v>
      </c>
      <c r="F914" t="s">
        <v>72</v>
      </c>
      <c r="G914" s="25" t="s">
        <v>36</v>
      </c>
      <c r="H914" s="25" t="str">
        <f>IFERROR(VLOOKUP(Tabelle1[[#This Row],[Artikelnr. (wenn vorhanden)]],Artikel!A:C,3,FALSE),Tabelle1[[#This Row],[Artikelnr. (wenn vorhanden)]])</f>
        <v>VOS-ABS ENTSORGUNG</v>
      </c>
    </row>
    <row r="915" spans="1:8" x14ac:dyDescent="0.25">
      <c r="A915" s="25" t="s">
        <v>74</v>
      </c>
      <c r="B915" s="25">
        <v>29500917</v>
      </c>
      <c r="C915" s="25">
        <v>13</v>
      </c>
      <c r="D915" s="25">
        <v>22</v>
      </c>
      <c r="E915" s="37">
        <v>44475</v>
      </c>
      <c r="F915" t="s">
        <v>72</v>
      </c>
      <c r="G915" s="25" t="s">
        <v>36</v>
      </c>
      <c r="H915" s="25" t="str">
        <f>IFERROR(VLOOKUP(Tabelle1[[#This Row],[Artikelnr. (wenn vorhanden)]],Artikel!A:C,3,FALSE),Tabelle1[[#This Row],[Artikelnr. (wenn vorhanden)]])</f>
        <v>VOS-ABS ENTSORGUNG</v>
      </c>
    </row>
    <row r="916" spans="1:8" x14ac:dyDescent="0.25">
      <c r="A916" s="25" t="s">
        <v>74</v>
      </c>
      <c r="B916" s="25">
        <v>29500917</v>
      </c>
      <c r="C916" s="25">
        <v>6</v>
      </c>
      <c r="D916" s="25">
        <v>22</v>
      </c>
      <c r="E916" s="37">
        <v>44475</v>
      </c>
      <c r="F916" t="s">
        <v>72</v>
      </c>
      <c r="G916" s="25" t="s">
        <v>36</v>
      </c>
      <c r="H916" s="25" t="str">
        <f>IFERROR(VLOOKUP(Tabelle1[[#This Row],[Artikelnr. (wenn vorhanden)]],Artikel!A:C,3,FALSE),Tabelle1[[#This Row],[Artikelnr. (wenn vorhanden)]])</f>
        <v>VOS-ABS ENTSORGUNG</v>
      </c>
    </row>
    <row r="917" spans="1:8" x14ac:dyDescent="0.25">
      <c r="A917" s="25" t="s">
        <v>74</v>
      </c>
      <c r="B917" s="25">
        <v>29500917</v>
      </c>
      <c r="C917" s="25">
        <v>25</v>
      </c>
      <c r="D917" s="25">
        <v>22</v>
      </c>
      <c r="E917" s="37">
        <v>44475</v>
      </c>
      <c r="F917" t="s">
        <v>72</v>
      </c>
      <c r="G917" s="25" t="s">
        <v>36</v>
      </c>
      <c r="H917" s="25" t="str">
        <f>IFERROR(VLOOKUP(Tabelle1[[#This Row],[Artikelnr. (wenn vorhanden)]],Artikel!A:C,3,FALSE),Tabelle1[[#This Row],[Artikelnr. (wenn vorhanden)]])</f>
        <v>VOS-ABS ENTSORGUNG</v>
      </c>
    </row>
    <row r="918" spans="1:8" x14ac:dyDescent="0.25">
      <c r="A918" s="25" t="s">
        <v>9</v>
      </c>
      <c r="B918" s="25">
        <v>29500952</v>
      </c>
      <c r="C918" s="25">
        <v>8</v>
      </c>
      <c r="D918" s="25">
        <v>61</v>
      </c>
      <c r="E918" s="37">
        <v>44475</v>
      </c>
      <c r="F918" t="s">
        <v>36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GRÜN-PESTO</v>
      </c>
    </row>
    <row r="919" spans="1:8" x14ac:dyDescent="0.25">
      <c r="A919" s="25" t="s">
        <v>41</v>
      </c>
      <c r="B919" s="25">
        <v>29501002</v>
      </c>
      <c r="C919" s="25">
        <v>16</v>
      </c>
      <c r="D919" s="25">
        <v>12</v>
      </c>
      <c r="E919" s="37">
        <v>44475</v>
      </c>
      <c r="F919" t="s">
        <v>39</v>
      </c>
      <c r="G919" s="25" t="s">
        <v>36</v>
      </c>
      <c r="H919" s="25" t="str">
        <f>IFERROR(VLOOKUP(Tabelle1[[#This Row],[Artikelnr. (wenn vorhanden)]],Artikel!A:C,3,FALSE),Tabelle1[[#This Row],[Artikelnr. (wenn vorhanden)]])</f>
        <v>ABS Bunter Pfeffer 50%</v>
      </c>
    </row>
    <row r="920" spans="1:8" x14ac:dyDescent="0.25">
      <c r="A920" s="25" t="s">
        <v>9</v>
      </c>
      <c r="B920" s="25">
        <v>29501029</v>
      </c>
      <c r="C920" s="25">
        <v>1</v>
      </c>
      <c r="D920" s="25">
        <v>61</v>
      </c>
      <c r="E920" s="37">
        <v>44475</v>
      </c>
      <c r="F920" t="s">
        <v>36</v>
      </c>
      <c r="G920" s="25" t="s">
        <v>36</v>
      </c>
      <c r="H920" s="25" t="str">
        <f>IFERROR(VLOOKUP(Tabelle1[[#This Row],[Artikelnr. (wenn vorhanden)]],Artikel!A:C,3,FALSE),Tabelle1[[#This Row],[Artikelnr. (wenn vorhanden)]])</f>
        <v>ABS BRUSCHETTA</v>
      </c>
    </row>
    <row r="921" spans="1:8" x14ac:dyDescent="0.25">
      <c r="A921" s="25" t="s">
        <v>9</v>
      </c>
      <c r="B921" s="25">
        <v>29501030</v>
      </c>
      <c r="C921" s="25">
        <v>3</v>
      </c>
      <c r="D921" s="25">
        <v>61</v>
      </c>
      <c r="E921" s="37">
        <v>44475</v>
      </c>
      <c r="F921" t="s">
        <v>36</v>
      </c>
      <c r="G921" s="25" t="s">
        <v>36</v>
      </c>
      <c r="H921" s="25" t="str">
        <f>IFERROR(VLOOKUP(Tabelle1[[#This Row],[Artikelnr. (wenn vorhanden)]],Artikel!A:C,3,FALSE),Tabelle1[[#This Row],[Artikelnr. (wenn vorhanden)]])</f>
        <v>ABS ORANG-PESTO</v>
      </c>
    </row>
    <row r="922" spans="1:8" x14ac:dyDescent="0.25">
      <c r="A922" s="25" t="s">
        <v>9</v>
      </c>
      <c r="B922" s="25">
        <v>29501036</v>
      </c>
      <c r="C922" s="25">
        <v>7</v>
      </c>
      <c r="D922" s="25">
        <v>61</v>
      </c>
      <c r="E922" s="37">
        <v>44475</v>
      </c>
      <c r="F922" t="s">
        <v>36</v>
      </c>
      <c r="G922" s="25" t="s">
        <v>36</v>
      </c>
      <c r="H922" s="25" t="str">
        <f>IFERROR(VLOOKUP(Tabelle1[[#This Row],[Artikelnr. (wenn vorhanden)]],Artikel!A:C,3,FALSE),Tabelle1[[#This Row],[Artikelnr. (wenn vorhanden)]])</f>
        <v>ABS SAINT ANDRÉ</v>
      </c>
    </row>
    <row r="923" spans="1:8" x14ac:dyDescent="0.25">
      <c r="A923" s="25" t="s">
        <v>9</v>
      </c>
      <c r="B923" s="25">
        <v>29501039</v>
      </c>
      <c r="C923" s="25">
        <v>17</v>
      </c>
      <c r="D923" s="25">
        <v>61</v>
      </c>
      <c r="E923" s="37">
        <v>44475</v>
      </c>
      <c r="F923" t="s">
        <v>36</v>
      </c>
      <c r="G923" s="25" t="s">
        <v>36</v>
      </c>
      <c r="H923" s="25" t="str">
        <f>IFERROR(VLOOKUP(Tabelle1[[#This Row],[Artikelnr. (wenn vorhanden)]],Artikel!A:C,3,FALSE),Tabelle1[[#This Row],[Artikelnr. (wenn vorhanden)]])</f>
        <v>ABS OLD-AMSTERDAM</v>
      </c>
    </row>
    <row r="924" spans="1:8" x14ac:dyDescent="0.25">
      <c r="A924" s="25" t="s">
        <v>41</v>
      </c>
      <c r="B924" s="25">
        <v>29501067</v>
      </c>
      <c r="C924" s="25">
        <v>120</v>
      </c>
      <c r="D924" s="25">
        <v>12</v>
      </c>
      <c r="E924" s="37">
        <v>44475</v>
      </c>
      <c r="F924" t="s">
        <v>39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 RW-SCHI ENDSTÜCK 35</v>
      </c>
    </row>
    <row r="925" spans="1:8" x14ac:dyDescent="0.25">
      <c r="A925" s="25" t="s">
        <v>9</v>
      </c>
      <c r="B925" s="25">
        <v>29501101</v>
      </c>
      <c r="C925" s="25">
        <v>15</v>
      </c>
      <c r="D925" s="25">
        <v>61</v>
      </c>
      <c r="E925" s="37">
        <v>44475</v>
      </c>
      <c r="F925" t="s">
        <v>36</v>
      </c>
      <c r="G925" s="25" t="s">
        <v>36</v>
      </c>
      <c r="H925" s="25" t="str">
        <f>IFERROR(VLOOKUP(Tabelle1[[#This Row],[Artikelnr. (wenn vorhanden)]],Artikel!A:C,3,FALSE),Tabelle1[[#This Row],[Artikelnr. (wenn vorhanden)]])</f>
        <v>ABS BRIE-PAP</v>
      </c>
    </row>
    <row r="926" spans="1:8" x14ac:dyDescent="0.25">
      <c r="A926" s="25" t="s">
        <v>41</v>
      </c>
      <c r="B926" s="25">
        <v>49500171</v>
      </c>
      <c r="C926" s="25">
        <v>130</v>
      </c>
      <c r="D926" s="25">
        <v>12</v>
      </c>
      <c r="E926" s="37">
        <v>44475</v>
      </c>
      <c r="F926" t="s">
        <v>15149</v>
      </c>
      <c r="G926" s="25" t="s">
        <v>36</v>
      </c>
      <c r="H926" s="25" t="str">
        <f>IFERROR(VLOOKUP(Tabelle1[[#This Row],[Artikelnr. (wenn vorhanden)]],Artikel!A:C,3,FALSE),Tabelle1[[#This Row],[Artikelnr. (wenn vorhanden)]])</f>
        <v>VOS RW-NATUR-STAUBK-GES</v>
      </c>
    </row>
    <row r="927" spans="1:8" x14ac:dyDescent="0.25">
      <c r="A927" s="25" t="s">
        <v>7</v>
      </c>
      <c r="B927" s="25" t="s">
        <v>64</v>
      </c>
      <c r="C927" s="25">
        <v>15</v>
      </c>
      <c r="D927" s="25">
        <v>12</v>
      </c>
      <c r="E927" s="37">
        <v>44475</v>
      </c>
      <c r="F927" t="s">
        <v>21</v>
      </c>
      <c r="G927" s="25"/>
      <c r="H927" s="25" t="str">
        <f>IFERROR(VLOOKUP(Tabelle1[[#This Row],[Artikelnr. (wenn vorhanden)]],Artikel!A:C,3,FALSE),Tabelle1[[#This Row],[Artikelnr. (wenn vorhanden)]])</f>
        <v>Blöcke</v>
      </c>
    </row>
    <row r="928" spans="1:8" x14ac:dyDescent="0.25">
      <c r="A928" s="25" t="s">
        <v>41</v>
      </c>
      <c r="B928" s="25" t="s">
        <v>75</v>
      </c>
      <c r="C928" s="25">
        <v>97</v>
      </c>
      <c r="D928" s="25">
        <v>10</v>
      </c>
      <c r="E928" s="37">
        <v>44475</v>
      </c>
      <c r="F928" t="s">
        <v>177</v>
      </c>
      <c r="G928" s="55" t="s">
        <v>178</v>
      </c>
      <c r="H928" s="25" t="str">
        <f>IFERROR(VLOOKUP(Tabelle1[[#This Row],[Artikelnr. (wenn vorhanden)]],Artikel!A:C,3,FALSE),Tabelle1[[#This Row],[Artikelnr. (wenn vorhanden)]])</f>
        <v>Diverses</v>
      </c>
    </row>
    <row r="929" spans="1:8" x14ac:dyDescent="0.25">
      <c r="A929" s="25" t="s">
        <v>63</v>
      </c>
      <c r="B929" s="25" t="s">
        <v>75</v>
      </c>
      <c r="C929" s="25">
        <v>405</v>
      </c>
      <c r="D929" s="25">
        <v>10</v>
      </c>
      <c r="E929" s="37">
        <v>44475</v>
      </c>
      <c r="F929" t="s">
        <v>25</v>
      </c>
      <c r="G929" s="25" t="s">
        <v>36</v>
      </c>
      <c r="H929" s="25" t="str">
        <f>IFERROR(VLOOKUP(Tabelle1[[#This Row],[Artikelnr. (wenn vorhanden)]],Artikel!A:C,3,FALSE),Tabelle1[[#This Row],[Artikelnr. (wenn vorhanden)]])</f>
        <v>Diverses</v>
      </c>
    </row>
    <row r="930" spans="1:8" x14ac:dyDescent="0.25">
      <c r="A930" s="25" t="s">
        <v>7</v>
      </c>
      <c r="B930" s="25" t="s">
        <v>75</v>
      </c>
      <c r="C930" s="25">
        <v>69.900000000000006</v>
      </c>
      <c r="D930" s="25">
        <v>30</v>
      </c>
      <c r="E930" s="37">
        <v>44475</v>
      </c>
      <c r="G930" s="25"/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37</v>
      </c>
      <c r="B931" s="25" t="s">
        <v>75</v>
      </c>
      <c r="C931" s="25">
        <v>22</v>
      </c>
      <c r="D931" s="25">
        <v>10</v>
      </c>
      <c r="E931" s="37">
        <v>44475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59</v>
      </c>
      <c r="B932" s="25" t="s">
        <v>75</v>
      </c>
      <c r="C932" s="25">
        <v>29.2</v>
      </c>
      <c r="D932" s="25">
        <v>70</v>
      </c>
      <c r="E932" s="37">
        <v>44475</v>
      </c>
      <c r="F932" t="s">
        <v>90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140</v>
      </c>
      <c r="B933" s="25" t="s">
        <v>75</v>
      </c>
      <c r="C933" s="25">
        <v>11</v>
      </c>
      <c r="D933" s="25">
        <v>70</v>
      </c>
      <c r="E933" s="37">
        <v>44475</v>
      </c>
      <c r="F933" t="s">
        <v>68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59</v>
      </c>
      <c r="B934" s="25" t="s">
        <v>75</v>
      </c>
      <c r="C934" s="25">
        <v>7</v>
      </c>
      <c r="D934" s="25">
        <v>70</v>
      </c>
      <c r="E934" s="37">
        <v>44475</v>
      </c>
      <c r="F934" t="s">
        <v>90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117</v>
      </c>
      <c r="B935" s="25" t="s">
        <v>75</v>
      </c>
      <c r="C935" s="25">
        <v>19.399999999999999</v>
      </c>
      <c r="D935" s="25">
        <v>10</v>
      </c>
      <c r="E935" s="37">
        <v>44475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275</v>
      </c>
      <c r="B936" s="25" t="s">
        <v>15272</v>
      </c>
      <c r="C936" s="25">
        <v>60</v>
      </c>
      <c r="D936" s="25">
        <v>31</v>
      </c>
      <c r="E936" s="37">
        <v>44475</v>
      </c>
      <c r="F936" t="s">
        <v>187</v>
      </c>
      <c r="G936" s="25"/>
      <c r="H936" s="56" t="str">
        <f>IFERROR(VLOOKUP(Tabelle1[[#This Row],[Artikelnr. (wenn vorhanden)]],Artikel!A:C,3,FALSE),Tabelle1[[#This Row],[Artikelnr. (wenn vorhanden)]])</f>
        <v>ganze Wurst Gourme Schinken</v>
      </c>
    </row>
    <row r="937" spans="1:8" x14ac:dyDescent="0.25">
      <c r="A937" s="25" t="s">
        <v>275</v>
      </c>
      <c r="B937" s="25" t="s">
        <v>15233</v>
      </c>
      <c r="C937" s="25">
        <v>10</v>
      </c>
      <c r="D937" s="25">
        <v>31</v>
      </c>
      <c r="E937" s="37">
        <v>44475</v>
      </c>
      <c r="F937" t="s">
        <v>187</v>
      </c>
      <c r="G937" s="25"/>
      <c r="H937" s="25" t="str">
        <f>IFERROR(VLOOKUP(Tabelle1[[#This Row],[Artikelnr. (wenn vorhanden)]],Artikel!A:C,3,FALSE),Tabelle1[[#This Row],[Artikelnr. (wenn vorhanden)]])</f>
        <v>ganze Wurst Gourmet Schinken</v>
      </c>
    </row>
    <row r="938" spans="1:8" x14ac:dyDescent="0.25">
      <c r="A938" s="25" t="s">
        <v>275</v>
      </c>
      <c r="B938" s="25" t="s">
        <v>15234</v>
      </c>
      <c r="C938" s="25">
        <v>10</v>
      </c>
      <c r="D938" s="25">
        <v>34</v>
      </c>
      <c r="E938" s="37">
        <v>44475</v>
      </c>
      <c r="F938" t="s">
        <v>187</v>
      </c>
      <c r="G938" s="25"/>
      <c r="H938" s="25" t="str">
        <f>IFERROR(VLOOKUP(Tabelle1[[#This Row],[Artikelnr. (wenn vorhanden)]],Artikel!A:C,3,FALSE),Tabelle1[[#This Row],[Artikelnr. (wenn vorhanden)]])</f>
        <v>ganze Wurst NA Extra</v>
      </c>
    </row>
    <row r="939" spans="1:8" x14ac:dyDescent="0.25">
      <c r="A939" s="25" t="s">
        <v>59</v>
      </c>
      <c r="B939" s="25" t="s">
        <v>57</v>
      </c>
      <c r="C939" s="25">
        <v>5.6</v>
      </c>
      <c r="D939" s="25">
        <v>70</v>
      </c>
      <c r="E939" s="37">
        <v>44475</v>
      </c>
      <c r="F939" t="s">
        <v>58</v>
      </c>
      <c r="G939" s="25" t="s">
        <v>36</v>
      </c>
      <c r="H939" s="25" t="str">
        <f>IFERROR(VLOOKUP(Tabelle1[[#This Row],[Artikelnr. (wenn vorhanden)]],Artikel!A:C,3,FALSE),Tabelle1[[#This Row],[Artikelnr. (wenn vorhanden)]])</f>
        <v>Laborproben</v>
      </c>
    </row>
    <row r="940" spans="1:8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74</v>
      </c>
      <c r="B942" s="25">
        <v>29500531</v>
      </c>
      <c r="C942" s="25">
        <v>22</v>
      </c>
      <c r="D942" s="25">
        <v>12</v>
      </c>
      <c r="E942" s="37">
        <v>44476</v>
      </c>
      <c r="F942" t="s">
        <v>39</v>
      </c>
      <c r="G942" s="25" t="s">
        <v>36</v>
      </c>
      <c r="H942" s="25" t="str">
        <f>IFERROR(VLOOKUP(Tabelle1[[#This Row],[Artikelnr. (wenn vorhanden)]],Artikel!A:C,3,FALSE),Tabelle1[[#This Row],[Artikelnr. (wenn vorhanden)]])</f>
        <v>VOS mit Walnusskonzentr</v>
      </c>
    </row>
    <row r="943" spans="1:8" x14ac:dyDescent="0.25">
      <c r="A943" s="25" t="s">
        <v>41</v>
      </c>
      <c r="B943" s="25">
        <v>29500620</v>
      </c>
      <c r="C943" s="25">
        <v>20</v>
      </c>
      <c r="D943" s="25">
        <v>12</v>
      </c>
      <c r="E943" s="37">
        <v>44476</v>
      </c>
      <c r="F943" t="s">
        <v>39</v>
      </c>
      <c r="G943" s="25" t="s">
        <v>36</v>
      </c>
      <c r="H943" s="25" t="str">
        <f>IFERROR(VLOOKUP(Tabelle1[[#This Row],[Artikelnr. (wenn vorhanden)]],Artikel!A:C,3,FALSE),Tabelle1[[#This Row],[Artikelnr. (wenn vorhanden)]])</f>
        <v>VOS GRW Gartenkräuter 4</v>
      </c>
    </row>
    <row r="944" spans="1:8" x14ac:dyDescent="0.25">
      <c r="A944" s="25" t="s">
        <v>9</v>
      </c>
      <c r="B944" s="25">
        <v>29501010</v>
      </c>
      <c r="C944" s="25">
        <v>20</v>
      </c>
      <c r="D944" s="25">
        <v>61</v>
      </c>
      <c r="E944" s="37">
        <v>44476</v>
      </c>
      <c r="F944" t="s">
        <v>36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SKZ EMM in Wurstfor</v>
      </c>
    </row>
    <row r="945" spans="1:8" x14ac:dyDescent="0.25">
      <c r="A945" s="25" t="s">
        <v>9</v>
      </c>
      <c r="B945" s="25">
        <v>29501013</v>
      </c>
      <c r="C945" s="25">
        <v>10</v>
      </c>
      <c r="D945" s="25">
        <v>61</v>
      </c>
      <c r="E945" s="37">
        <v>44476</v>
      </c>
      <c r="F945" t="s">
        <v>36</v>
      </c>
      <c r="G945" s="25" t="s">
        <v>36</v>
      </c>
      <c r="H945" s="25" t="str">
        <f>IFERROR(VLOOKUP(Tabelle1[[#This Row],[Artikelnr. (wenn vorhanden)]],Artikel!A:C,3,FALSE),Tabelle1[[#This Row],[Artikelnr. (wenn vorhanden)]])</f>
        <v>ABS AT-ROTWEIN</v>
      </c>
    </row>
    <row r="946" spans="1:8" x14ac:dyDescent="0.25">
      <c r="A946" s="25" t="s">
        <v>15155</v>
      </c>
      <c r="B946" s="25">
        <v>29501073</v>
      </c>
      <c r="C946" s="25">
        <v>70</v>
      </c>
      <c r="D946" s="25">
        <v>12</v>
      </c>
      <c r="E946" s="37">
        <v>44476</v>
      </c>
      <c r="F946" t="s">
        <v>15152</v>
      </c>
      <c r="G946" s="25" t="s">
        <v>36</v>
      </c>
      <c r="H946" s="25" t="str">
        <f>IFERROR(VLOOKUP(Tabelle1[[#This Row],[Artikelnr. (wenn vorhanden)]],Artikel!A:C,3,FALSE),Tabelle1[[#This Row],[Artikelnr. (wenn vorhanden)]])</f>
        <v>VOS RW-NUSS-ZIPFEL</v>
      </c>
    </row>
    <row r="947" spans="1:8" x14ac:dyDescent="0.25">
      <c r="A947" s="25" t="s">
        <v>15155</v>
      </c>
      <c r="B947" s="25">
        <v>29501081</v>
      </c>
      <c r="C947" s="25">
        <v>220</v>
      </c>
      <c r="D947" s="25">
        <v>12</v>
      </c>
      <c r="E947" s="37">
        <v>44476</v>
      </c>
      <c r="F947" t="s">
        <v>15152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RW-JALA-NAT ENDSTÜC</v>
      </c>
    </row>
    <row r="948" spans="1:8" x14ac:dyDescent="0.25">
      <c r="A948" s="25" t="s">
        <v>8</v>
      </c>
      <c r="B948" s="25">
        <v>31000217</v>
      </c>
      <c r="C948" s="25">
        <v>245</v>
      </c>
      <c r="D948" s="25">
        <v>12</v>
      </c>
      <c r="E948" s="37">
        <v>44476</v>
      </c>
      <c r="F948" t="s">
        <v>376</v>
      </c>
      <c r="G948" s="25" t="s">
        <v>36</v>
      </c>
      <c r="H948" s="25" t="str">
        <f>IFERROR(VLOOKUP(Tabelle1[[#This Row],[Artikelnr. (wenn vorhanden)]],Artikel!A:C,3,FALSE),Tabelle1[[#This Row],[Artikelnr. (wenn vorhanden)]])</f>
        <v>BLO FRUCHT 5KG * *</v>
      </c>
    </row>
    <row r="949" spans="1:8" x14ac:dyDescent="0.25">
      <c r="A949" s="25" t="s">
        <v>63</v>
      </c>
      <c r="B949" s="25">
        <v>32000106</v>
      </c>
      <c r="C949" s="25">
        <v>328</v>
      </c>
      <c r="D949" s="25">
        <v>31</v>
      </c>
      <c r="E949" s="37">
        <v>44476</v>
      </c>
      <c r="F949" t="s">
        <v>187</v>
      </c>
      <c r="G949" s="25" t="s">
        <v>205</v>
      </c>
      <c r="H949" s="25" t="str">
        <f>IFERROR(VLOOKUP(Tabelle1[[#This Row],[Artikelnr. (wenn vorhanden)]],Artikel!A:C,3,FALSE),Tabelle1[[#This Row],[Artikelnr. (wenn vorhanden)]])</f>
        <v>GRW SCHI-NAT 7,2GK NEUE</v>
      </c>
    </row>
    <row r="950" spans="1:8" x14ac:dyDescent="0.25">
      <c r="A950" s="25" t="s">
        <v>7</v>
      </c>
      <c r="B950" s="25" t="s">
        <v>64</v>
      </c>
      <c r="C950" s="25">
        <v>49.5</v>
      </c>
      <c r="D950" s="25">
        <v>12</v>
      </c>
      <c r="E950" s="37">
        <v>44476</v>
      </c>
      <c r="F950" t="s">
        <v>21</v>
      </c>
      <c r="G950" s="25" t="s">
        <v>36</v>
      </c>
      <c r="H950" s="25" t="str">
        <f>IFERROR(VLOOKUP(Tabelle1[[#This Row],[Artikelnr. (wenn vorhanden)]],Artikel!A:C,3,FALSE),Tabelle1[[#This Row],[Artikelnr. (wenn vorhanden)]])</f>
        <v>Blöcke</v>
      </c>
    </row>
    <row r="951" spans="1:8" x14ac:dyDescent="0.25">
      <c r="A951" s="25" t="s">
        <v>8</v>
      </c>
      <c r="B951" s="25" t="s">
        <v>15280</v>
      </c>
      <c r="C951" s="25">
        <v>16</v>
      </c>
      <c r="D951" s="25">
        <v>30</v>
      </c>
      <c r="E951" s="37">
        <v>44476</v>
      </c>
      <c r="F951" t="s">
        <v>25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Div. Zipfel, Endstücke</v>
      </c>
    </row>
    <row r="952" spans="1:8" x14ac:dyDescent="0.25">
      <c r="A952" s="25" t="s">
        <v>41</v>
      </c>
      <c r="B952" s="25" t="s">
        <v>75</v>
      </c>
      <c r="C952" s="25">
        <v>153</v>
      </c>
      <c r="D952" s="25">
        <v>10</v>
      </c>
      <c r="E952" s="37">
        <v>44476</v>
      </c>
      <c r="F952" t="s">
        <v>177</v>
      </c>
      <c r="G952" s="55" t="s">
        <v>178</v>
      </c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63</v>
      </c>
      <c r="B953" s="25" t="s">
        <v>75</v>
      </c>
      <c r="C953" s="25">
        <v>328</v>
      </c>
      <c r="D953" s="25">
        <v>10</v>
      </c>
      <c r="E953" s="37">
        <v>44476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9</v>
      </c>
      <c r="B954" s="25" t="s">
        <v>75</v>
      </c>
      <c r="C954" s="25">
        <v>18</v>
      </c>
      <c r="D954" s="25">
        <v>10</v>
      </c>
      <c r="E954" s="37">
        <v>44476</v>
      </c>
      <c r="F954" t="s">
        <v>25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373</v>
      </c>
      <c r="B955" s="25" t="s">
        <v>75</v>
      </c>
      <c r="C955" s="25">
        <v>17</v>
      </c>
      <c r="D955" s="25">
        <v>10</v>
      </c>
      <c r="E955" s="37">
        <v>44476</v>
      </c>
      <c r="F955" t="s">
        <v>25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374</v>
      </c>
      <c r="B956" s="25" t="s">
        <v>75</v>
      </c>
      <c r="C956" s="25">
        <v>22</v>
      </c>
      <c r="D956" s="25">
        <v>10</v>
      </c>
      <c r="E956" s="37">
        <v>44476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37</v>
      </c>
      <c r="B957" s="25" t="s">
        <v>75</v>
      </c>
      <c r="C957" s="25">
        <v>14</v>
      </c>
      <c r="D957" s="25">
        <v>10</v>
      </c>
      <c r="E957" s="37">
        <v>44476</v>
      </c>
      <c r="F957" t="s">
        <v>25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375</v>
      </c>
      <c r="B958" s="25" t="s">
        <v>75</v>
      </c>
      <c r="C958" s="25">
        <v>45</v>
      </c>
      <c r="D958" s="25">
        <v>22</v>
      </c>
      <c r="E958" s="37">
        <v>44476</v>
      </c>
      <c r="F958" t="s">
        <v>95</v>
      </c>
      <c r="G958" s="25" t="s">
        <v>36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374</v>
      </c>
      <c r="B959" s="25" t="s">
        <v>75</v>
      </c>
      <c r="C959" s="25">
        <v>10</v>
      </c>
      <c r="D959" s="25">
        <v>10</v>
      </c>
      <c r="E959" s="37">
        <v>44476</v>
      </c>
      <c r="F959" t="s">
        <v>25</v>
      </c>
      <c r="G959" s="2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7</v>
      </c>
      <c r="B960" s="25" t="s">
        <v>75</v>
      </c>
      <c r="C960" s="25">
        <v>15</v>
      </c>
      <c r="D960" s="25">
        <v>12</v>
      </c>
      <c r="E960" s="37">
        <v>44476</v>
      </c>
      <c r="F960" t="s">
        <v>21</v>
      </c>
      <c r="G960" s="2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59</v>
      </c>
      <c r="B961" s="25" t="s">
        <v>75</v>
      </c>
      <c r="C961" s="25">
        <v>150</v>
      </c>
      <c r="D961" s="25">
        <v>70</v>
      </c>
      <c r="E961" s="37">
        <v>44476</v>
      </c>
      <c r="F961" t="s">
        <v>58</v>
      </c>
      <c r="G961" s="25" t="s">
        <v>36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15207</v>
      </c>
      <c r="B962" s="25">
        <v>29500613</v>
      </c>
      <c r="C962" s="25">
        <v>40</v>
      </c>
      <c r="D962" s="25">
        <v>30</v>
      </c>
      <c r="E962" s="37">
        <v>44477</v>
      </c>
      <c r="G962" s="25"/>
      <c r="H962" s="25" t="str">
        <f>IFERROR(VLOOKUP(Tabelle1[[#This Row],[Artikelnr. (wenn vorhanden)]],Artikel!A:C,3,FALSE),Tabelle1[[#This Row],[Artikelnr. (wenn vorhanden)]])</f>
        <v>VOS Räucher extra natri</v>
      </c>
    </row>
    <row r="963" spans="1:8" x14ac:dyDescent="0.25">
      <c r="A963" s="25" t="s">
        <v>9</v>
      </c>
      <c r="B963" s="25">
        <v>29500887</v>
      </c>
      <c r="C963" s="25">
        <v>26</v>
      </c>
      <c r="D963" s="25">
        <v>61</v>
      </c>
      <c r="E963" s="37">
        <v>44477</v>
      </c>
      <c r="F963" t="s">
        <v>36</v>
      </c>
      <c r="G963" s="25" t="s">
        <v>36</v>
      </c>
      <c r="H963" s="25" t="str">
        <f>IFERROR(VLOOKUP(Tabelle1[[#This Row],[Artikelnr. (wenn vorhanden)]],Artikel!A:C,3,FALSE),Tabelle1[[#This Row],[Artikelnr. (wenn vorhanden)]])</f>
        <v>ABS ZIEGE-GOU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74</v>
      </c>
      <c r="B965" s="25">
        <v>29500917</v>
      </c>
      <c r="C965" s="25">
        <v>28</v>
      </c>
      <c r="D965" s="25">
        <v>22</v>
      </c>
      <c r="E965" s="37">
        <v>44477</v>
      </c>
      <c r="F965" t="s">
        <v>72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VOS-ABS ENTSORGUNG</v>
      </c>
    </row>
    <row r="966" spans="1:8" x14ac:dyDescent="0.25">
      <c r="A966" s="25" t="s">
        <v>37</v>
      </c>
      <c r="B966" s="25">
        <v>29501003</v>
      </c>
      <c r="C966" s="25">
        <v>240</v>
      </c>
      <c r="D966" s="25">
        <v>10</v>
      </c>
      <c r="E966" s="37">
        <v>44477</v>
      </c>
      <c r="F966" t="s">
        <v>111</v>
      </c>
      <c r="G966" s="55" t="s">
        <v>36</v>
      </c>
      <c r="H966" s="25" t="str">
        <f>IFERROR(VLOOKUP(Tabelle1[[#This Row],[Artikelnr. (wenn vorhanden)]],Artikel!A:C,3,FALSE),Tabelle1[[#This Row],[Artikelnr. (wenn vorhanden)]])</f>
        <v>ABS CHED-PF-KRÄUK gemis</v>
      </c>
    </row>
    <row r="967" spans="1:8" x14ac:dyDescent="0.25">
      <c r="A967" s="25" t="s">
        <v>37</v>
      </c>
      <c r="B967" s="25">
        <v>29501032</v>
      </c>
      <c r="C967" s="25">
        <v>55</v>
      </c>
      <c r="D967" s="25">
        <v>22</v>
      </c>
      <c r="E967" s="37">
        <v>44477</v>
      </c>
      <c r="F967" t="s">
        <v>61</v>
      </c>
      <c r="G967" s="25" t="s">
        <v>91</v>
      </c>
      <c r="H967" s="25" t="str">
        <f>IFERROR(VLOOKUP(Tabelle1[[#This Row],[Artikelnr. (wenn vorhanden)]],Artikel!A:C,3,FALSE),Tabelle1[[#This Row],[Artikelnr. (wenn vorhanden)]])</f>
        <v>ABS CHED-ROT MIT ß-CARO</v>
      </c>
    </row>
    <row r="968" spans="1:8" x14ac:dyDescent="0.25">
      <c r="A968" s="25" t="s">
        <v>74</v>
      </c>
      <c r="B968" s="25">
        <v>295000913</v>
      </c>
      <c r="C968" s="25">
        <v>28</v>
      </c>
      <c r="D968" s="25">
        <v>12</v>
      </c>
      <c r="E968" s="37">
        <v>44488</v>
      </c>
      <c r="G968" s="25"/>
      <c r="H968" s="56">
        <f>IFERROR(VLOOKUP(Tabelle1[[#This Row],[Artikelnr. (wenn vorhanden)]],Artikel!A:C,3,FALSE),Tabelle1[[#This Row],[Artikelnr. (wenn vorhanden)]])</f>
        <v>295000913</v>
      </c>
    </row>
    <row r="969" spans="1:8" x14ac:dyDescent="0.25">
      <c r="A969" s="25" t="s">
        <v>59</v>
      </c>
      <c r="B969" s="25" t="s">
        <v>75</v>
      </c>
      <c r="C969" s="25">
        <v>3</v>
      </c>
      <c r="D969" s="25">
        <v>22</v>
      </c>
      <c r="E969" s="37">
        <v>44477</v>
      </c>
      <c r="F969" t="s">
        <v>57</v>
      </c>
      <c r="G969" s="25" t="s">
        <v>36</v>
      </c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59</v>
      </c>
      <c r="B970" s="25" t="s">
        <v>75</v>
      </c>
      <c r="C970" s="25">
        <v>53.6</v>
      </c>
      <c r="D970" s="25">
        <v>22</v>
      </c>
      <c r="E970" s="37">
        <v>44477</v>
      </c>
      <c r="F970" t="s">
        <v>90</v>
      </c>
      <c r="G970" s="25" t="s">
        <v>36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140</v>
      </c>
      <c r="B971" s="25" t="s">
        <v>75</v>
      </c>
      <c r="C971" s="25">
        <v>15.5</v>
      </c>
      <c r="D971" s="25">
        <v>22</v>
      </c>
      <c r="E971" s="37">
        <v>44477</v>
      </c>
      <c r="F971" t="s">
        <v>68</v>
      </c>
      <c r="G971" s="25" t="s">
        <v>36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59</v>
      </c>
      <c r="B972" s="25" t="s">
        <v>75</v>
      </c>
      <c r="C972" s="25">
        <v>56</v>
      </c>
      <c r="D972" s="25">
        <v>22</v>
      </c>
      <c r="E972" s="37">
        <v>44477</v>
      </c>
      <c r="F972" t="s">
        <v>15130</v>
      </c>
      <c r="G972" s="25" t="s">
        <v>36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59</v>
      </c>
      <c r="B973" s="25" t="s">
        <v>75</v>
      </c>
      <c r="C973" s="25">
        <v>6.5</v>
      </c>
      <c r="D973" s="25">
        <v>22</v>
      </c>
      <c r="E973" s="37">
        <v>44477</v>
      </c>
      <c r="F973" t="s">
        <v>68</v>
      </c>
      <c r="G973" s="25" t="s">
        <v>36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56</v>
      </c>
      <c r="B974" s="25" t="s">
        <v>75</v>
      </c>
      <c r="C974" s="25">
        <v>63</v>
      </c>
      <c r="D974" s="25">
        <v>10</v>
      </c>
      <c r="E974" s="37">
        <v>44477</v>
      </c>
      <c r="F974" t="s">
        <v>25</v>
      </c>
      <c r="G974" s="25" t="s">
        <v>36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59</v>
      </c>
      <c r="B975" s="25" t="s">
        <v>75</v>
      </c>
      <c r="C975" s="25">
        <v>62.6</v>
      </c>
      <c r="D975" s="25">
        <v>22</v>
      </c>
      <c r="E975" s="37">
        <v>44477</v>
      </c>
      <c r="F975" t="s">
        <v>90</v>
      </c>
      <c r="G975" s="25" t="s">
        <v>36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33</v>
      </c>
      <c r="D976" s="25">
        <v>10</v>
      </c>
      <c r="E976" s="37">
        <v>44477</v>
      </c>
      <c r="F976" t="s">
        <v>25</v>
      </c>
      <c r="G976" s="25" t="s">
        <v>36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140</v>
      </c>
      <c r="B977" s="25" t="s">
        <v>15237</v>
      </c>
      <c r="C977" s="25">
        <v>73</v>
      </c>
      <c r="D977" s="25">
        <v>74</v>
      </c>
      <c r="E977" s="37">
        <v>44477</v>
      </c>
      <c r="G977" s="25"/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59</v>
      </c>
      <c r="B978" s="25" t="s">
        <v>15237</v>
      </c>
      <c r="C978" s="25">
        <v>86</v>
      </c>
      <c r="D978" s="25">
        <v>71</v>
      </c>
      <c r="E978" s="37">
        <v>44477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59</v>
      </c>
      <c r="B979" s="25" t="s">
        <v>15237</v>
      </c>
      <c r="C979" s="25">
        <v>127</v>
      </c>
      <c r="D979" s="25">
        <v>70</v>
      </c>
      <c r="E979" s="37">
        <v>44477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15123</v>
      </c>
      <c r="B980" s="25" t="s">
        <v>15124</v>
      </c>
      <c r="C980" s="25">
        <v>20.2</v>
      </c>
      <c r="D980" s="25">
        <v>10</v>
      </c>
      <c r="E980" s="37">
        <v>44477</v>
      </c>
      <c r="F980" t="s">
        <v>25</v>
      </c>
      <c r="G980" s="25" t="s">
        <v>36</v>
      </c>
      <c r="H980" s="25" t="str">
        <f>IFERROR(VLOOKUP(Tabelle1[[#This Row],[Artikelnr. (wenn vorhanden)]],Artikel!A:C,3,FALSE),Tabelle1[[#This Row],[Artikelnr. (wenn vorhanden)]])</f>
        <v>Fruchtkäse</v>
      </c>
    </row>
    <row r="981" spans="1:8" x14ac:dyDescent="0.25">
      <c r="A981" s="25" t="s">
        <v>59</v>
      </c>
      <c r="B981" s="25" t="s">
        <v>57</v>
      </c>
      <c r="C981" s="25">
        <v>1</v>
      </c>
      <c r="D981" s="25">
        <v>71</v>
      </c>
      <c r="E981" s="37">
        <v>44477</v>
      </c>
      <c r="G981" s="25"/>
      <c r="H981" s="25" t="str">
        <f>IFERROR(VLOOKUP(Tabelle1[[#This Row],[Artikelnr. (wenn vorhanden)]],Artikel!A:C,3,FALSE),Tabelle1[[#This Row],[Artikelnr. (wenn vorhanden)]])</f>
        <v>Laborproben</v>
      </c>
    </row>
    <row r="982" spans="1:8" x14ac:dyDescent="0.25">
      <c r="A982" s="25" t="s">
        <v>59</v>
      </c>
      <c r="B982" s="25" t="s">
        <v>57</v>
      </c>
      <c r="C982" s="25">
        <v>3.2</v>
      </c>
      <c r="D982" s="25">
        <v>74</v>
      </c>
      <c r="E982" s="37">
        <v>44477</v>
      </c>
      <c r="G982" s="25"/>
      <c r="H982" s="25" t="str">
        <f>IFERROR(VLOOKUP(Tabelle1[[#This Row],[Artikelnr. (wenn vorhanden)]],Artikel!A:C,3,FALSE),Tabelle1[[#This Row],[Artikelnr. (wenn vorhanden)]])</f>
        <v>Laborproben</v>
      </c>
    </row>
    <row r="983" spans="1:8" x14ac:dyDescent="0.25">
      <c r="A983" s="25" t="s">
        <v>74</v>
      </c>
      <c r="B983" s="25" t="s">
        <v>113</v>
      </c>
      <c r="C983" s="25">
        <v>80</v>
      </c>
      <c r="D983" s="25">
        <v>60</v>
      </c>
      <c r="E983" s="37">
        <v>44477</v>
      </c>
      <c r="F983" t="s">
        <v>36</v>
      </c>
      <c r="G983" s="25" t="s">
        <v>36</v>
      </c>
      <c r="H983" s="25" t="str">
        <f>IFERROR(VLOOKUP(Tabelle1[[#This Row],[Artikelnr. (wenn vorhanden)]],Artikel!A:C,3,FALSE),Tabelle1[[#This Row],[Artikelnr. (wenn vorhanden)]])</f>
        <v>Rinde</v>
      </c>
    </row>
    <row r="984" spans="1:8" x14ac:dyDescent="0.25">
      <c r="A984" s="25" t="s">
        <v>349</v>
      </c>
      <c r="B984" s="25" t="s">
        <v>190</v>
      </c>
      <c r="C984" s="25">
        <v>46</v>
      </c>
      <c r="D984" s="25">
        <v>10</v>
      </c>
      <c r="E984" s="37">
        <v>44477</v>
      </c>
      <c r="F984" t="s">
        <v>25</v>
      </c>
      <c r="G984" s="25" t="s">
        <v>36</v>
      </c>
      <c r="H984" s="25" t="str">
        <f>IFERROR(VLOOKUP(Tabelle1[[#This Row],[Artikelnr. (wenn vorhanden)]],Artikel!A:C,3,FALSE),Tabelle1[[#This Row],[Artikelnr. (wenn vorhanden)]])</f>
        <v>RW</v>
      </c>
    </row>
    <row r="985" spans="1:8" x14ac:dyDescent="0.25">
      <c r="A985" s="25" t="s">
        <v>373</v>
      </c>
      <c r="B985" s="25" t="s">
        <v>15125</v>
      </c>
      <c r="C985" s="25">
        <v>14.8</v>
      </c>
      <c r="D985" s="25">
        <v>10</v>
      </c>
      <c r="E985" s="37">
        <v>44477</v>
      </c>
      <c r="F985" t="s">
        <v>25</v>
      </c>
      <c r="G985" s="25" t="s">
        <v>36</v>
      </c>
      <c r="H985" s="25" t="str">
        <f>IFERROR(VLOOKUP(Tabelle1[[#This Row],[Artikelnr. (wenn vorhanden)]],Artikel!A:C,3,FALSE),Tabelle1[[#This Row],[Artikelnr. (wenn vorhanden)]])</f>
        <v>Würfel</v>
      </c>
    </row>
    <row r="986" spans="1:8" x14ac:dyDescent="0.25">
      <c r="A986" s="25" t="s">
        <v>8</v>
      </c>
      <c r="B986" s="25">
        <v>29500719</v>
      </c>
      <c r="C986" s="25">
        <v>292</v>
      </c>
      <c r="D986" s="25">
        <v>42</v>
      </c>
      <c r="E986" s="37">
        <v>44480</v>
      </c>
      <c r="G986" s="25" t="s">
        <v>115</v>
      </c>
      <c r="H986" s="25" t="str">
        <f>IFERROR(VLOOKUP(Tabelle1[[#This Row],[Artikelnr. (wenn vorhanden)]],Artikel!A:C,3,FALSE),Tabelle1[[#This Row],[Artikelnr. (wenn vorhanden)]])</f>
        <v>ABS Havarti Natur 55%</v>
      </c>
    </row>
    <row r="987" spans="1:8" x14ac:dyDescent="0.25">
      <c r="A987" s="25" t="s">
        <v>8</v>
      </c>
      <c r="B987" s="25">
        <v>29500879</v>
      </c>
      <c r="C987" s="25">
        <v>29</v>
      </c>
      <c r="D987" s="25">
        <v>30</v>
      </c>
      <c r="E987" s="37">
        <v>44480</v>
      </c>
      <c r="G987" s="25"/>
      <c r="H987" s="25" t="str">
        <f>IFERROR(VLOOKUP(Tabelle1[[#This Row],[Artikelnr. (wenn vorhanden)]],Artikel!A:C,3,FALSE),Tabelle1[[#This Row],[Artikelnr. (wenn vorhanden)]])</f>
        <v>VOS SKZ AMMERLAND</v>
      </c>
    </row>
    <row r="988" spans="1:8" x14ac:dyDescent="0.25">
      <c r="A988" s="25" t="s">
        <v>9</v>
      </c>
      <c r="B988" s="25">
        <v>29500891</v>
      </c>
      <c r="C988" s="25">
        <v>9</v>
      </c>
      <c r="D988" s="25">
        <v>61</v>
      </c>
      <c r="E988" s="37">
        <v>44480</v>
      </c>
      <c r="G988" s="25"/>
      <c r="H988" s="25" t="str">
        <f>IFERROR(VLOOKUP(Tabelle1[[#This Row],[Artikelnr. (wenn vorhanden)]],Artikel!A:C,3,FALSE),Tabelle1[[#This Row],[Artikelnr. (wenn vorhanden)]])</f>
        <v>ABS PECO</v>
      </c>
    </row>
    <row r="989" spans="1:8" x14ac:dyDescent="0.25">
      <c r="A989" s="25" t="s">
        <v>9</v>
      </c>
      <c r="B989" s="25">
        <v>29500893</v>
      </c>
      <c r="C989" s="25">
        <v>102</v>
      </c>
      <c r="D989" s="25">
        <v>12</v>
      </c>
      <c r="E989" s="37">
        <v>44480</v>
      </c>
      <c r="F989" t="s">
        <v>15235</v>
      </c>
      <c r="G989" s="25"/>
      <c r="H989" s="25" t="str">
        <f>IFERROR(VLOOKUP(Tabelle1[[#This Row],[Artikelnr. (wenn vorhanden)]],Artikel!A:C,3,FALSE),Tabelle1[[#This Row],[Artikelnr. (wenn vorhanden)]])</f>
        <v>ABS REBLOCH</v>
      </c>
    </row>
    <row r="990" spans="1:8" x14ac:dyDescent="0.25">
      <c r="A990" s="25" t="s">
        <v>9</v>
      </c>
      <c r="B990" s="25">
        <v>29500893</v>
      </c>
      <c r="C990" s="25">
        <v>154</v>
      </c>
      <c r="D990" s="25">
        <v>61</v>
      </c>
      <c r="E990" s="37">
        <v>44480</v>
      </c>
      <c r="G990" s="25"/>
      <c r="H990" s="25" t="str">
        <f>IFERROR(VLOOKUP(Tabelle1[[#This Row],[Artikelnr. (wenn vorhanden)]],Artikel!A:C,3,FALSE),Tabelle1[[#This Row],[Artikelnr. (wenn vorhanden)]])</f>
        <v>ABS REBLOCH</v>
      </c>
    </row>
    <row r="991" spans="1:8" x14ac:dyDescent="0.25">
      <c r="A991" s="25" t="s">
        <v>9</v>
      </c>
      <c r="B991" s="25">
        <v>29500894</v>
      </c>
      <c r="C991" s="25">
        <v>452</v>
      </c>
      <c r="D991" s="25">
        <v>12</v>
      </c>
      <c r="E991" s="37">
        <v>44480</v>
      </c>
      <c r="F991" t="s">
        <v>15235</v>
      </c>
      <c r="G991" s="25"/>
      <c r="H991" s="25" t="str">
        <f>IFERROR(VLOOKUP(Tabelle1[[#This Row],[Artikelnr. (wenn vorhanden)]],Artikel!A:C,3,FALSE),Tabelle1[[#This Row],[Artikelnr. (wenn vorhanden)]])</f>
        <v>ABS BACK-BLÜT</v>
      </c>
    </row>
    <row r="992" spans="1:8" x14ac:dyDescent="0.25">
      <c r="A992" s="25" t="s">
        <v>9</v>
      </c>
      <c r="B992" s="25">
        <v>29500904</v>
      </c>
      <c r="C992" s="25">
        <v>419</v>
      </c>
      <c r="D992" s="25">
        <v>61</v>
      </c>
      <c r="E992" s="37">
        <v>44480</v>
      </c>
      <c r="G992" s="25"/>
      <c r="H992" s="25" t="str">
        <f>IFERROR(VLOOKUP(Tabelle1[[#This Row],[Artikelnr. (wenn vorhanden)]],Artikel!A:C,3,FALSE),Tabelle1[[#This Row],[Artikelnr. (wenn vorhanden)]])</f>
        <v>ABS TI-AD</v>
      </c>
    </row>
    <row r="993" spans="1:8" x14ac:dyDescent="0.25">
      <c r="A993" s="25" t="s">
        <v>9</v>
      </c>
      <c r="B993" s="25">
        <v>29500906</v>
      </c>
      <c r="C993" s="25">
        <v>8</v>
      </c>
      <c r="D993" s="25">
        <v>61</v>
      </c>
      <c r="E993" s="37">
        <v>44480</v>
      </c>
      <c r="G993" s="25"/>
      <c r="H993" s="25" t="str">
        <f>IFERROR(VLOOKUP(Tabelle1[[#This Row],[Artikelnr. (wenn vorhanden)]],Artikel!A:C,3,FALSE),Tabelle1[[#This Row],[Artikelnr. (wenn vorhanden)]])</f>
        <v>ABS SCH-PAUL</v>
      </c>
    </row>
    <row r="994" spans="1:8" x14ac:dyDescent="0.25">
      <c r="A994" s="25" t="s">
        <v>9</v>
      </c>
      <c r="B994" s="25">
        <v>29500908</v>
      </c>
      <c r="C994" s="25">
        <v>327</v>
      </c>
      <c r="D994" s="25">
        <v>61</v>
      </c>
      <c r="E994" s="37">
        <v>44480</v>
      </c>
      <c r="G994" s="25"/>
      <c r="H994" s="25" t="str">
        <f>IFERROR(VLOOKUP(Tabelle1[[#This Row],[Artikelnr. (wenn vorhanden)]],Artikel!A:C,3,FALSE),Tabelle1[[#This Row],[Artikelnr. (wenn vorhanden)]])</f>
        <v>ABS GRUY</v>
      </c>
    </row>
    <row r="995" spans="1:8" x14ac:dyDescent="0.25">
      <c r="A995" s="25" t="s">
        <v>9</v>
      </c>
      <c r="B995" s="25">
        <v>29500910</v>
      </c>
      <c r="C995" s="25">
        <v>24</v>
      </c>
      <c r="D995" s="25">
        <v>61</v>
      </c>
      <c r="E995" s="37">
        <v>44480</v>
      </c>
      <c r="G995" s="25"/>
      <c r="H995" s="25" t="str">
        <f>IFERROR(VLOOKUP(Tabelle1[[#This Row],[Artikelnr. (wenn vorhanden)]],Artikel!A:C,3,FALSE),Tabelle1[[#This Row],[Artikelnr. (wenn vorhanden)]])</f>
        <v>ABS Unser Blütenkäse</v>
      </c>
    </row>
    <row r="996" spans="1:8" x14ac:dyDescent="0.25">
      <c r="A996" s="25" t="s">
        <v>74</v>
      </c>
      <c r="B996" s="25">
        <v>29500917</v>
      </c>
      <c r="C996" s="25">
        <v>53</v>
      </c>
      <c r="D996" s="25">
        <v>60</v>
      </c>
      <c r="E996" s="37">
        <v>44480</v>
      </c>
      <c r="G996" s="25"/>
      <c r="H996" s="25" t="str">
        <f>IFERROR(VLOOKUP(Tabelle1[[#This Row],[Artikelnr. (wenn vorhanden)]],Artikel!A:C,3,FALSE),Tabelle1[[#This Row],[Artikelnr. (wenn vorhanden)]])</f>
        <v>VOS-ABS ENTSORGUNG</v>
      </c>
    </row>
    <row r="997" spans="1:8" x14ac:dyDescent="0.25">
      <c r="A997" s="25" t="s">
        <v>74</v>
      </c>
      <c r="B997" s="25">
        <v>29500917</v>
      </c>
      <c r="C997" s="25">
        <v>6</v>
      </c>
      <c r="D997" s="25">
        <v>60</v>
      </c>
      <c r="E997" s="37">
        <v>44480</v>
      </c>
      <c r="G997" s="25"/>
      <c r="H997" s="25" t="str">
        <f>IFERROR(VLOOKUP(Tabelle1[[#This Row],[Artikelnr. (wenn vorhanden)]],Artikel!A:C,3,FALSE),Tabelle1[[#This Row],[Artikelnr. (wenn vorhanden)]])</f>
        <v>VOS-ABS ENTSORGUNG</v>
      </c>
    </row>
    <row r="998" spans="1:8" x14ac:dyDescent="0.25">
      <c r="A998" s="25" t="s">
        <v>9</v>
      </c>
      <c r="B998" s="25">
        <v>29501039</v>
      </c>
      <c r="C998" s="25">
        <v>55</v>
      </c>
      <c r="D998" s="25">
        <v>61</v>
      </c>
      <c r="E998" s="37">
        <v>44480</v>
      </c>
      <c r="G998" s="25"/>
      <c r="H998" s="25" t="str">
        <f>IFERROR(VLOOKUP(Tabelle1[[#This Row],[Artikelnr. (wenn vorhanden)]],Artikel!A:C,3,FALSE),Tabelle1[[#This Row],[Artikelnr. (wenn vorhanden)]])</f>
        <v>ABS OLD-AMSTERDAM</v>
      </c>
    </row>
    <row r="999" spans="1:8" x14ac:dyDescent="0.25">
      <c r="A999" s="25" t="s">
        <v>9</v>
      </c>
      <c r="B999" s="25">
        <v>29501039</v>
      </c>
      <c r="C999" s="25">
        <v>21</v>
      </c>
      <c r="D999" s="25">
        <v>61</v>
      </c>
      <c r="E999" s="37">
        <v>44480</v>
      </c>
      <c r="G999" s="25"/>
      <c r="H999" s="25" t="str">
        <f>IFERROR(VLOOKUP(Tabelle1[[#This Row],[Artikelnr. (wenn vorhanden)]],Artikel!A:C,3,FALSE),Tabelle1[[#This Row],[Artikelnr. (wenn vorhanden)]])</f>
        <v>ABS OLD-AMSTERDAM</v>
      </c>
    </row>
    <row r="1000" spans="1:8" x14ac:dyDescent="0.25">
      <c r="A1000" s="25" t="s">
        <v>9</v>
      </c>
      <c r="B1000" s="25">
        <v>29501049</v>
      </c>
      <c r="C1000" s="25">
        <v>424</v>
      </c>
      <c r="D1000" s="25">
        <v>12</v>
      </c>
      <c r="E1000" s="37">
        <v>44480</v>
      </c>
      <c r="F1000" t="s">
        <v>15235</v>
      </c>
      <c r="G1000" s="25"/>
      <c r="H1000" s="25" t="str">
        <f>IFERROR(VLOOKUP(Tabelle1[[#This Row],[Artikelnr. (wenn vorhanden)]],Artikel!A:C,3,FALSE),Tabelle1[[#This Row],[Artikelnr. (wenn vorhanden)]])</f>
        <v>ABS GOU-ROYAL</v>
      </c>
    </row>
    <row r="1001" spans="1:8" x14ac:dyDescent="0.25">
      <c r="A1001" s="25" t="s">
        <v>15155</v>
      </c>
      <c r="B1001" s="25">
        <v>29501070</v>
      </c>
      <c r="C1001" s="25">
        <v>474</v>
      </c>
      <c r="D1001" s="25">
        <v>12</v>
      </c>
      <c r="E1001" s="37">
        <v>44480</v>
      </c>
      <c r="F1001" t="s">
        <v>15152</v>
      </c>
      <c r="G1001" s="25"/>
      <c r="H1001" s="25" t="str">
        <f>IFERROR(VLOOKUP(Tabelle1[[#This Row],[Artikelnr. (wenn vorhanden)]],Artikel!A:C,3,FALSE),Tabelle1[[#This Row],[Artikelnr. (wenn vorhanden)]])</f>
        <v>VOS GRW-SCHI-NAT ENDSTÜ</v>
      </c>
    </row>
    <row r="1002" spans="1:8" x14ac:dyDescent="0.25">
      <c r="A1002" s="25" t="s">
        <v>9</v>
      </c>
      <c r="B1002" s="25">
        <v>29501099</v>
      </c>
      <c r="C1002" s="25">
        <v>45</v>
      </c>
      <c r="D1002" s="25">
        <v>61</v>
      </c>
      <c r="E1002" s="37">
        <v>44480</v>
      </c>
      <c r="G1002" s="25"/>
      <c r="H1002" s="25" t="str">
        <f>IFERROR(VLOOKUP(Tabelle1[[#This Row],[Artikelnr. (wenn vorhanden)]],Artikel!A:C,3,FALSE),Tabelle1[[#This Row],[Artikelnr. (wenn vorhanden)]])</f>
        <v>ABS Simmentaler</v>
      </c>
    </row>
    <row r="1003" spans="1:8" x14ac:dyDescent="0.25">
      <c r="A1003" s="25" t="s">
        <v>41</v>
      </c>
      <c r="B1003" s="25">
        <v>29600004</v>
      </c>
      <c r="C1003" s="25">
        <v>160</v>
      </c>
      <c r="D1003" s="25">
        <v>43</v>
      </c>
      <c r="E1003" s="37">
        <v>44480</v>
      </c>
      <c r="G1003" s="25"/>
      <c r="H1003" s="25" t="str">
        <f>IFERROR(VLOOKUP(Tabelle1[[#This Row],[Artikelnr. (wenn vorhanden)]],Artikel!A:C,3,FALSE),Tabelle1[[#This Row],[Artikelnr. (wenn vorhanden)]])</f>
        <v>ABS 45-48% Konventionel</v>
      </c>
    </row>
    <row r="1004" spans="1:8" x14ac:dyDescent="0.25">
      <c r="A1004" s="25" t="s">
        <v>8</v>
      </c>
      <c r="B1004" s="25">
        <v>29900002</v>
      </c>
      <c r="C1004" s="25">
        <v>369</v>
      </c>
      <c r="D1004" s="25">
        <v>42</v>
      </c>
      <c r="E1004" s="37">
        <v>44480</v>
      </c>
      <c r="G1004" s="25"/>
      <c r="H1004" s="25" t="str">
        <f>IFERROR(VLOOKUP(Tabelle1[[#This Row],[Artikelnr. (wenn vorhanden)]],Artikel!A:C,3,FALSE),Tabelle1[[#This Row],[Artikelnr. (wenn vorhanden)]])</f>
        <v>VOS VEG-SCH MILD</v>
      </c>
    </row>
    <row r="1005" spans="1:8" x14ac:dyDescent="0.25">
      <c r="A1005" s="25" t="s">
        <v>9</v>
      </c>
      <c r="B1005" s="25">
        <v>49500192</v>
      </c>
      <c r="C1005" s="25">
        <v>246</v>
      </c>
      <c r="D1005" s="25">
        <v>12</v>
      </c>
      <c r="E1005" s="37">
        <v>44480</v>
      </c>
      <c r="F1005" t="s">
        <v>15235</v>
      </c>
      <c r="G1005" s="25"/>
      <c r="H1005" s="25" t="str">
        <f>IFERROR(VLOOKUP(Tabelle1[[#This Row],[Artikelnr. (wenn vorhanden)]],Artikel!A:C,3,FALSE),Tabelle1[[#This Row],[Artikelnr. (wenn vorhanden)]])</f>
        <v>ABS JARLSBERG-VAKU</v>
      </c>
    </row>
    <row r="1006" spans="1:8" x14ac:dyDescent="0.25">
      <c r="A1006" s="25" t="s">
        <v>7</v>
      </c>
      <c r="B1006" s="25" t="s">
        <v>64</v>
      </c>
      <c r="C1006" s="25">
        <v>60</v>
      </c>
      <c r="D1006" s="25">
        <v>12</v>
      </c>
      <c r="E1006" s="37">
        <v>44480</v>
      </c>
      <c r="F1006" t="s">
        <v>21</v>
      </c>
      <c r="G1006" s="25"/>
      <c r="H1006" s="25" t="str">
        <f>IFERROR(VLOOKUP(Tabelle1[[#This Row],[Artikelnr. (wenn vorhanden)]],Artikel!A:C,3,FALSE),Tabelle1[[#This Row],[Artikelnr. (wenn vorhanden)]])</f>
        <v>Blöcke</v>
      </c>
    </row>
    <row r="1007" spans="1:8" x14ac:dyDescent="0.25">
      <c r="A1007" s="25" t="s">
        <v>7</v>
      </c>
      <c r="B1007" s="25" t="s">
        <v>64</v>
      </c>
      <c r="C1007" s="25">
        <v>15</v>
      </c>
      <c r="D1007" s="25">
        <v>30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Blöcke</v>
      </c>
    </row>
    <row r="1008" spans="1:8" x14ac:dyDescent="0.25">
      <c r="A1008" s="25" t="s">
        <v>41</v>
      </c>
      <c r="B1008" s="25" t="s">
        <v>15238</v>
      </c>
      <c r="C1008" s="25">
        <v>136</v>
      </c>
      <c r="D1008" s="25">
        <v>63</v>
      </c>
      <c r="E1008" s="37">
        <v>44480</v>
      </c>
      <c r="F1008" t="s">
        <v>15239</v>
      </c>
      <c r="G1008" s="25"/>
      <c r="H1008" s="25" t="str">
        <f>IFERROR(VLOOKUP(Tabelle1[[#This Row],[Artikelnr. (wenn vorhanden)]],Artikel!A:C,3,FALSE),Tabelle1[[#This Row],[Artikelnr. (wenn vorhanden)]])</f>
        <v>Diverse Nüsse</v>
      </c>
    </row>
    <row r="1009" spans="1:8" x14ac:dyDescent="0.25">
      <c r="A1009" s="25" t="s">
        <v>56</v>
      </c>
      <c r="B1009" s="25" t="s">
        <v>75</v>
      </c>
      <c r="C1009" s="25">
        <v>25</v>
      </c>
      <c r="D1009" s="25">
        <v>30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9</v>
      </c>
      <c r="B1010" s="25" t="s">
        <v>75</v>
      </c>
      <c r="C1010" s="25">
        <v>30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75</v>
      </c>
      <c r="C1011" s="25">
        <v>65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63</v>
      </c>
      <c r="B1013" s="25" t="s">
        <v>75</v>
      </c>
      <c r="C1013" s="25">
        <v>193</v>
      </c>
      <c r="D1013" s="25">
        <v>30</v>
      </c>
      <c r="E1013" s="37">
        <v>44480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63</v>
      </c>
      <c r="B1014" s="25" t="s">
        <v>75</v>
      </c>
      <c r="C1014" s="25">
        <v>20.5</v>
      </c>
      <c r="D1014" s="25">
        <v>13</v>
      </c>
      <c r="E1014" s="37">
        <v>44480</v>
      </c>
      <c r="F1014" t="s">
        <v>15240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98</v>
      </c>
      <c r="D1015" s="25">
        <v>30</v>
      </c>
      <c r="E1015" s="37">
        <v>44480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373</v>
      </c>
      <c r="B1016" s="25" t="s">
        <v>75</v>
      </c>
      <c r="C1016" s="25">
        <v>32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349</v>
      </c>
      <c r="B1017" s="25" t="s">
        <v>75</v>
      </c>
      <c r="C1017" s="25">
        <v>7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9</v>
      </c>
      <c r="B1018" s="25" t="s">
        <v>75</v>
      </c>
      <c r="C1018" s="25">
        <v>28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156</v>
      </c>
      <c r="D1019" s="25">
        <v>10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59</v>
      </c>
      <c r="B1020" s="25" t="s">
        <v>75</v>
      </c>
      <c r="C1020" s="25">
        <v>80</v>
      </c>
      <c r="D1020" s="25">
        <v>73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140</v>
      </c>
      <c r="B1021" s="25" t="s">
        <v>75</v>
      </c>
      <c r="C1021" s="25">
        <v>14</v>
      </c>
      <c r="D1021" s="25">
        <v>74</v>
      </c>
      <c r="E1021" s="37">
        <v>44480</v>
      </c>
      <c r="G1021" s="25" t="s">
        <v>15247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15244</v>
      </c>
      <c r="B1022" s="25" t="s">
        <v>75</v>
      </c>
      <c r="C1022" s="25">
        <v>18</v>
      </c>
      <c r="D1022" s="25">
        <v>71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59</v>
      </c>
      <c r="B1023" s="25" t="s">
        <v>75</v>
      </c>
      <c r="C1023" s="25">
        <v>1.5</v>
      </c>
      <c r="D1023" s="25">
        <v>74</v>
      </c>
      <c r="E1023" s="37">
        <v>44480</v>
      </c>
      <c r="G1023" s="25" t="s">
        <v>19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8</v>
      </c>
      <c r="B1024" s="25" t="s">
        <v>15226</v>
      </c>
      <c r="C1024" s="25">
        <v>20</v>
      </c>
      <c r="D1024" s="25">
        <v>32</v>
      </c>
      <c r="E1024" s="37">
        <v>44480</v>
      </c>
      <c r="F1024" t="s">
        <v>187</v>
      </c>
      <c r="G1024" s="25"/>
      <c r="H1024" s="25" t="str">
        <f>IFERROR(VLOOKUP(Tabelle1[[#This Row],[Artikelnr. (wenn vorhanden)]],Artikel!A:C,3,FALSE),Tabelle1[[#This Row],[Artikelnr. (wenn vorhanden)]])</f>
        <v>ganze Wurst</v>
      </c>
    </row>
    <row r="1025" spans="1:8" x14ac:dyDescent="0.25">
      <c r="A1025" s="25" t="s">
        <v>275</v>
      </c>
      <c r="B1025" s="25" t="s">
        <v>15273</v>
      </c>
      <c r="C1025" s="25">
        <v>30</v>
      </c>
      <c r="D1025" s="25">
        <v>31</v>
      </c>
      <c r="E1025" s="37">
        <v>44480</v>
      </c>
      <c r="F1025" t="s">
        <v>187</v>
      </c>
      <c r="G1025" s="25"/>
      <c r="H1025" s="56" t="str">
        <f>IFERROR(VLOOKUP(Tabelle1[[#This Row],[Artikelnr. (wenn vorhanden)]],Artikel!A:C,3,FALSE),Tabelle1[[#This Row],[Artikelnr. (wenn vorhanden)]])</f>
        <v>ganze Wurst Gourme Natur</v>
      </c>
    </row>
    <row r="1026" spans="1:8" x14ac:dyDescent="0.25">
      <c r="A1026" s="25" t="s">
        <v>275</v>
      </c>
      <c r="B1026" s="25" t="s">
        <v>15272</v>
      </c>
      <c r="C1026" s="25">
        <v>20</v>
      </c>
      <c r="D1026" s="25">
        <v>34</v>
      </c>
      <c r="E1026" s="37">
        <v>44480</v>
      </c>
      <c r="F1026" t="s">
        <v>187</v>
      </c>
      <c r="G1026" s="25"/>
      <c r="H1026" s="56" t="str">
        <f>IFERROR(VLOOKUP(Tabelle1[[#This Row],[Artikelnr. (wenn vorhanden)]],Artikel!A:C,3,FALSE),Tabelle1[[#This Row],[Artikelnr. (wenn vorhanden)]])</f>
        <v>ganze Wurst Gourme Schinken</v>
      </c>
    </row>
    <row r="1027" spans="1:8" x14ac:dyDescent="0.25">
      <c r="A1027" s="25" t="s">
        <v>41</v>
      </c>
      <c r="B1027" s="25">
        <v>29500598</v>
      </c>
      <c r="C1027" s="25">
        <v>7</v>
      </c>
      <c r="D1027" s="25">
        <v>12</v>
      </c>
      <c r="E1027" s="37">
        <v>44481</v>
      </c>
      <c r="F1027" t="s">
        <v>39</v>
      </c>
      <c r="G1027" s="25"/>
      <c r="H1027" s="25" t="str">
        <f>IFERROR(VLOOKUP(Tabelle1[[#This Row],[Artikelnr. (wenn vorhanden)]],Artikel!A:C,3,FALSE),Tabelle1[[#This Row],[Artikelnr. (wenn vorhanden)]])</f>
        <v>VOS SKZ Gouda Premium W</v>
      </c>
    </row>
    <row r="1028" spans="1:8" x14ac:dyDescent="0.25">
      <c r="A1028" s="25" t="s">
        <v>74</v>
      </c>
      <c r="B1028" s="25" t="s">
        <v>36</v>
      </c>
      <c r="C1028" s="25">
        <v>163</v>
      </c>
      <c r="D1028" s="25">
        <v>12</v>
      </c>
      <c r="E1028" s="37">
        <v>44488</v>
      </c>
      <c r="F1028" t="s">
        <v>15148</v>
      </c>
      <c r="G1028" s="25"/>
      <c r="H1028" s="25" t="str">
        <f>IFERROR(VLOOKUP(Tabelle1[[#This Row],[Artikelnr. (wenn vorhanden)]],Artikel!A:C,3,FALSE),Tabelle1[[#This Row],[Artikelnr. (wenn vorhanden)]])</f>
        <v>-</v>
      </c>
    </row>
    <row r="1029" spans="1:8" x14ac:dyDescent="0.25">
      <c r="A1029" s="25" t="s">
        <v>15245</v>
      </c>
      <c r="B1029" s="25">
        <v>29500734</v>
      </c>
      <c r="C1029" s="25">
        <v>30</v>
      </c>
      <c r="D1029" s="25">
        <v>12</v>
      </c>
      <c r="E1029" s="37">
        <v>44481</v>
      </c>
      <c r="F1029" t="s">
        <v>15149</v>
      </c>
      <c r="G1029" s="25" t="s">
        <v>15248</v>
      </c>
      <c r="H1029" s="25" t="str">
        <f>IFERROR(VLOOKUP(Tabelle1[[#This Row],[Artikelnr. (wenn vorhanden)]],Artikel!A:C,3,FALSE),Tabelle1[[#This Row],[Artikelnr. (wenn vorhanden)]])</f>
        <v>ABS Havarti Natur 30%</v>
      </c>
    </row>
    <row r="1030" spans="1:8" x14ac:dyDescent="0.25">
      <c r="A1030" s="25" t="s">
        <v>74</v>
      </c>
      <c r="B1030" s="25">
        <v>29500917</v>
      </c>
      <c r="C1030" s="25">
        <v>39</v>
      </c>
      <c r="D1030" s="25">
        <v>60</v>
      </c>
      <c r="E1030" s="37">
        <v>44481</v>
      </c>
      <c r="F1030" t="s">
        <v>15236</v>
      </c>
      <c r="G1030" s="25"/>
      <c r="H1030" s="25" t="str">
        <f>IFERROR(VLOOKUP(Tabelle1[[#This Row],[Artikelnr. (wenn vorhanden)]],Artikel!A:C,3,FALSE),Tabelle1[[#This Row],[Artikelnr. (wenn vorhanden)]])</f>
        <v>VOS-ABS ENTSORGUNG</v>
      </c>
    </row>
    <row r="1031" spans="1:8" x14ac:dyDescent="0.25">
      <c r="A1031" s="25" t="s">
        <v>74</v>
      </c>
      <c r="B1031" s="25">
        <v>29500917</v>
      </c>
      <c r="C1031" s="25">
        <v>17</v>
      </c>
      <c r="D1031" s="25">
        <v>60</v>
      </c>
      <c r="E1031" s="37">
        <v>44481</v>
      </c>
      <c r="G1031" s="25" t="s">
        <v>19</v>
      </c>
      <c r="H1031" s="25" t="str">
        <f>IFERROR(VLOOKUP(Tabelle1[[#This Row],[Artikelnr. (wenn vorhanden)]],Artikel!A:C,3,FALSE),Tabelle1[[#This Row],[Artikelnr. (wenn vorhanden)]])</f>
        <v>VOS-ABS ENTSORGUNG</v>
      </c>
    </row>
    <row r="1032" spans="1:8" x14ac:dyDescent="0.25">
      <c r="A1032" s="25" t="s">
        <v>41</v>
      </c>
      <c r="B1032" s="25">
        <v>29500918</v>
      </c>
      <c r="C1032" s="25">
        <v>11</v>
      </c>
      <c r="D1032" s="25">
        <v>12</v>
      </c>
      <c r="E1032" s="37">
        <v>44481</v>
      </c>
      <c r="F1032" t="s">
        <v>39</v>
      </c>
      <c r="G1032" s="25"/>
      <c r="H1032" s="25" t="str">
        <f>IFERROR(VLOOKUP(Tabelle1[[#This Row],[Artikelnr. (wenn vorhanden)]],Artikel!A:C,3,FALSE),Tabelle1[[#This Row],[Artikelnr. (wenn vorhanden)]])</f>
        <v>VOS SKZ-GOU</v>
      </c>
    </row>
    <row r="1033" spans="1:8" x14ac:dyDescent="0.25">
      <c r="A1033" s="57" t="s">
        <v>41</v>
      </c>
      <c r="B1033" s="25">
        <v>29500943</v>
      </c>
      <c r="C1033" s="25">
        <v>95</v>
      </c>
      <c r="D1033" s="25">
        <v>12</v>
      </c>
      <c r="E1033" s="37">
        <v>44481</v>
      </c>
      <c r="F1033" t="s">
        <v>39</v>
      </c>
      <c r="G1033" s="25"/>
      <c r="H1033" s="25" t="str">
        <f>IFERROR(VLOOKUP(Tabelle1[[#This Row],[Artikelnr. (wenn vorhanden)]],Artikel!A:C,3,FALSE),Tabelle1[[#This Row],[Artikelnr. (wenn vorhanden)]])</f>
        <v>VOS URW-NUSS-OGT</v>
      </c>
    </row>
    <row r="1034" spans="1:8" x14ac:dyDescent="0.25">
      <c r="A1034" s="25" t="s">
        <v>41</v>
      </c>
      <c r="B1034" s="25">
        <v>29500948</v>
      </c>
      <c r="C1034" s="25">
        <v>19</v>
      </c>
      <c r="D1034" s="25">
        <v>12</v>
      </c>
      <c r="E1034" s="37">
        <v>44481</v>
      </c>
      <c r="F1034" t="s">
        <v>39</v>
      </c>
      <c r="G1034" s="25"/>
      <c r="H1034" s="25" t="str">
        <f>IFERROR(VLOOKUP(Tabelle1[[#This Row],[Artikelnr. (wenn vorhanden)]],Artikel!A:C,3,FALSE),Tabelle1[[#This Row],[Artikelnr. (wenn vorhanden)]])</f>
        <v>VOS URW-VS-SPICKER-NATU</v>
      </c>
    </row>
    <row r="1035" spans="1:8" x14ac:dyDescent="0.25">
      <c r="A1035" s="25" t="s">
        <v>41</v>
      </c>
      <c r="B1035" s="25">
        <v>29500949</v>
      </c>
      <c r="C1035" s="25">
        <v>3</v>
      </c>
      <c r="D1035" s="25">
        <v>12</v>
      </c>
      <c r="E1035" s="37">
        <v>44481</v>
      </c>
      <c r="F1035" t="s">
        <v>39</v>
      </c>
      <c r="G1035" s="25"/>
      <c r="H1035" s="25" t="str">
        <f>IFERROR(VLOOKUP(Tabelle1[[#This Row],[Artikelnr. (wenn vorhanden)]],Artikel!A:C,3,FALSE),Tabelle1[[#This Row],[Artikelnr. (wenn vorhanden)]])</f>
        <v>VOS URW-VS-SCHI</v>
      </c>
    </row>
    <row r="1036" spans="1:8" x14ac:dyDescent="0.25">
      <c r="A1036" s="25" t="s">
        <v>74</v>
      </c>
      <c r="B1036" s="25" t="s">
        <v>36</v>
      </c>
      <c r="C1036" s="25">
        <v>346</v>
      </c>
      <c r="D1036" s="25">
        <v>12</v>
      </c>
      <c r="E1036" s="37">
        <v>44488</v>
      </c>
      <c r="F1036" t="s">
        <v>15148</v>
      </c>
      <c r="G1036" s="25"/>
      <c r="H1036" s="25" t="str">
        <f>IFERROR(VLOOKUP(Tabelle1[[#This Row],[Artikelnr. (wenn vorhanden)]],Artikel!A:C,3,FALSE),Tabelle1[[#This Row],[Artikelnr. (wenn vorhanden)]])</f>
        <v>-</v>
      </c>
    </row>
    <row r="1037" spans="1:8" x14ac:dyDescent="0.25">
      <c r="A1037" s="25" t="s">
        <v>15155</v>
      </c>
      <c r="B1037" s="25">
        <v>29501079</v>
      </c>
      <c r="C1037" s="25">
        <v>30</v>
      </c>
      <c r="D1037" s="25">
        <v>12</v>
      </c>
      <c r="E1037" s="37">
        <v>44481</v>
      </c>
      <c r="F1037" t="s">
        <v>15152</v>
      </c>
      <c r="G1037" s="25" t="s">
        <v>19</v>
      </c>
      <c r="H1037" s="25" t="str">
        <f>IFERROR(VLOOKUP(Tabelle1[[#This Row],[Artikelnr. (wenn vorhanden)]],Artikel!A:C,3,FALSE),Tabelle1[[#This Row],[Artikelnr. (wenn vorhanden)]])</f>
        <v>VOS GRW-CHILI-NAT ENDST</v>
      </c>
    </row>
    <row r="1038" spans="1:8" x14ac:dyDescent="0.25">
      <c r="A1038" s="25" t="s">
        <v>88</v>
      </c>
      <c r="B1038" s="25">
        <v>29900002</v>
      </c>
      <c r="C1038" s="25">
        <v>257</v>
      </c>
      <c r="D1038" s="25">
        <v>12</v>
      </c>
      <c r="E1038" s="37">
        <v>44481</v>
      </c>
      <c r="F1038" t="s">
        <v>15148</v>
      </c>
      <c r="G1038" s="25"/>
      <c r="H1038" s="25" t="str">
        <f>IFERROR(VLOOKUP(Tabelle1[[#This Row],[Artikelnr. (wenn vorhanden)]],Artikel!A:C,3,FALSE),Tabelle1[[#This Row],[Artikelnr. (wenn vorhanden)]])</f>
        <v>VOS VEG-SCH MILD</v>
      </c>
    </row>
    <row r="1039" spans="1:8" x14ac:dyDescent="0.25">
      <c r="A1039" s="25" t="s">
        <v>88</v>
      </c>
      <c r="B1039" s="25">
        <v>29900003</v>
      </c>
      <c r="C1039" s="25">
        <v>240</v>
      </c>
      <c r="D1039" s="25">
        <v>12</v>
      </c>
      <c r="E1039" s="37">
        <v>44481</v>
      </c>
      <c r="F1039" t="s">
        <v>15148</v>
      </c>
      <c r="G1039" s="25"/>
      <c r="H1039" s="25" t="str">
        <f>IFERROR(VLOOKUP(Tabelle1[[#This Row],[Artikelnr. (wenn vorhanden)]],Artikel!A:C,3,FALSE),Tabelle1[[#This Row],[Artikelnr. (wenn vorhanden)]])</f>
        <v>VOS VEG-SCH WÜRZIG</v>
      </c>
    </row>
    <row r="1040" spans="1:8" x14ac:dyDescent="0.25">
      <c r="A1040" s="25" t="s">
        <v>15155</v>
      </c>
      <c r="B1040" s="25">
        <v>49500213</v>
      </c>
      <c r="C1040" s="25">
        <v>162</v>
      </c>
      <c r="D1040" s="25">
        <v>62</v>
      </c>
      <c r="E1040" s="37">
        <v>44481</v>
      </c>
      <c r="G1040" s="25"/>
      <c r="H1040" s="25" t="str">
        <f>IFERROR(VLOOKUP(Tabelle1[[#This Row],[Artikelnr. (wenn vorhanden)]],Artikel!A:C,3,FALSE),Tabelle1[[#This Row],[Artikelnr. (wenn vorhanden)]])</f>
        <v>RÄU-END RW-CHILI 200G Z</v>
      </c>
    </row>
    <row r="1041" spans="1:8" x14ac:dyDescent="0.25">
      <c r="A1041" s="25" t="s">
        <v>15245</v>
      </c>
      <c r="B1041" s="25">
        <v>49900001</v>
      </c>
      <c r="C1041" s="25">
        <v>253</v>
      </c>
      <c r="D1041" s="25">
        <v>12</v>
      </c>
      <c r="E1041" s="37">
        <v>44481</v>
      </c>
      <c r="F1041" t="s">
        <v>15148</v>
      </c>
      <c r="G1041" s="25"/>
      <c r="H1041" s="25" t="str">
        <f>IFERROR(VLOOKUP(Tabelle1[[#This Row],[Artikelnr. (wenn vorhanden)]],Artikel!A:C,3,FALSE),Tabelle1[[#This Row],[Artikelnr. (wenn vorhanden)]])</f>
        <v>VOS VEG-SCH-MILD-VAKU</v>
      </c>
    </row>
    <row r="1042" spans="1:8" x14ac:dyDescent="0.25">
      <c r="A1042" s="25" t="s">
        <v>15245</v>
      </c>
      <c r="B1042" s="25">
        <v>49900002</v>
      </c>
      <c r="C1042" s="25">
        <v>348</v>
      </c>
      <c r="D1042" s="25">
        <v>12</v>
      </c>
      <c r="E1042" s="37">
        <v>44481</v>
      </c>
      <c r="F1042" t="s">
        <v>15148</v>
      </c>
      <c r="G1042" s="25"/>
      <c r="H1042" s="25" t="str">
        <f>IFERROR(VLOOKUP(Tabelle1[[#This Row],[Artikelnr. (wenn vorhanden)]],Artikel!A:C,3,FALSE),Tabelle1[[#This Row],[Artikelnr. (wenn vorhanden)]])</f>
        <v>VOS VEG-SCH-WÜRZIG-VAKU</v>
      </c>
    </row>
    <row r="1043" spans="1:8" x14ac:dyDescent="0.25">
      <c r="A1043" s="25" t="s">
        <v>15155</v>
      </c>
      <c r="B1043" s="25">
        <v>59500051</v>
      </c>
      <c r="C1043" s="25">
        <v>1831</v>
      </c>
      <c r="D1043" s="25">
        <v>12</v>
      </c>
      <c r="E1043" s="37">
        <v>44481</v>
      </c>
      <c r="F1043" t="s">
        <v>15156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Abschnitte Landkäse Ber</v>
      </c>
    </row>
    <row r="1044" spans="1:8" x14ac:dyDescent="0.25">
      <c r="A1044" s="25" t="s">
        <v>63</v>
      </c>
      <c r="B1044" s="25" t="s">
        <v>75</v>
      </c>
      <c r="C1044" s="25">
        <v>258</v>
      </c>
      <c r="D1044" s="25">
        <v>30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15223</v>
      </c>
      <c r="B1045" s="25" t="s">
        <v>75</v>
      </c>
      <c r="C1045" s="25">
        <v>20</v>
      </c>
      <c r="D1045" s="25">
        <v>30</v>
      </c>
      <c r="E1045" s="37">
        <v>44481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15246</v>
      </c>
      <c r="B1046" s="25" t="s">
        <v>75</v>
      </c>
      <c r="C1046" s="25">
        <v>26</v>
      </c>
      <c r="D1046" s="25">
        <v>30</v>
      </c>
      <c r="E1046" s="37">
        <v>44481</v>
      </c>
      <c r="G1046" s="25" t="s">
        <v>15149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59</v>
      </c>
      <c r="B1047" s="25" t="s">
        <v>57</v>
      </c>
      <c r="C1047" s="25">
        <v>2</v>
      </c>
      <c r="D1047" s="25">
        <v>74</v>
      </c>
      <c r="E1047" s="37">
        <v>44481</v>
      </c>
      <c r="G1047" s="25"/>
      <c r="H1047" s="25" t="str">
        <f>IFERROR(VLOOKUP(Tabelle1[[#This Row],[Artikelnr. (wenn vorhanden)]],Artikel!A:C,3,FALSE),Tabelle1[[#This Row],[Artikelnr. (wenn vorhanden)]])</f>
        <v>Laborproben</v>
      </c>
    </row>
    <row r="1048" spans="1:8" x14ac:dyDescent="0.25">
      <c r="A1048" s="25" t="s">
        <v>59</v>
      </c>
      <c r="B1048" s="25" t="s">
        <v>57</v>
      </c>
      <c r="C1048" s="25">
        <v>147</v>
      </c>
      <c r="D1048" s="25">
        <v>73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Laborproben</v>
      </c>
    </row>
    <row r="1049" spans="1:8" x14ac:dyDescent="0.25">
      <c r="A1049" s="25" t="s">
        <v>74</v>
      </c>
      <c r="B1049" s="25" t="s">
        <v>36</v>
      </c>
      <c r="C1049" s="25">
        <v>24.8</v>
      </c>
      <c r="D1049" s="25">
        <v>12</v>
      </c>
      <c r="E1049" s="37">
        <v>44489</v>
      </c>
      <c r="F1049" t="s">
        <v>15148</v>
      </c>
      <c r="G1049" s="25"/>
      <c r="H1049" s="56" t="str">
        <f>IFERROR(VLOOKUP(Tabelle1[[#This Row],[Artikelnr. (wenn vorhanden)]],Artikel!A:C,3,FALSE),Tabelle1[[#This Row],[Artikelnr. (wenn vorhanden)]])</f>
        <v>-</v>
      </c>
    </row>
    <row r="1050" spans="1:8" x14ac:dyDescent="0.25">
      <c r="A1050" s="25" t="s">
        <v>63</v>
      </c>
      <c r="B1050" s="25">
        <v>24000493</v>
      </c>
      <c r="C1050" s="25">
        <v>50</v>
      </c>
      <c r="D1050" s="25">
        <v>34</v>
      </c>
      <c r="E1050" s="37">
        <v>44482</v>
      </c>
      <c r="F1050" t="s">
        <v>187</v>
      </c>
      <c r="G1050" s="25"/>
      <c r="H1050" s="25" t="str">
        <f>IFERROR(VLOOKUP(Tabelle1[[#This Row],[Artikelnr. (wenn vorhanden)]],Artikel!A:C,3,FALSE),Tabelle1[[#This Row],[Artikelnr. (wenn vorhanden)]])</f>
        <v>Konzentrat in Würsten 1</v>
      </c>
    </row>
    <row r="1051" spans="1:8" x14ac:dyDescent="0.25">
      <c r="A1051" s="25" t="s">
        <v>74</v>
      </c>
      <c r="B1051" s="25" t="s">
        <v>36</v>
      </c>
      <c r="C1051" s="25">
        <v>123</v>
      </c>
      <c r="D1051" s="25">
        <v>12</v>
      </c>
      <c r="E1051" s="37">
        <v>44489</v>
      </c>
      <c r="F1051" t="s">
        <v>15148</v>
      </c>
      <c r="G1051" s="25"/>
      <c r="H1051" s="56" t="str">
        <f>IFERROR(VLOOKUP(Tabelle1[[#This Row],[Artikelnr. (wenn vorhanden)]],Artikel!A:C,3,FALSE),Tabelle1[[#This Row],[Artikelnr. (wenn vorhanden)]])</f>
        <v>-</v>
      </c>
    </row>
    <row r="1052" spans="1:8" x14ac:dyDescent="0.25">
      <c r="A1052" s="25" t="s">
        <v>74</v>
      </c>
      <c r="B1052" s="25">
        <v>29500917</v>
      </c>
      <c r="C1052" s="25">
        <v>19</v>
      </c>
      <c r="D1052" s="25">
        <v>60</v>
      </c>
      <c r="E1052" s="37">
        <v>44482</v>
      </c>
      <c r="G1052" s="25"/>
      <c r="H1052" s="25" t="str">
        <f>IFERROR(VLOOKUP(Tabelle1[[#This Row],[Artikelnr. (wenn vorhanden)]],Artikel!A:C,3,FALSE),Tabelle1[[#This Row],[Artikelnr. (wenn vorhanden)]])</f>
        <v>VOS-ABS ENTSORGUNG</v>
      </c>
    </row>
    <row r="1053" spans="1:8" x14ac:dyDescent="0.25">
      <c r="A1053" s="25" t="s">
        <v>74</v>
      </c>
      <c r="B1053" s="25">
        <v>29500917</v>
      </c>
      <c r="C1053" s="25">
        <v>8</v>
      </c>
      <c r="D1053" s="25">
        <v>60</v>
      </c>
      <c r="E1053" s="37">
        <v>44482</v>
      </c>
      <c r="G1053" s="25"/>
      <c r="H1053" s="25" t="str">
        <f>IFERROR(VLOOKUP(Tabelle1[[#This Row],[Artikelnr. (wenn vorhanden)]],Artikel!A:C,3,FALSE),Tabelle1[[#This Row],[Artikelnr. (wenn vorhanden)]])</f>
        <v>VOS-ABS ENTSORGUNG</v>
      </c>
    </row>
    <row r="1054" spans="1:8" x14ac:dyDescent="0.25">
      <c r="A1054" s="25" t="s">
        <v>63</v>
      </c>
      <c r="B1054" s="25">
        <v>32000022</v>
      </c>
      <c r="C1054" s="25">
        <v>25</v>
      </c>
      <c r="D1054" s="25">
        <v>40</v>
      </c>
      <c r="E1054" s="37">
        <v>44482</v>
      </c>
      <c r="G1054" s="25"/>
      <c r="H1054" s="25" t="str">
        <f>IFERROR(VLOOKUP(Tabelle1[[#This Row],[Artikelnr. (wenn vorhanden)]],Artikel!A:C,3,FALSE),Tabelle1[[#This Row],[Artikelnr. (wenn vorhanden)]])</f>
        <v>Würste 6700g Schinken R</v>
      </c>
    </row>
    <row r="1055" spans="1:8" x14ac:dyDescent="0.25">
      <c r="A1055" s="25" t="s">
        <v>63</v>
      </c>
      <c r="B1055" s="25">
        <v>32000027</v>
      </c>
      <c r="C1055" s="25">
        <v>25</v>
      </c>
      <c r="D1055" s="25">
        <v>34</v>
      </c>
      <c r="E1055" s="37">
        <v>44482</v>
      </c>
      <c r="F1055" t="s">
        <v>187</v>
      </c>
      <c r="G1055" s="25"/>
      <c r="H1055" s="25" t="str">
        <f>IFERROR(VLOOKUP(Tabelle1[[#This Row],[Artikelnr. (wenn vorhanden)]],Artikel!A:C,3,FALSE),Tabelle1[[#This Row],[Artikelnr. (wenn vorhanden)]])</f>
        <v>Würste 9300g Räucher na</v>
      </c>
    </row>
    <row r="1056" spans="1:8" x14ac:dyDescent="0.25">
      <c r="A1056" s="25" t="s">
        <v>63</v>
      </c>
      <c r="B1056" s="25">
        <v>32000036</v>
      </c>
      <c r="C1056" s="25">
        <v>24</v>
      </c>
      <c r="D1056" s="25">
        <v>31</v>
      </c>
      <c r="E1056" s="37">
        <v>44482</v>
      </c>
      <c r="F1056" t="s">
        <v>187</v>
      </c>
      <c r="G1056" s="25"/>
      <c r="H1056" s="25" t="str">
        <f>IFERROR(VLOOKUP(Tabelle1[[#This Row],[Artikelnr. (wenn vorhanden)]],Artikel!A:C,3,FALSE),Tabelle1[[#This Row],[Artikelnr. (wenn vorhanden)]])</f>
        <v>Würste 8400g Schinkenrä</v>
      </c>
    </row>
    <row r="1057" spans="1:8" x14ac:dyDescent="0.25">
      <c r="A1057" s="25" t="s">
        <v>63</v>
      </c>
      <c r="B1057" s="25">
        <v>32000049</v>
      </c>
      <c r="C1057" s="25">
        <v>200</v>
      </c>
      <c r="D1057" s="25">
        <v>31</v>
      </c>
      <c r="E1057" s="37">
        <v>44482</v>
      </c>
      <c r="F1057" t="s">
        <v>187</v>
      </c>
      <c r="G1057" s="25"/>
      <c r="H1057" s="25" t="str">
        <f>IFERROR(VLOOKUP(Tabelle1[[#This Row],[Artikelnr. (wenn vorhanden)]],Artikel!A:C,3,FALSE),Tabelle1[[#This Row],[Artikelnr. (wenn vorhanden)]])</f>
        <v>GRW NATUR 7,2KG</v>
      </c>
    </row>
    <row r="1058" spans="1:8" x14ac:dyDescent="0.25">
      <c r="A1058" s="25" t="s">
        <v>63</v>
      </c>
      <c r="B1058" s="25">
        <v>32000106</v>
      </c>
      <c r="C1058" s="25">
        <v>50</v>
      </c>
      <c r="D1058" s="25">
        <v>31</v>
      </c>
      <c r="E1058" s="37">
        <v>44482</v>
      </c>
      <c r="F1058" t="s">
        <v>187</v>
      </c>
      <c r="G1058" s="25"/>
      <c r="H1058" s="25" t="str">
        <f>IFERROR(VLOOKUP(Tabelle1[[#This Row],[Artikelnr. (wenn vorhanden)]],Artikel!A:C,3,FALSE),Tabelle1[[#This Row],[Artikelnr. (wenn vorhanden)]])</f>
        <v>GRW SCHI-NAT 7,2GK NEUE</v>
      </c>
    </row>
    <row r="1059" spans="1:8" x14ac:dyDescent="0.25">
      <c r="A1059" s="25" t="s">
        <v>63</v>
      </c>
      <c r="B1059" s="25">
        <v>32000106</v>
      </c>
      <c r="C1059" s="25">
        <v>25</v>
      </c>
      <c r="D1059" s="25">
        <v>34</v>
      </c>
      <c r="E1059" s="37">
        <v>44482</v>
      </c>
      <c r="F1059" t="s">
        <v>187</v>
      </c>
      <c r="G1059" s="25"/>
      <c r="H1059" s="25" t="str">
        <f>IFERROR(VLOOKUP(Tabelle1[[#This Row],[Artikelnr. (wenn vorhanden)]],Artikel!A:C,3,FALSE),Tabelle1[[#This Row],[Artikelnr. (wenn vorhanden)]])</f>
        <v>GRW SCHI-NAT 7,2GK NEUE</v>
      </c>
    </row>
    <row r="1060" spans="1:8" x14ac:dyDescent="0.25">
      <c r="A1060" s="25" t="s">
        <v>15245</v>
      </c>
      <c r="B1060" s="25">
        <v>49500166</v>
      </c>
      <c r="C1060" s="25">
        <v>211</v>
      </c>
      <c r="D1060" s="25">
        <v>12</v>
      </c>
      <c r="E1060" s="37">
        <v>44482</v>
      </c>
      <c r="F1060" t="s">
        <v>15149</v>
      </c>
      <c r="G1060" s="25"/>
      <c r="H1060" s="25" t="str">
        <f>IFERROR(VLOOKUP(Tabelle1[[#This Row],[Artikelnr. (wenn vorhanden)]],Artikel!A:C,3,FALSE),Tabelle1[[#This Row],[Artikelnr. (wenn vorhanden)]])</f>
        <v>ABS BUN-PF 50% L33 vaku</v>
      </c>
    </row>
    <row r="1061" spans="1:8" x14ac:dyDescent="0.25">
      <c r="A1061" s="25" t="s">
        <v>15245</v>
      </c>
      <c r="B1061" s="25">
        <v>49500166</v>
      </c>
      <c r="C1061" s="25">
        <v>495</v>
      </c>
      <c r="D1061" s="25">
        <v>12</v>
      </c>
      <c r="E1061" s="37">
        <v>44482</v>
      </c>
      <c r="F1061" t="s">
        <v>15149</v>
      </c>
      <c r="G1061" s="25"/>
      <c r="H1061" s="25" t="str">
        <f>IFERROR(VLOOKUP(Tabelle1[[#This Row],[Artikelnr. (wenn vorhanden)]],Artikel!A:C,3,FALSE),Tabelle1[[#This Row],[Artikelnr. (wenn vorhanden)]])</f>
        <v>ABS BUN-PF 50% L33 vaku</v>
      </c>
    </row>
    <row r="1062" spans="1:8" x14ac:dyDescent="0.25">
      <c r="A1062" s="25" t="s">
        <v>74</v>
      </c>
      <c r="B1062" s="25" t="s">
        <v>36</v>
      </c>
      <c r="C1062" s="25">
        <f>29+55</f>
        <v>84</v>
      </c>
      <c r="D1062" s="25">
        <v>12</v>
      </c>
      <c r="E1062" s="37">
        <v>44489</v>
      </c>
      <c r="F1062" t="s">
        <v>15148</v>
      </c>
      <c r="G1062" s="25"/>
      <c r="H1062" s="56" t="str">
        <f>IFERROR(VLOOKUP(Tabelle1[[#This Row],[Artikelnr. (wenn vorhanden)]],Artikel!A:C,3,FALSE),Tabelle1[[#This Row],[Artikelnr. (wenn vorhanden)]])</f>
        <v>-</v>
      </c>
    </row>
    <row r="1063" spans="1:8" x14ac:dyDescent="0.25">
      <c r="A1063" s="25" t="s">
        <v>15215</v>
      </c>
      <c r="B1063" s="25" t="s">
        <v>15241</v>
      </c>
      <c r="C1063" s="25">
        <v>15</v>
      </c>
      <c r="D1063" s="25">
        <v>84</v>
      </c>
      <c r="E1063" s="37">
        <v>44482</v>
      </c>
      <c r="G1063" s="25" t="s">
        <v>115</v>
      </c>
      <c r="H1063" s="25" t="str">
        <f>IFERROR(VLOOKUP(Tabelle1[[#This Row],[Artikelnr. (wenn vorhanden)]],Artikel!A:C,3,FALSE),Tabelle1[[#This Row],[Artikelnr. (wenn vorhanden)]])</f>
        <v>Cheddar Deirygold</v>
      </c>
    </row>
    <row r="1064" spans="1:8" x14ac:dyDescent="0.25">
      <c r="A1064" s="25" t="s">
        <v>15215</v>
      </c>
      <c r="B1064" s="25" t="s">
        <v>15242</v>
      </c>
      <c r="C1064" s="25">
        <v>193</v>
      </c>
      <c r="D1064" s="25">
        <v>84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Cheddar jung Eximo</v>
      </c>
    </row>
    <row r="1065" spans="1:8" x14ac:dyDescent="0.25">
      <c r="A1065" s="25" t="s">
        <v>9</v>
      </c>
      <c r="B1065" s="25" t="s">
        <v>75</v>
      </c>
      <c r="C1065" s="25">
        <v>82</v>
      </c>
      <c r="D1065" s="25">
        <v>30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63</v>
      </c>
      <c r="B1066" s="25" t="s">
        <v>75</v>
      </c>
      <c r="C1066" s="25">
        <v>167</v>
      </c>
      <c r="D1066" s="25">
        <v>10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7</v>
      </c>
      <c r="B1067" s="25" t="s">
        <v>75</v>
      </c>
      <c r="C1067" s="25">
        <v>125</v>
      </c>
      <c r="D1067" s="25">
        <v>11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59</v>
      </c>
      <c r="B1068" s="25" t="s">
        <v>75</v>
      </c>
      <c r="C1068" s="25">
        <v>2</v>
      </c>
      <c r="D1068" s="25">
        <v>11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56</v>
      </c>
      <c r="B1069" s="25" t="s">
        <v>75</v>
      </c>
      <c r="C1069" s="25">
        <v>25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140</v>
      </c>
      <c r="B1070" s="25" t="s">
        <v>75</v>
      </c>
      <c r="C1070" s="25">
        <v>10.3</v>
      </c>
      <c r="D1070" s="25">
        <v>74</v>
      </c>
      <c r="E1070" s="37">
        <v>44482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15244</v>
      </c>
      <c r="B1071" s="25" t="s">
        <v>75</v>
      </c>
      <c r="C1071" s="25">
        <v>1.5</v>
      </c>
      <c r="D1071" s="25">
        <v>74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3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74</v>
      </c>
      <c r="B1073" s="25">
        <v>58000902</v>
      </c>
      <c r="C1073" s="25">
        <v>80</v>
      </c>
      <c r="D1073" s="25">
        <v>12</v>
      </c>
      <c r="E1073" s="37">
        <v>44482</v>
      </c>
      <c r="F1073" t="s">
        <v>15380</v>
      </c>
      <c r="G1073" s="25"/>
      <c r="H1073" s="25" t="str">
        <f>IFERROR(VLOOKUP(Tabelle1[[#This Row],[Artikelnr. (wenn vorhanden)]],Artikel!A:C,3,FALSE),Tabelle1[[#This Row],[Artikelnr. (wenn vorhanden)]])</f>
        <v>(AH) Meine Käserei, Whi</v>
      </c>
    </row>
    <row r="1074" spans="1:8" x14ac:dyDescent="0.25">
      <c r="A1074" s="25" t="s">
        <v>140</v>
      </c>
      <c r="B1074" s="25">
        <v>23000584</v>
      </c>
      <c r="C1074" s="25">
        <v>8</v>
      </c>
      <c r="D1074" s="25">
        <v>73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Ziegenrolle  11161604</v>
      </c>
    </row>
    <row r="1075" spans="1:8" x14ac:dyDescent="0.25">
      <c r="A1075" s="25" t="s">
        <v>88</v>
      </c>
      <c r="B1075" s="25">
        <v>29500498</v>
      </c>
      <c r="C1075" s="25">
        <v>40</v>
      </c>
      <c r="D1075" s="25">
        <v>12</v>
      </c>
      <c r="E1075" s="37">
        <v>44483</v>
      </c>
      <c r="F1075" t="s">
        <v>15148</v>
      </c>
      <c r="G1075" s="25"/>
      <c r="H1075" s="25" t="str">
        <f>IFERROR(VLOOKUP(Tabelle1[[#This Row],[Artikelnr. (wenn vorhanden)]],Artikel!A:C,3,FALSE),Tabelle1[[#This Row],[Artikelnr. (wenn vorhanden)]])</f>
        <v>VOS Räucher Natur Natri</v>
      </c>
    </row>
    <row r="1076" spans="1:8" x14ac:dyDescent="0.25">
      <c r="A1076" s="25" t="s">
        <v>88</v>
      </c>
      <c r="B1076" s="25">
        <v>29500498</v>
      </c>
      <c r="C1076" s="25">
        <v>50</v>
      </c>
      <c r="D1076" s="25">
        <v>12</v>
      </c>
      <c r="E1076" s="37">
        <v>44483</v>
      </c>
      <c r="F1076" t="s">
        <v>15148</v>
      </c>
      <c r="G1076" s="25"/>
      <c r="H1076" s="25" t="str">
        <f>IFERROR(VLOOKUP(Tabelle1[[#This Row],[Artikelnr. (wenn vorhanden)]],Artikel!A:C,3,FALSE),Tabelle1[[#This Row],[Artikelnr. (wenn vorhanden)]])</f>
        <v>VOS Räucher Natur Natri</v>
      </c>
    </row>
    <row r="1077" spans="1:8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63</v>
      </c>
      <c r="B1078" s="25">
        <v>29500605</v>
      </c>
      <c r="C1078" s="25">
        <v>9</v>
      </c>
      <c r="D1078" s="25">
        <v>12</v>
      </c>
      <c r="E1078" s="37">
        <v>44483</v>
      </c>
      <c r="F1078" t="s">
        <v>15148</v>
      </c>
      <c r="G1078" s="25"/>
      <c r="H1078" s="25" t="str">
        <f>IFERROR(VLOOKUP(Tabelle1[[#This Row],[Artikelnr. (wenn vorhanden)]],Artikel!A:C,3,FALSE),Tabelle1[[#This Row],[Artikelnr. (wenn vorhanden)]])</f>
        <v>VOS SKZ Camembert</v>
      </c>
    </row>
    <row r="1079" spans="1:8" x14ac:dyDescent="0.25">
      <c r="A1079" s="25" t="s">
        <v>117</v>
      </c>
      <c r="B1079" s="25">
        <v>29500886</v>
      </c>
      <c r="C1079" s="25">
        <v>3</v>
      </c>
      <c r="D1079" s="25">
        <v>61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ABS MEDI-KRÄUK</v>
      </c>
    </row>
    <row r="1080" spans="1:8" x14ac:dyDescent="0.25">
      <c r="A1080" s="25" t="s">
        <v>117</v>
      </c>
      <c r="B1080" s="25">
        <v>29500891</v>
      </c>
      <c r="C1080" s="25">
        <v>79</v>
      </c>
      <c r="D1080" s="25">
        <v>61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ABS PECO</v>
      </c>
    </row>
    <row r="1081" spans="1:8" x14ac:dyDescent="0.25">
      <c r="A1081" s="25" t="s">
        <v>9</v>
      </c>
      <c r="B1081" s="25">
        <v>29500906</v>
      </c>
      <c r="C1081" s="25">
        <v>58</v>
      </c>
      <c r="D1081" s="25">
        <v>61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ABS SCH-PAUL</v>
      </c>
    </row>
    <row r="1082" spans="1:8" x14ac:dyDescent="0.25">
      <c r="A1082" s="25" t="s">
        <v>74</v>
      </c>
      <c r="B1082" s="25">
        <v>29500917</v>
      </c>
      <c r="C1082" s="25">
        <v>23</v>
      </c>
      <c r="D1082" s="25">
        <v>60</v>
      </c>
      <c r="E1082" s="37">
        <v>44483</v>
      </c>
      <c r="F1082" t="s">
        <v>15261</v>
      </c>
      <c r="G1082" s="25"/>
      <c r="H1082" s="25" t="str">
        <f>IFERROR(VLOOKUP(Tabelle1[[#This Row],[Artikelnr. (wenn vorhanden)]],Artikel!A:C,3,FALSE),Tabelle1[[#This Row],[Artikelnr. (wenn vorhanden)]])</f>
        <v>VOS-ABS ENTSORGUNG</v>
      </c>
    </row>
    <row r="1083" spans="1:8" x14ac:dyDescent="0.25">
      <c r="A1083" s="25" t="s">
        <v>117</v>
      </c>
      <c r="B1083" s="25">
        <v>29500952</v>
      </c>
      <c r="C1083" s="25">
        <v>20</v>
      </c>
      <c r="D1083" s="25">
        <v>61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ABS GRÜN-PESTO</v>
      </c>
    </row>
    <row r="1084" spans="1:8" x14ac:dyDescent="0.25">
      <c r="A1084" s="25" t="s">
        <v>117</v>
      </c>
      <c r="B1084" s="25">
        <v>29500952</v>
      </c>
      <c r="C1084" s="25">
        <v>18</v>
      </c>
      <c r="D1084" s="25">
        <v>61</v>
      </c>
      <c r="E1084" s="37">
        <v>44483</v>
      </c>
      <c r="G1084" s="25"/>
      <c r="H1084" s="25" t="str">
        <f>IFERROR(VLOOKUP(Tabelle1[[#This Row],[Artikelnr. (wenn vorhanden)]],Artikel!A:C,3,FALSE),Tabelle1[[#This Row],[Artikelnr. (wenn vorhanden)]])</f>
        <v>ABS GRÜN-PESTO</v>
      </c>
    </row>
    <row r="1085" spans="1:8" x14ac:dyDescent="0.25">
      <c r="A1085" s="25" t="s">
        <v>117</v>
      </c>
      <c r="B1085" s="25">
        <v>29501020</v>
      </c>
      <c r="C1085" s="25">
        <v>12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VOS WAL-THEKE</v>
      </c>
    </row>
    <row r="1086" spans="1:8" x14ac:dyDescent="0.25">
      <c r="A1086" s="25" t="s">
        <v>74</v>
      </c>
      <c r="B1086" s="25">
        <v>29501021</v>
      </c>
      <c r="C1086" s="25">
        <v>25</v>
      </c>
      <c r="D1086" s="25">
        <v>12</v>
      </c>
      <c r="E1086" s="37">
        <v>44483</v>
      </c>
      <c r="F1086" t="s">
        <v>15148</v>
      </c>
      <c r="G1086" s="25"/>
      <c r="H1086" s="25" t="str">
        <f>IFERROR(VLOOKUP(Tabelle1[[#This Row],[Artikelnr. (wenn vorhanden)]],Artikel!A:C,3,FALSE),Tabelle1[[#This Row],[Artikelnr. (wenn vorhanden)]])</f>
        <v>VOS URW NATUR AMM CO RE</v>
      </c>
    </row>
    <row r="1087" spans="1:8" x14ac:dyDescent="0.25">
      <c r="A1087" s="25" t="s">
        <v>117</v>
      </c>
      <c r="B1087" s="25">
        <v>29501029</v>
      </c>
      <c r="C1087" s="25">
        <v>39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BRUSCHETTA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15155</v>
      </c>
      <c r="B1089" s="25">
        <v>29501065</v>
      </c>
      <c r="C1089" s="25">
        <v>60</v>
      </c>
      <c r="D1089" s="25">
        <v>12</v>
      </c>
      <c r="E1089" s="37">
        <v>44483</v>
      </c>
      <c r="F1089" t="s">
        <v>15152</v>
      </c>
      <c r="G1089" s="25"/>
      <c r="H1089" s="25" t="str">
        <f>IFERROR(VLOOKUP(Tabelle1[[#This Row],[Artikelnr. (wenn vorhanden)]],Artikel!A:C,3,FALSE),Tabelle1[[#This Row],[Artikelnr. (wenn vorhanden)]])</f>
        <v>VOS RW-NATUR-NAT ZIPFEL</v>
      </c>
    </row>
    <row r="1090" spans="1:8" x14ac:dyDescent="0.25">
      <c r="A1090" s="25" t="s">
        <v>74</v>
      </c>
      <c r="B1090" s="25">
        <v>29600026</v>
      </c>
      <c r="C1090" s="25">
        <v>259</v>
      </c>
      <c r="D1090" s="25">
        <v>83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VS Schinken mit Rinde</v>
      </c>
    </row>
    <row r="1091" spans="1:8" x14ac:dyDescent="0.25">
      <c r="A1091" s="25" t="s">
        <v>41</v>
      </c>
      <c r="B1091" s="25">
        <v>29600027</v>
      </c>
      <c r="C1091" s="25">
        <v>127</v>
      </c>
      <c r="D1091" s="25">
        <v>12</v>
      </c>
      <c r="E1091" s="37">
        <v>44483</v>
      </c>
      <c r="F1091" t="s">
        <v>39</v>
      </c>
      <c r="G1091" s="25"/>
      <c r="H1091" s="25" t="str">
        <f>IFERROR(VLOOKUP(Tabelle1[[#This Row],[Artikelnr. (wenn vorhanden)]],Artikel!A:C,3,FALSE),Tabelle1[[#This Row],[Artikelnr. (wenn vorhanden)]])</f>
        <v>VS Chili geschält</v>
      </c>
    </row>
    <row r="1092" spans="1:8" x14ac:dyDescent="0.25">
      <c r="A1092" s="25" t="s">
        <v>15259</v>
      </c>
      <c r="B1092" s="25">
        <v>31000234</v>
      </c>
      <c r="C1092" s="25">
        <v>540</v>
      </c>
      <c r="D1092" s="25">
        <v>12</v>
      </c>
      <c r="E1092" s="37">
        <v>44483</v>
      </c>
      <c r="F1092" t="s">
        <v>15260</v>
      </c>
      <c r="G1092" s="25"/>
      <c r="H1092" s="25" t="str">
        <f>IFERROR(VLOOKUP(Tabelle1[[#This Row],[Artikelnr. (wenn vorhanden)]],Artikel!A:C,3,FALSE),Tabelle1[[#This Row],[Artikelnr. (wenn vorhanden)]])</f>
        <v>Frucht/Nuss Käse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15207</v>
      </c>
      <c r="B1094" s="25" t="s">
        <v>36</v>
      </c>
      <c r="C1094" s="25">
        <v>25</v>
      </c>
      <c r="D1094" s="25">
        <v>30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-</v>
      </c>
    </row>
    <row r="1095" spans="1:8" x14ac:dyDescent="0.25">
      <c r="A1095" s="25" t="s">
        <v>59</v>
      </c>
      <c r="B1095" s="25" t="s">
        <v>36</v>
      </c>
      <c r="C1095" s="25">
        <v>47</v>
      </c>
      <c r="D1095" s="25">
        <v>70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-</v>
      </c>
    </row>
    <row r="1096" spans="1:8" x14ac:dyDescent="0.25">
      <c r="A1096" s="25" t="s">
        <v>140</v>
      </c>
      <c r="B1096" s="25" t="s">
        <v>36</v>
      </c>
      <c r="C1096" s="25">
        <v>9.5</v>
      </c>
      <c r="D1096" s="25">
        <v>74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-</v>
      </c>
    </row>
    <row r="1097" spans="1:8" x14ac:dyDescent="0.25">
      <c r="A1097" s="25" t="s">
        <v>59</v>
      </c>
      <c r="B1097" s="25" t="s">
        <v>36</v>
      </c>
      <c r="C1097" s="25">
        <v>57</v>
      </c>
      <c r="D1097" s="25">
        <v>71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-</v>
      </c>
    </row>
    <row r="1098" spans="1:8" x14ac:dyDescent="0.25">
      <c r="A1098" s="25" t="s">
        <v>59</v>
      </c>
      <c r="B1098" s="25" t="s">
        <v>36</v>
      </c>
      <c r="C1098" s="25">
        <v>2.2000000000000002</v>
      </c>
      <c r="D1098" s="25">
        <v>74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9</v>
      </c>
      <c r="B1099" s="25" t="s">
        <v>75</v>
      </c>
      <c r="C1099" s="25">
        <v>15</v>
      </c>
      <c r="D1099" s="25">
        <v>30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Diverses</v>
      </c>
    </row>
    <row r="1100" spans="1:8" x14ac:dyDescent="0.25">
      <c r="A1100" s="25" t="s">
        <v>8</v>
      </c>
      <c r="B1100" s="25" t="s">
        <v>75</v>
      </c>
      <c r="C1100" s="25">
        <v>35</v>
      </c>
      <c r="D1100" s="25">
        <v>30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Diverses</v>
      </c>
    </row>
    <row r="1101" spans="1:8" x14ac:dyDescent="0.25">
      <c r="A1101" s="25" t="s">
        <v>41</v>
      </c>
      <c r="B1101" s="25" t="s">
        <v>75</v>
      </c>
      <c r="C1101" s="25">
        <v>41.5</v>
      </c>
      <c r="D1101" s="25">
        <v>10</v>
      </c>
      <c r="E1101" s="37">
        <v>44483</v>
      </c>
      <c r="G1101" s="25"/>
      <c r="H1101" s="25" t="str">
        <f>IFERROR(VLOOKUP(Tabelle1[[#This Row],[Artikelnr. (wenn vorhanden)]],Artikel!A:C,3,FALSE),Tabelle1[[#This Row],[Artikelnr. (wenn vorhanden)]])</f>
        <v>Diverses</v>
      </c>
    </row>
    <row r="1102" spans="1:8" x14ac:dyDescent="0.25">
      <c r="A1102" s="25" t="s">
        <v>63</v>
      </c>
      <c r="B1102" s="25" t="s">
        <v>75</v>
      </c>
      <c r="C1102" s="25">
        <v>267</v>
      </c>
      <c r="D1102" s="25">
        <v>30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Diverses</v>
      </c>
    </row>
    <row r="1103" spans="1:8" x14ac:dyDescent="0.25">
      <c r="A1103" s="25" t="s">
        <v>350</v>
      </c>
      <c r="B1103" s="25" t="s">
        <v>15253</v>
      </c>
      <c r="C1103" s="25">
        <v>19</v>
      </c>
      <c r="D1103" s="25">
        <v>82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Räucher Schinken Fertigware</v>
      </c>
    </row>
    <row r="1104" spans="1:8" x14ac:dyDescent="0.25">
      <c r="A1104" s="25" t="s">
        <v>74</v>
      </c>
      <c r="B1104" s="25">
        <v>29600003</v>
      </c>
      <c r="C1104" s="25">
        <v>130</v>
      </c>
      <c r="D1104" s="25">
        <v>12</v>
      </c>
      <c r="E1104" s="37">
        <v>44477</v>
      </c>
      <c r="G1104" s="25"/>
      <c r="H1104" s="25" t="str">
        <f>IFERROR(VLOOKUP(Tabelle1[[#This Row],[Artikelnr. (wenn vorhanden)]],Artikel!A:C,3,FALSE),Tabelle1[[#This Row],[Artikelnr. (wenn vorhanden)]])</f>
        <v>ABS 45-48% OGT</v>
      </c>
    </row>
    <row r="1105" spans="1:8" x14ac:dyDescent="0.25">
      <c r="A1105" s="25" t="s">
        <v>15249</v>
      </c>
      <c r="B1105" s="25" t="s">
        <v>15252</v>
      </c>
      <c r="C1105" s="25">
        <v>20</v>
      </c>
      <c r="D1105" s="25">
        <v>11</v>
      </c>
      <c r="E1105" s="37">
        <v>44483</v>
      </c>
      <c r="G1105" s="25"/>
      <c r="H1105" s="25" t="str">
        <f>IFERROR(VLOOKUP(Tabelle1[[#This Row],[Artikelnr. (wenn vorhanden)]],Artikel!A:C,3,FALSE),Tabelle1[[#This Row],[Artikelnr. (wenn vorhanden)]])</f>
        <v>VOS Bergkäse</v>
      </c>
    </row>
    <row r="1106" spans="1:8" x14ac:dyDescent="0.25">
      <c r="A1106" s="25" t="s">
        <v>63</v>
      </c>
      <c r="B1106" s="25" t="s">
        <v>15251</v>
      </c>
      <c r="C1106" s="25">
        <v>10</v>
      </c>
      <c r="D1106" s="25">
        <v>42</v>
      </c>
      <c r="E1106" s="37">
        <v>44483</v>
      </c>
      <c r="G1106" s="25"/>
      <c r="H1106" s="25" t="str">
        <f>IFERROR(VLOOKUP(Tabelle1[[#This Row],[Artikelnr. (wenn vorhanden)]],Artikel!A:C,3,FALSE),Tabelle1[[#This Row],[Artikelnr. (wenn vorhanden)]])</f>
        <v>Walnusstorten</v>
      </c>
    </row>
    <row r="1107" spans="1:8" x14ac:dyDescent="0.25">
      <c r="A1107" s="25" t="s">
        <v>74</v>
      </c>
      <c r="B1107" s="25">
        <v>49500190</v>
      </c>
      <c r="C1107" s="25">
        <v>164</v>
      </c>
      <c r="D1107" s="25">
        <v>12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ABS ALL-EMM-VAKU</v>
      </c>
    </row>
    <row r="1108" spans="1:8" x14ac:dyDescent="0.25">
      <c r="A1108" s="25" t="s">
        <v>8</v>
      </c>
      <c r="B1108" s="25">
        <v>29500967</v>
      </c>
      <c r="C1108" s="25">
        <v>20</v>
      </c>
      <c r="D1108" s="25">
        <v>12</v>
      </c>
      <c r="E1108" s="37">
        <v>44481</v>
      </c>
      <c r="G1108" s="25" t="s">
        <v>15379</v>
      </c>
      <c r="H1108" s="25" t="str">
        <f>IFERROR(VLOOKUP(Tabelle1[[#This Row],[Artikelnr. (wenn vorhanden)]],Artikel!A:C,3,FALSE),Tabelle1[[#This Row],[Artikelnr. (wenn vorhanden)]])</f>
        <v>ABS BERGK BERGLANDMILCH</v>
      </c>
    </row>
    <row r="1109" spans="1:8" x14ac:dyDescent="0.25">
      <c r="A1109" s="25" t="s">
        <v>117</v>
      </c>
      <c r="B1109" s="25">
        <v>29500887</v>
      </c>
      <c r="C1109" s="25">
        <v>8</v>
      </c>
      <c r="D1109" s="25">
        <v>61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ABS ZIEGE-GOU</v>
      </c>
    </row>
    <row r="1110" spans="1:8" x14ac:dyDescent="0.25">
      <c r="A1110" s="25" t="s">
        <v>9</v>
      </c>
      <c r="B1110" s="25">
        <v>29500952</v>
      </c>
      <c r="C1110" s="25">
        <f>18+35</f>
        <v>53</v>
      </c>
      <c r="D1110" s="25">
        <v>61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ABS GRÜN-PESTO</v>
      </c>
    </row>
    <row r="1111" spans="1:8" x14ac:dyDescent="0.25">
      <c r="A1111" s="25" t="s">
        <v>9</v>
      </c>
      <c r="B1111" s="25">
        <v>29501036</v>
      </c>
      <c r="C1111" s="25">
        <v>1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SAINT ANDRÉ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>
        <v>3020</v>
      </c>
      <c r="B1114" s="25">
        <v>32000068</v>
      </c>
      <c r="C1114" s="25">
        <v>39</v>
      </c>
      <c r="D1114" s="25">
        <v>32</v>
      </c>
      <c r="E1114" s="37">
        <v>44484</v>
      </c>
      <c r="F1114" t="s">
        <v>187</v>
      </c>
      <c r="G1114" s="25"/>
      <c r="H1114" s="25" t="str">
        <f>IFERROR(VLOOKUP(Tabelle1[[#This Row],[Artikelnr. (wenn vorhanden)]],Artikel!A:C,3,FALSE),Tabelle1[[#This Row],[Artikelnr. (wenn vorhanden)]])</f>
        <v>RW SCHI 9,3KG AN</v>
      </c>
    </row>
    <row r="1115" spans="1:8" x14ac:dyDescent="0.25">
      <c r="A1115" s="25" t="s">
        <v>37</v>
      </c>
      <c r="B1115" s="25">
        <v>29501000</v>
      </c>
      <c r="C1115" s="25">
        <f>35-23.8</f>
        <v>11.2</v>
      </c>
      <c r="D1115" s="25">
        <v>12</v>
      </c>
      <c r="E1115" s="37">
        <v>44494</v>
      </c>
      <c r="G1115" s="25"/>
      <c r="H1115" s="56" t="str">
        <f>IFERROR(VLOOKUP(Tabelle1[[#This Row],[Artikelnr. (wenn vorhanden)]],Artikel!A:C,3,FALSE),Tabelle1[[#This Row],[Artikelnr. (wenn vorhanden)]])</f>
        <v>ABS Bergkräuterkäse 50%</v>
      </c>
    </row>
    <row r="1116" spans="1:8" x14ac:dyDescent="0.25">
      <c r="A1116" s="25" t="s">
        <v>8</v>
      </c>
      <c r="B1116" s="25">
        <v>49900002</v>
      </c>
      <c r="C1116" s="25">
        <v>59</v>
      </c>
      <c r="D1116" s="25">
        <v>12</v>
      </c>
      <c r="E1116" s="37">
        <v>44484</v>
      </c>
      <c r="F1116" t="s">
        <v>15148</v>
      </c>
      <c r="G1116" s="25"/>
      <c r="H1116" s="25" t="str">
        <f>IFERROR(VLOOKUP(Tabelle1[[#This Row],[Artikelnr. (wenn vorhanden)]],Artikel!A:C,3,FALSE),Tabelle1[[#This Row],[Artikelnr. (wenn vorhanden)]])</f>
        <v>VOS VEG-SCH-WÜRZIG-VAKU</v>
      </c>
    </row>
    <row r="1117" spans="1:8" x14ac:dyDescent="0.25">
      <c r="A1117" s="25" t="s">
        <v>88</v>
      </c>
      <c r="B1117" s="25" t="s">
        <v>36</v>
      </c>
      <c r="C1117" s="25">
        <v>4.5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15207</v>
      </c>
      <c r="B1118" s="25" t="s">
        <v>36</v>
      </c>
      <c r="C1118" s="25">
        <v>40</v>
      </c>
      <c r="D1118" s="25">
        <v>30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9</v>
      </c>
      <c r="B1119" s="25" t="s">
        <v>36</v>
      </c>
      <c r="C1119" s="25">
        <v>35</v>
      </c>
      <c r="D1119" s="25">
        <v>30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-</v>
      </c>
    </row>
    <row r="1120" spans="1:8" x14ac:dyDescent="0.25">
      <c r="A1120" s="25" t="s">
        <v>373</v>
      </c>
      <c r="B1120" s="25" t="s">
        <v>36</v>
      </c>
      <c r="C1120" s="25">
        <v>8</v>
      </c>
      <c r="D1120" s="25">
        <v>30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-</v>
      </c>
    </row>
    <row r="1121" spans="1:8" x14ac:dyDescent="0.25">
      <c r="A1121" s="25" t="s">
        <v>77</v>
      </c>
      <c r="B1121" s="25" t="s">
        <v>36</v>
      </c>
      <c r="C1121" s="25">
        <f>54-15</f>
        <v>39</v>
      </c>
      <c r="D1121" s="25">
        <v>30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-</v>
      </c>
    </row>
    <row r="1122" spans="1:8" x14ac:dyDescent="0.25">
      <c r="A1122" s="25" t="s">
        <v>140</v>
      </c>
      <c r="B1122" s="25" t="s">
        <v>36</v>
      </c>
      <c r="C1122" s="25">
        <v>8.5</v>
      </c>
      <c r="D1122" s="25">
        <v>74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-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77</v>
      </c>
      <c r="B1124" s="25" t="s">
        <v>64</v>
      </c>
      <c r="C1124" s="25">
        <v>15</v>
      </c>
      <c r="D1124" s="25">
        <v>12</v>
      </c>
      <c r="E1124" s="37">
        <v>44484</v>
      </c>
      <c r="F1124" t="s">
        <v>21</v>
      </c>
      <c r="G1124" s="25"/>
      <c r="H1124" s="25" t="str">
        <f>IFERROR(VLOOKUP(Tabelle1[[#This Row],[Artikelnr. (wenn vorhanden)]],Artikel!A:C,3,FALSE),Tabelle1[[#This Row],[Artikelnr. (wenn vorhanden)]])</f>
        <v>Blöcke</v>
      </c>
    </row>
    <row r="1125" spans="1:8" x14ac:dyDescent="0.25">
      <c r="A1125" s="25" t="s">
        <v>41</v>
      </c>
      <c r="B1125" s="25" t="s">
        <v>75</v>
      </c>
      <c r="C1125" s="25">
        <v>200</v>
      </c>
      <c r="D1125" s="25">
        <v>10</v>
      </c>
      <c r="E1125" s="37">
        <v>44484</v>
      </c>
      <c r="G1125" s="25"/>
      <c r="H1125" s="25" t="str">
        <f>IFERROR(VLOOKUP(Tabelle1[[#This Row],[Artikelnr. (wenn vorhanden)]],Artikel!A:C,3,FALSE),Tabelle1[[#This Row],[Artikelnr. (wenn vorhanden)]])</f>
        <v>Diverses</v>
      </c>
    </row>
    <row r="1126" spans="1:8" x14ac:dyDescent="0.25">
      <c r="A1126" s="25" t="s">
        <v>63</v>
      </c>
      <c r="B1126" s="25" t="s">
        <v>75</v>
      </c>
      <c r="C1126" s="25">
        <f>228-39</f>
        <v>189</v>
      </c>
      <c r="D1126" s="25">
        <v>30</v>
      </c>
      <c r="E1126" s="37">
        <v>44484</v>
      </c>
      <c r="G1126" s="25"/>
      <c r="H1126" s="25" t="str">
        <f>IFERROR(VLOOKUP(Tabelle1[[#This Row],[Artikelnr. (wenn vorhanden)]],Artikel!A:C,3,FALSE),Tabelle1[[#This Row],[Artikelnr. (wenn vorhanden)]])</f>
        <v>Diverses</v>
      </c>
    </row>
    <row r="1127" spans="1:8" x14ac:dyDescent="0.25">
      <c r="A1127" s="25" t="s">
        <v>8</v>
      </c>
      <c r="B1127" s="25">
        <v>23500285</v>
      </c>
      <c r="C1127" s="25">
        <v>117</v>
      </c>
      <c r="D1127" s="25">
        <v>12</v>
      </c>
      <c r="E1127" s="37">
        <v>44487</v>
      </c>
      <c r="F1127" t="s">
        <v>15269</v>
      </c>
      <c r="G1127" s="25"/>
      <c r="H1127" s="25" t="str">
        <f>IFERROR(VLOOKUP(Tabelle1[[#This Row],[Artikelnr. (wenn vorhanden)]],Artikel!A:C,3,FALSE),Tabelle1[[#This Row],[Artikelnr. (wenn vorhanden)]])</f>
        <v>WALNUSS GEWOLFT 10MM</v>
      </c>
    </row>
    <row r="1128" spans="1:8" x14ac:dyDescent="0.25">
      <c r="A1128" s="25" t="s">
        <v>8</v>
      </c>
      <c r="B1128" s="25">
        <v>29500498</v>
      </c>
      <c r="C1128" s="25">
        <v>243</v>
      </c>
      <c r="D1128" s="25">
        <v>12</v>
      </c>
      <c r="E1128" s="37">
        <v>44487</v>
      </c>
      <c r="F1128" t="s">
        <v>15148</v>
      </c>
      <c r="G1128" s="25"/>
      <c r="H1128" s="25" t="str">
        <f>IFERROR(VLOOKUP(Tabelle1[[#This Row],[Artikelnr. (wenn vorhanden)]],Artikel!A:C,3,FALSE),Tabelle1[[#This Row],[Artikelnr. (wenn vorhanden)]])</f>
        <v>VOS Räucher Natur Natri</v>
      </c>
    </row>
    <row r="1129" spans="1:8" x14ac:dyDescent="0.25">
      <c r="A1129" s="25" t="s">
        <v>8</v>
      </c>
      <c r="B1129" s="25">
        <v>29500527</v>
      </c>
      <c r="C1129" s="25">
        <v>20</v>
      </c>
      <c r="D1129" s="25">
        <v>12</v>
      </c>
      <c r="E1129" s="37">
        <v>44487</v>
      </c>
      <c r="F1129" t="s">
        <v>15148</v>
      </c>
      <c r="G1129" s="25"/>
      <c r="H1129" s="25" t="str">
        <f>IFERROR(VLOOKUP(Tabelle1[[#This Row],[Artikelnr. (wenn vorhanden)]],Artikel!A:C,3,FALSE),Tabelle1[[#This Row],[Artikelnr. (wenn vorhanden)]])</f>
        <v>VOS Räucher Chili Vorsc</v>
      </c>
    </row>
    <row r="1130" spans="1:8" x14ac:dyDescent="0.25">
      <c r="A1130" s="25" t="s">
        <v>74</v>
      </c>
      <c r="B1130" s="25">
        <v>29500917</v>
      </c>
      <c r="C1130" s="25">
        <v>22</v>
      </c>
      <c r="D1130" s="25">
        <v>60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VOS-ABS ENTSORGUNG</v>
      </c>
    </row>
    <row r="1131" spans="1:8" x14ac:dyDescent="0.25">
      <c r="A1131" s="25" t="s">
        <v>74</v>
      </c>
      <c r="B1131" s="25">
        <v>29500917</v>
      </c>
      <c r="C1131" s="25">
        <v>13</v>
      </c>
      <c r="D1131" s="25">
        <v>60</v>
      </c>
      <c r="E1131" s="37">
        <v>44487</v>
      </c>
      <c r="G1131" s="25"/>
      <c r="H1131" s="25" t="str">
        <f>IFERROR(VLOOKUP(Tabelle1[[#This Row],[Artikelnr. (wenn vorhanden)]],Artikel!A:C,3,FALSE),Tabelle1[[#This Row],[Artikelnr. (wenn vorhanden)]])</f>
        <v>VOS-ABS ENTSORGUNG</v>
      </c>
    </row>
    <row r="1132" spans="1:8" x14ac:dyDescent="0.25">
      <c r="A1132" s="25" t="s">
        <v>74</v>
      </c>
      <c r="B1132" s="25">
        <v>29500917</v>
      </c>
      <c r="C1132" s="25">
        <v>10</v>
      </c>
      <c r="D1132" s="25">
        <v>60</v>
      </c>
      <c r="E1132" s="37">
        <v>44487</v>
      </c>
      <c r="G1132" s="25"/>
      <c r="H1132" s="25" t="str">
        <f>IFERROR(VLOOKUP(Tabelle1[[#This Row],[Artikelnr. (wenn vorhanden)]],Artikel!A:C,3,FALSE),Tabelle1[[#This Row],[Artikelnr. (wenn vorhanden)]])</f>
        <v>VOS-ABS ENTSORGUNG</v>
      </c>
    </row>
    <row r="1133" spans="1:8" x14ac:dyDescent="0.25">
      <c r="A1133" s="25" t="s">
        <v>74</v>
      </c>
      <c r="B1133" s="25">
        <v>29500917</v>
      </c>
      <c r="C1133" s="25">
        <v>51</v>
      </c>
      <c r="D1133" s="25">
        <v>60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VOS-ABS ENTSORGUNG</v>
      </c>
    </row>
    <row r="1134" spans="1:8" x14ac:dyDescent="0.25">
      <c r="A1134" s="25" t="s">
        <v>9</v>
      </c>
      <c r="B1134" s="25">
        <v>29500892</v>
      </c>
      <c r="C1134" s="25">
        <v>209</v>
      </c>
      <c r="D1134" s="25">
        <v>12</v>
      </c>
      <c r="E1134" s="37">
        <v>44488</v>
      </c>
      <c r="G1134" s="25"/>
      <c r="H1134" s="56" t="str">
        <f>IFERROR(VLOOKUP(Tabelle1[[#This Row],[Artikelnr. (wenn vorhanden)]],Artikel!A:C,3,FALSE),Tabelle1[[#This Row],[Artikelnr. (wenn vorhanden)]])</f>
        <v>ABS BLU-FOU</v>
      </c>
    </row>
    <row r="1135" spans="1:8" x14ac:dyDescent="0.25">
      <c r="A1135" s="25" t="s">
        <v>311</v>
      </c>
      <c r="B1135" s="25">
        <v>29501032</v>
      </c>
      <c r="C1135" s="25">
        <v>28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ABS CHED-ROT MIT ß-CARO</v>
      </c>
    </row>
    <row r="1136" spans="1:8" x14ac:dyDescent="0.25">
      <c r="A1136" s="25" t="s">
        <v>15155</v>
      </c>
      <c r="B1136" s="25">
        <v>29501062</v>
      </c>
      <c r="C1136" s="25">
        <v>31</v>
      </c>
      <c r="D1136" s="25">
        <v>12</v>
      </c>
      <c r="E1136" s="37">
        <v>44487</v>
      </c>
      <c r="F1136" t="s">
        <v>15152</v>
      </c>
      <c r="G1136" s="25"/>
      <c r="H1136" s="25" t="str">
        <f>IFERROR(VLOOKUP(Tabelle1[[#This Row],[Artikelnr. (wenn vorhanden)]],Artikel!A:C,3,FALSE),Tabelle1[[#This Row],[Artikelnr. (wenn vorhanden)]])</f>
        <v>VOS VS-NATUR ZIPFEL</v>
      </c>
    </row>
    <row r="1137" spans="1:8" x14ac:dyDescent="0.25">
      <c r="A1137" s="25" t="s">
        <v>349</v>
      </c>
      <c r="B1137" s="25">
        <v>29501065</v>
      </c>
      <c r="C1137" s="25">
        <v>115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VOS RW-NATUR-NAT ZIPFEL</v>
      </c>
    </row>
    <row r="1138" spans="1:8" x14ac:dyDescent="0.25">
      <c r="A1138" s="25" t="s">
        <v>349</v>
      </c>
      <c r="B1138" s="25">
        <v>29501066</v>
      </c>
      <c r="C1138" s="25">
        <v>92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VOS RW-NATUR ENDSTÜCK 3</v>
      </c>
    </row>
    <row r="1139" spans="1:8" x14ac:dyDescent="0.25">
      <c r="A1139" s="25" t="s">
        <v>8</v>
      </c>
      <c r="B1139" s="25">
        <v>29501083</v>
      </c>
      <c r="C1139" s="25">
        <v>25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VOS RW-NATUR-EXTRA ENDS</v>
      </c>
    </row>
    <row r="1140" spans="1:8" x14ac:dyDescent="0.25">
      <c r="A1140" s="25" t="s">
        <v>8</v>
      </c>
      <c r="B1140" s="25">
        <v>29501083</v>
      </c>
      <c r="C1140" s="25">
        <v>106</v>
      </c>
      <c r="D1140" s="25">
        <v>12</v>
      </c>
      <c r="E1140" s="37">
        <v>44487</v>
      </c>
      <c r="F1140" t="s">
        <v>15148</v>
      </c>
      <c r="G1140" s="25"/>
      <c r="H1140" s="25" t="str">
        <f>IFERROR(VLOOKUP(Tabelle1[[#This Row],[Artikelnr. (wenn vorhanden)]],Artikel!A:C,3,FALSE),Tabelle1[[#This Row],[Artikelnr. (wenn vorhanden)]])</f>
        <v>VOS RW-NATUR-EXTRA ENDS</v>
      </c>
    </row>
    <row r="1141" spans="1:8" x14ac:dyDescent="0.25">
      <c r="A1141" s="25" t="s">
        <v>15155</v>
      </c>
      <c r="B1141" s="25">
        <v>29501085</v>
      </c>
      <c r="C1141" s="25">
        <v>346</v>
      </c>
      <c r="D1141" s="25">
        <v>12</v>
      </c>
      <c r="E1141" s="37">
        <v>44487</v>
      </c>
      <c r="F1141" t="s">
        <v>15152</v>
      </c>
      <c r="G1141" s="25"/>
      <c r="H1141" s="25" t="str">
        <f>IFERROR(VLOOKUP(Tabelle1[[#This Row],[Artikelnr. (wenn vorhanden)]],Artikel!A:C,3,FALSE),Tabelle1[[#This Row],[Artikelnr. (wenn vorhanden)]])</f>
        <v>VOS RW-SCHI-NAT ENDSTÜC</v>
      </c>
    </row>
    <row r="1142" spans="1:8" x14ac:dyDescent="0.25">
      <c r="A1142" s="25" t="s">
        <v>15155</v>
      </c>
      <c r="B1142" s="25">
        <v>29501087</v>
      </c>
      <c r="C1142" s="25">
        <v>38</v>
      </c>
      <c r="D1142" s="25">
        <v>12</v>
      </c>
      <c r="E1142" s="37">
        <v>44487</v>
      </c>
      <c r="F1142" t="s">
        <v>15152</v>
      </c>
      <c r="G1142" s="25"/>
      <c r="H1142" s="25" t="str">
        <f>IFERROR(VLOOKUP(Tabelle1[[#This Row],[Artikelnr. (wenn vorhanden)]],Artikel!A:C,3,FALSE),Tabelle1[[#This Row],[Artikelnr. (wenn vorhanden)]])</f>
        <v>VOS VS-CHILI ZIPFEL</v>
      </c>
    </row>
    <row r="1143" spans="1:8" x14ac:dyDescent="0.25">
      <c r="A1143" s="25" t="s">
        <v>15155</v>
      </c>
      <c r="B1143" s="25">
        <v>29501089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VS-CHILI ENDSTÜCK</v>
      </c>
    </row>
    <row r="1144" spans="1:8" x14ac:dyDescent="0.25">
      <c r="A1144" s="25" t="s">
        <v>8</v>
      </c>
      <c r="B1144" s="25">
        <v>29900002</v>
      </c>
      <c r="C1144" s="25">
        <v>283</v>
      </c>
      <c r="D1144" s="25">
        <v>61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VEG-SCH MILD</v>
      </c>
    </row>
    <row r="1145" spans="1:8" x14ac:dyDescent="0.25">
      <c r="A1145" s="25" t="s">
        <v>9</v>
      </c>
      <c r="B1145" s="25">
        <v>29500895</v>
      </c>
      <c r="C1145" s="25">
        <v>61</v>
      </c>
      <c r="D1145" s="25">
        <v>12</v>
      </c>
      <c r="E1145" s="37">
        <v>44488</v>
      </c>
      <c r="G1145" s="25"/>
      <c r="H1145" s="56" t="str">
        <f>IFERROR(VLOOKUP(Tabelle1[[#This Row],[Artikelnr. (wenn vorhanden)]],Artikel!A:C,3,FALSE),Tabelle1[[#This Row],[Artikelnr. (wenn vorhanden)]])</f>
        <v>ABS BRIE</v>
      </c>
    </row>
    <row r="1146" spans="1:8" x14ac:dyDescent="0.25">
      <c r="A1146" s="25" t="s">
        <v>8</v>
      </c>
      <c r="B1146" s="25">
        <v>49500143</v>
      </c>
      <c r="C1146" s="25">
        <v>299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GRW-NATUR-VAKU / Er</v>
      </c>
    </row>
    <row r="1147" spans="1:8" x14ac:dyDescent="0.25">
      <c r="A1147" s="25" t="s">
        <v>7</v>
      </c>
      <c r="B1147" s="25">
        <v>29501003</v>
      </c>
      <c r="C1147" s="25">
        <v>146</v>
      </c>
      <c r="D1147" s="25">
        <v>12</v>
      </c>
      <c r="E1147" s="37">
        <v>44487</v>
      </c>
      <c r="G1147" s="25"/>
      <c r="H1147" s="25" t="str">
        <f>IFERROR(VLOOKUP(Tabelle1[[#This Row],[Artikelnr. (wenn vorhanden)]],Artikel!A:C,3,FALSE),Tabelle1[[#This Row],[Artikelnr. (wenn vorhanden)]])</f>
        <v>ABS CHED-PF-KRÄUK gemis</v>
      </c>
    </row>
    <row r="1148" spans="1:8" x14ac:dyDescent="0.25">
      <c r="A1148" s="25" t="s">
        <v>9</v>
      </c>
      <c r="B1148" s="25">
        <v>29500957</v>
      </c>
      <c r="C1148" s="25">
        <v>17</v>
      </c>
      <c r="D1148" s="25">
        <v>12</v>
      </c>
      <c r="E1148" s="37">
        <v>44488</v>
      </c>
      <c r="G1148" s="25"/>
      <c r="H1148" s="56" t="str">
        <f>IFERROR(VLOOKUP(Tabelle1[[#This Row],[Artikelnr. (wenn vorhanden)]],Artikel!A:C,3,FALSE),Tabelle1[[#This Row],[Artikelnr. (wenn vorhanden)]])</f>
        <v>ABS Crémeux</v>
      </c>
    </row>
    <row r="1149" spans="1:8" x14ac:dyDescent="0.25">
      <c r="A1149" s="25" t="s">
        <v>59</v>
      </c>
      <c r="B1149" s="25" t="s">
        <v>36</v>
      </c>
      <c r="C1149" s="25">
        <v>14.5</v>
      </c>
      <c r="D1149" s="25">
        <v>73</v>
      </c>
      <c r="E1149" s="37">
        <v>44487</v>
      </c>
      <c r="G1149" s="25"/>
      <c r="H1149" s="25" t="str">
        <f>IFERROR(VLOOKUP(Tabelle1[[#This Row],[Artikelnr. (wenn vorhanden)]],Artikel!A:C,3,FALSE),Tabelle1[[#This Row],[Artikelnr. (wenn vorhanden)]])</f>
        <v>-</v>
      </c>
    </row>
    <row r="1150" spans="1:8" x14ac:dyDescent="0.25">
      <c r="A1150" s="25" t="s">
        <v>63</v>
      </c>
      <c r="B1150" s="25" t="s">
        <v>36</v>
      </c>
      <c r="C1150" s="25">
        <v>54</v>
      </c>
      <c r="D1150" s="25">
        <v>30</v>
      </c>
      <c r="E1150" s="37">
        <v>44487</v>
      </c>
      <c r="G1150" s="25"/>
      <c r="H1150" s="25" t="str">
        <f>IFERROR(VLOOKUP(Tabelle1[[#This Row],[Artikelnr. (wenn vorhanden)]],Artikel!A:C,3,FALSE),Tabelle1[[#This Row],[Artikelnr. (wenn vorhanden)]])</f>
        <v>-</v>
      </c>
    </row>
    <row r="1151" spans="1:8" x14ac:dyDescent="0.25">
      <c r="A1151" s="25" t="s">
        <v>63</v>
      </c>
      <c r="B1151" s="25" t="s">
        <v>36</v>
      </c>
      <c r="C1151" s="25">
        <v>206</v>
      </c>
      <c r="D1151" s="25">
        <v>30</v>
      </c>
      <c r="E1151" s="37">
        <v>44487</v>
      </c>
      <c r="G1151" s="25"/>
      <c r="H1151" s="25" t="str">
        <f>IFERROR(VLOOKUP(Tabelle1[[#This Row],[Artikelnr. (wenn vorhanden)]],Artikel!A:C,3,FALSE),Tabelle1[[#This Row],[Artikelnr. (wenn vorhanden)]])</f>
        <v>-</v>
      </c>
    </row>
    <row r="1152" spans="1:8" x14ac:dyDescent="0.25">
      <c r="A1152" s="25" t="s">
        <v>8</v>
      </c>
      <c r="B1152" s="25" t="s">
        <v>36</v>
      </c>
      <c r="C1152" s="25">
        <f>107-28</f>
        <v>79</v>
      </c>
      <c r="D1152" s="25">
        <v>30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-</v>
      </c>
    </row>
    <row r="1153" spans="1:8" x14ac:dyDescent="0.25">
      <c r="A1153" s="25" t="s">
        <v>63</v>
      </c>
      <c r="B1153" s="25" t="s">
        <v>36</v>
      </c>
      <c r="C1153" s="25">
        <v>60</v>
      </c>
      <c r="D1153" s="25">
        <v>12</v>
      </c>
      <c r="E1153" s="37">
        <v>44487</v>
      </c>
      <c r="F1153" t="s">
        <v>15148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373</v>
      </c>
      <c r="B1154" s="25" t="s">
        <v>36</v>
      </c>
      <c r="C1154" s="25">
        <v>64</v>
      </c>
      <c r="D1154" s="25">
        <v>81</v>
      </c>
      <c r="E1154" s="37">
        <v>44487</v>
      </c>
      <c r="F1154" t="s">
        <v>111</v>
      </c>
      <c r="G1154" s="25"/>
      <c r="H1154" s="25" t="str">
        <f>IFERROR(VLOOKUP(Tabelle1[[#This Row],[Artikelnr. (wenn vorhanden)]],Artikel!A:C,3,FALSE),Tabelle1[[#This Row],[Artikelnr. (wenn vorhanden)]])</f>
        <v>-</v>
      </c>
    </row>
    <row r="1155" spans="1:8" x14ac:dyDescent="0.25">
      <c r="A1155" s="25" t="s">
        <v>140</v>
      </c>
      <c r="B1155" s="25" t="s">
        <v>36</v>
      </c>
      <c r="C1155" s="25">
        <v>19</v>
      </c>
      <c r="D1155" s="25">
        <v>74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-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149</v>
      </c>
      <c r="B1157" s="25" t="s">
        <v>15267</v>
      </c>
      <c r="C1157" s="25">
        <v>63</v>
      </c>
      <c r="D1157" s="25">
        <v>61</v>
      </c>
      <c r="E1157" s="37">
        <v>44487</v>
      </c>
      <c r="F1157" t="s">
        <v>15270</v>
      </c>
      <c r="G1157" s="25"/>
      <c r="H1157" s="25" t="str">
        <f>IFERROR(VLOOKUP(Tabelle1[[#This Row],[Artikelnr. (wenn vorhanden)]],Artikel!A:C,3,FALSE),Tabelle1[[#This Row],[Artikelnr. (wenn vorhanden)]])</f>
        <v>Brie</v>
      </c>
    </row>
    <row r="1158" spans="1:8" x14ac:dyDescent="0.25">
      <c r="A1158" s="25" t="s">
        <v>41</v>
      </c>
      <c r="B1158" s="25" t="s">
        <v>360</v>
      </c>
      <c r="C1158" s="25">
        <v>75.599999999999994</v>
      </c>
      <c r="D1158" s="25">
        <v>40</v>
      </c>
      <c r="E1158" s="37">
        <v>44487</v>
      </c>
      <c r="G1158" s="25"/>
      <c r="H1158" s="25" t="str">
        <f>IFERROR(VLOOKUP(Tabelle1[[#This Row],[Artikelnr. (wenn vorhanden)]],Artikel!A:C,3,FALSE),Tabelle1[[#This Row],[Artikelnr. (wenn vorhanden)]])</f>
        <v>Creme Noblesse</v>
      </c>
    </row>
    <row r="1159" spans="1:8" x14ac:dyDescent="0.25">
      <c r="A1159" s="25" t="s">
        <v>8</v>
      </c>
      <c r="B1159" s="25">
        <v>29500817</v>
      </c>
      <c r="C1159" s="25">
        <v>90</v>
      </c>
      <c r="D1159" s="25">
        <v>12</v>
      </c>
      <c r="E1159" s="37">
        <v>44484</v>
      </c>
      <c r="G1159" s="25"/>
      <c r="H1159" s="25" t="str">
        <f>IFERROR(VLOOKUP(Tabelle1[[#This Row],[Artikelnr. (wenn vorhanden)]],Artikel!A:C,3,FALSE),Tabelle1[[#This Row],[Artikelnr. (wenn vorhanden)]])</f>
        <v>ABS Edamer 40% OGT</v>
      </c>
    </row>
    <row r="1160" spans="1:8" x14ac:dyDescent="0.25">
      <c r="A1160" s="25" t="s">
        <v>377</v>
      </c>
      <c r="B1160" s="25" t="s">
        <v>119</v>
      </c>
      <c r="C1160" s="25">
        <v>21</v>
      </c>
      <c r="D1160" s="25">
        <v>30</v>
      </c>
      <c r="E1160" s="37">
        <v>44487</v>
      </c>
      <c r="G1160" s="25"/>
      <c r="H1160" s="25" t="str">
        <f>IFERROR(VLOOKUP(Tabelle1[[#This Row],[Artikelnr. (wenn vorhanden)]],Artikel!A:C,3,FALSE),Tabelle1[[#This Row],[Artikelnr. (wenn vorhanden)]])</f>
        <v>RW Natur</v>
      </c>
    </row>
    <row r="1161" spans="1:8" x14ac:dyDescent="0.25">
      <c r="A1161" s="25" t="s">
        <v>15249</v>
      </c>
      <c r="B1161" s="25">
        <v>29500477</v>
      </c>
      <c r="C1161" s="25">
        <v>80</v>
      </c>
      <c r="D1161" s="25">
        <v>43</v>
      </c>
      <c r="E1161" s="37">
        <v>44488</v>
      </c>
      <c r="G1161" s="25"/>
      <c r="H1161" s="56" t="str">
        <f>IFERROR(VLOOKUP(Tabelle1[[#This Row],[Artikelnr. (wenn vorhanden)]],Artikel!A:C,3,FALSE),Tabelle1[[#This Row],[Artikelnr. (wenn vorhanden)]])</f>
        <v>VOS Bergkäse 10kg Beute</v>
      </c>
    </row>
    <row r="1162" spans="1:8" x14ac:dyDescent="0.25">
      <c r="A1162" s="25" t="s">
        <v>9</v>
      </c>
      <c r="B1162" s="25">
        <v>29500908</v>
      </c>
      <c r="C1162" s="25">
        <v>14</v>
      </c>
      <c r="D1162" s="25">
        <v>12</v>
      </c>
      <c r="E1162" s="37">
        <v>44488</v>
      </c>
      <c r="G1162" s="25"/>
      <c r="H1162" s="56" t="str">
        <f>IFERROR(VLOOKUP(Tabelle1[[#This Row],[Artikelnr. (wenn vorhanden)]],Artikel!A:C,3,FALSE),Tabelle1[[#This Row],[Artikelnr. (wenn vorhanden)]])</f>
        <v>ABS GRUY</v>
      </c>
    </row>
    <row r="1163" spans="1:8" x14ac:dyDescent="0.25">
      <c r="A1163" s="25" t="s">
        <v>8</v>
      </c>
      <c r="B1163" s="25">
        <v>29500498</v>
      </c>
      <c r="C1163" s="25">
        <v>243</v>
      </c>
      <c r="D1163" s="25">
        <v>12</v>
      </c>
      <c r="E1163" s="37">
        <v>44488</v>
      </c>
      <c r="F1163" t="s">
        <v>15148</v>
      </c>
      <c r="G1163" s="25"/>
      <c r="H1163" s="25" t="str">
        <f>IFERROR(VLOOKUP(Tabelle1[[#This Row],[Artikelnr. (wenn vorhanden)]],Artikel!A:C,3,FALSE),Tabelle1[[#This Row],[Artikelnr. (wenn vorhanden)]])</f>
        <v>VOS Räucher Natur Natri</v>
      </c>
    </row>
    <row r="1164" spans="1:8" x14ac:dyDescent="0.25">
      <c r="A1164" s="25" t="s">
        <v>8</v>
      </c>
      <c r="B1164" s="25">
        <v>29500821</v>
      </c>
      <c r="C1164" s="25">
        <v>616</v>
      </c>
      <c r="D1164" s="25">
        <v>80</v>
      </c>
      <c r="E1164" s="37">
        <v>44488</v>
      </c>
      <c r="G1164" s="25"/>
      <c r="H1164" s="56" t="str">
        <f>IFERROR(VLOOKUP(Tabelle1[[#This Row],[Artikelnr. (wenn vorhanden)]],Artikel!A:C,3,FALSE),Tabelle1[[#This Row],[Artikelnr. (wenn vorhanden)]])</f>
        <v>ABS Gouda Mittelalt 45%</v>
      </c>
    </row>
    <row r="1165" spans="1:8" x14ac:dyDescent="0.25">
      <c r="A1165" s="25" t="s">
        <v>9</v>
      </c>
      <c r="B1165" s="25">
        <v>29500885</v>
      </c>
      <c r="C1165" s="25">
        <v>19</v>
      </c>
      <c r="D1165" s="25">
        <v>12</v>
      </c>
      <c r="E1165" s="37">
        <v>44488</v>
      </c>
      <c r="G1165" s="25"/>
      <c r="H1165" s="56" t="str">
        <f>IFERROR(VLOOKUP(Tabelle1[[#This Row],[Artikelnr. (wenn vorhanden)]],Artikel!A:C,3,FALSE),Tabelle1[[#This Row],[Artikelnr. (wenn vorhanden)]])</f>
        <v>ABS HEUBL</v>
      </c>
    </row>
    <row r="1166" spans="1:8" x14ac:dyDescent="0.25">
      <c r="A1166" s="25" t="s">
        <v>9</v>
      </c>
      <c r="B1166" s="25">
        <v>29500886</v>
      </c>
      <c r="C1166" s="25">
        <v>19</v>
      </c>
      <c r="D1166" s="25">
        <v>12</v>
      </c>
      <c r="E1166" s="37">
        <v>44488</v>
      </c>
      <c r="G1166" s="25"/>
      <c r="H1166" s="56" t="str">
        <f>IFERROR(VLOOKUP(Tabelle1[[#This Row],[Artikelnr. (wenn vorhanden)]],Artikel!A:C,3,FALSE),Tabelle1[[#This Row],[Artikelnr. (wenn vorhanden)]])</f>
        <v>ABS MEDI-KRÄUK</v>
      </c>
    </row>
    <row r="1167" spans="1:8" x14ac:dyDescent="0.25">
      <c r="A1167" s="25" t="s">
        <v>9</v>
      </c>
      <c r="B1167" s="25">
        <v>29500891</v>
      </c>
      <c r="C1167" s="25">
        <v>24</v>
      </c>
      <c r="D1167" s="25">
        <v>12</v>
      </c>
      <c r="E1167" s="37">
        <v>44488</v>
      </c>
      <c r="G1167" s="25"/>
      <c r="H1167" s="56" t="str">
        <f>IFERROR(VLOOKUP(Tabelle1[[#This Row],[Artikelnr. (wenn vorhanden)]],Artikel!A:C,3,FALSE),Tabelle1[[#This Row],[Artikelnr. (wenn vorhanden)]])</f>
        <v>ABS PECO</v>
      </c>
    </row>
    <row r="1168" spans="1:8" x14ac:dyDescent="0.25">
      <c r="A1168" s="25" t="s">
        <v>9</v>
      </c>
      <c r="B1168" s="25">
        <v>29500893</v>
      </c>
      <c r="C1168" s="25">
        <v>5</v>
      </c>
      <c r="D1168" s="25">
        <v>12</v>
      </c>
      <c r="E1168" s="37">
        <v>44488</v>
      </c>
      <c r="G1168" s="25"/>
      <c r="H1168" s="56" t="str">
        <f>IFERROR(VLOOKUP(Tabelle1[[#This Row],[Artikelnr. (wenn vorhanden)]],Artikel!A:C,3,FALSE),Tabelle1[[#This Row],[Artikelnr. (wenn vorhanden)]])</f>
        <v>ABS REBLOCH</v>
      </c>
    </row>
    <row r="1169" spans="1:8" x14ac:dyDescent="0.25">
      <c r="A1169" s="25" t="s">
        <v>9</v>
      </c>
      <c r="B1169" s="25">
        <v>29500892</v>
      </c>
      <c r="C1169" s="25">
        <v>74</v>
      </c>
      <c r="D1169" s="25">
        <v>61</v>
      </c>
      <c r="E1169" s="37">
        <v>44488</v>
      </c>
      <c r="G1169" s="25"/>
      <c r="H1169" s="56" t="str">
        <f>IFERROR(VLOOKUP(Tabelle1[[#This Row],[Artikelnr. (wenn vorhanden)]],Artikel!A:C,3,FALSE),Tabelle1[[#This Row],[Artikelnr. (wenn vorhanden)]])</f>
        <v>ABS BLU-FOU</v>
      </c>
    </row>
    <row r="1170" spans="1:8" x14ac:dyDescent="0.25">
      <c r="A1170" s="25" t="s">
        <v>9</v>
      </c>
      <c r="B1170" s="25">
        <v>29500900</v>
      </c>
      <c r="C1170" s="25">
        <v>38</v>
      </c>
      <c r="D1170" s="25">
        <v>12</v>
      </c>
      <c r="E1170" s="37">
        <v>44488</v>
      </c>
      <c r="G1170" s="25"/>
      <c r="H1170" s="56" t="str">
        <f>IFERROR(VLOOKUP(Tabelle1[[#This Row],[Artikelnr. (wenn vorhanden)]],Artikel!A:C,3,FALSE),Tabelle1[[#This Row],[Artikelnr. (wenn vorhanden)]])</f>
        <v>ABS ROVIN</v>
      </c>
    </row>
    <row r="1171" spans="1:8" x14ac:dyDescent="0.25">
      <c r="A1171" s="25" t="s">
        <v>9</v>
      </c>
      <c r="B1171" s="25">
        <v>29500893</v>
      </c>
      <c r="C1171" s="25">
        <v>29</v>
      </c>
      <c r="D1171" s="25">
        <v>61</v>
      </c>
      <c r="E1171" s="37">
        <v>44488</v>
      </c>
      <c r="G1171" s="25"/>
      <c r="H1171" s="56" t="str">
        <f>IFERROR(VLOOKUP(Tabelle1[[#This Row],[Artikelnr. (wenn vorhanden)]],Artikel!A:C,3,FALSE),Tabelle1[[#This Row],[Artikelnr. (wenn vorhanden)]])</f>
        <v>ABS REBLOCH</v>
      </c>
    </row>
    <row r="1172" spans="1:8" x14ac:dyDescent="0.25">
      <c r="A1172" s="25" t="s">
        <v>9</v>
      </c>
      <c r="B1172" s="25">
        <v>29500906</v>
      </c>
      <c r="C1172" s="25">
        <v>52</v>
      </c>
      <c r="D1172" s="25">
        <v>12</v>
      </c>
      <c r="E1172" s="37">
        <v>44488</v>
      </c>
      <c r="G1172" s="25"/>
      <c r="H1172" s="56" t="str">
        <f>IFERROR(VLOOKUP(Tabelle1[[#This Row],[Artikelnr. (wenn vorhanden)]],Artikel!A:C,3,FALSE),Tabelle1[[#This Row],[Artikelnr. (wenn vorhanden)]])</f>
        <v>ABS SCH-PAUL</v>
      </c>
    </row>
    <row r="1173" spans="1:8" x14ac:dyDescent="0.25">
      <c r="A1173" s="25" t="s">
        <v>9</v>
      </c>
      <c r="B1173" s="25">
        <v>29500895</v>
      </c>
      <c r="C1173" s="25">
        <v>22</v>
      </c>
      <c r="D1173" s="25">
        <v>61</v>
      </c>
      <c r="E1173" s="37">
        <v>44488</v>
      </c>
      <c r="G1173" s="25"/>
      <c r="H1173" s="56" t="str">
        <f>IFERROR(VLOOKUP(Tabelle1[[#This Row],[Artikelnr. (wenn vorhanden)]],Artikel!A:C,3,FALSE),Tabelle1[[#This Row],[Artikelnr. (wenn vorhanden)]])</f>
        <v>ABS BRIE</v>
      </c>
    </row>
    <row r="1174" spans="1:8" x14ac:dyDescent="0.25">
      <c r="A1174" s="25" t="s">
        <v>9</v>
      </c>
      <c r="B1174" s="25">
        <v>29500910</v>
      </c>
      <c r="C1174" s="25">
        <v>51</v>
      </c>
      <c r="D1174" s="25">
        <v>12</v>
      </c>
      <c r="E1174" s="37">
        <v>44488</v>
      </c>
      <c r="G1174" s="25"/>
      <c r="H1174" s="56" t="str">
        <f>IFERROR(VLOOKUP(Tabelle1[[#This Row],[Artikelnr. (wenn vorhanden)]],Artikel!A:C,3,FALSE),Tabelle1[[#This Row],[Artikelnr. (wenn vorhanden)]])</f>
        <v>ABS Unser Blütenkäse</v>
      </c>
    </row>
    <row r="1175" spans="1:8" x14ac:dyDescent="0.25">
      <c r="A1175" s="25" t="s">
        <v>9</v>
      </c>
      <c r="B1175" s="25">
        <v>29500900</v>
      </c>
      <c r="C1175" s="25">
        <v>3</v>
      </c>
      <c r="D1175" s="25">
        <v>61</v>
      </c>
      <c r="E1175" s="37">
        <v>44488</v>
      </c>
      <c r="G1175" s="25"/>
      <c r="H1175" s="56" t="str">
        <f>IFERROR(VLOOKUP(Tabelle1[[#This Row],[Artikelnr. (wenn vorhanden)]],Artikel!A:C,3,FALSE),Tabelle1[[#This Row],[Artikelnr. (wenn vorhanden)]])</f>
        <v>ABS ROVIN</v>
      </c>
    </row>
    <row r="1176" spans="1:8" x14ac:dyDescent="0.25">
      <c r="A1176" s="25" t="s">
        <v>9</v>
      </c>
      <c r="B1176" s="25">
        <v>29500904</v>
      </c>
      <c r="C1176" s="25">
        <v>447</v>
      </c>
      <c r="D1176" s="25">
        <v>61</v>
      </c>
      <c r="E1176" s="37">
        <v>44488</v>
      </c>
      <c r="G1176" s="25"/>
      <c r="H1176" s="56" t="str">
        <f>IFERROR(VLOOKUP(Tabelle1[[#This Row],[Artikelnr. (wenn vorhanden)]],Artikel!A:C,3,FALSE),Tabelle1[[#This Row],[Artikelnr. (wenn vorhanden)]])</f>
        <v>ABS TI-AD</v>
      </c>
    </row>
    <row r="1177" spans="1:8" x14ac:dyDescent="0.25">
      <c r="A1177" s="25" t="s">
        <v>8</v>
      </c>
      <c r="B1177" s="25">
        <v>23000206</v>
      </c>
      <c r="C1177" s="25">
        <v>105</v>
      </c>
      <c r="D1177" s="25">
        <v>12</v>
      </c>
      <c r="E1177" s="37">
        <v>44484</v>
      </c>
      <c r="G1177" s="25"/>
      <c r="H1177" s="25" t="str">
        <f>IFERROR(VLOOKUP(Tabelle1[[#This Row],[Artikelnr. (wenn vorhanden)]],Artikel!A:C,3,FALSE),Tabelle1[[#This Row],[Artikelnr. (wenn vorhanden)]])</f>
        <v>Bergkäse 45% Fett i. Tr</v>
      </c>
    </row>
    <row r="1178" spans="1:8" x14ac:dyDescent="0.25">
      <c r="A1178" s="25" t="s">
        <v>74</v>
      </c>
      <c r="B1178" s="25">
        <v>23000020</v>
      </c>
      <c r="C1178" s="25">
        <v>60</v>
      </c>
      <c r="D1178" s="25">
        <v>12</v>
      </c>
      <c r="E1178" s="37">
        <v>44483</v>
      </c>
      <c r="G1178" s="25"/>
      <c r="H1178" s="25" t="str">
        <f>IFERROR(VLOOKUP(Tabelle1[[#This Row],[Artikelnr. (wenn vorhanden)]],Artikel!A:C,3,FALSE),Tabelle1[[#This Row],[Artikelnr. (wenn vorhanden)]])</f>
        <v>Cheddar jung 50% F. i.T</v>
      </c>
    </row>
    <row r="1179" spans="1:8" x14ac:dyDescent="0.25">
      <c r="A1179" s="25" t="s">
        <v>9</v>
      </c>
      <c r="B1179" s="25">
        <v>29500908</v>
      </c>
      <c r="C1179" s="25">
        <v>177</v>
      </c>
      <c r="D1179" s="25">
        <v>61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ABS GRUY</v>
      </c>
    </row>
    <row r="1180" spans="1:8" x14ac:dyDescent="0.25">
      <c r="A1180" s="25" t="s">
        <v>15245</v>
      </c>
      <c r="B1180" s="25" t="s">
        <v>15371</v>
      </c>
      <c r="C1180" s="25">
        <v>38</v>
      </c>
      <c r="D1180" s="25">
        <v>12</v>
      </c>
      <c r="E1180" s="37">
        <v>44495</v>
      </c>
      <c r="G1180" s="25"/>
      <c r="H1180" s="56" t="str">
        <f>IFERROR(VLOOKUP(Tabelle1[[#This Row],[Artikelnr. (wenn vorhanden)]],Artikel!A:C,3,FALSE),Tabelle1[[#This Row],[Artikelnr. (wenn vorhanden)]])</f>
        <v>Div Zipfe, ES</v>
      </c>
    </row>
    <row r="1181" spans="1:8" x14ac:dyDescent="0.25">
      <c r="A1181" s="25" t="s">
        <v>74</v>
      </c>
      <c r="B1181" s="25">
        <v>29500917</v>
      </c>
      <c r="C1181" s="25">
        <v>36</v>
      </c>
      <c r="D1181" s="25">
        <v>60</v>
      </c>
      <c r="E1181" s="37">
        <v>44488</v>
      </c>
      <c r="G1181" s="25"/>
      <c r="H1181" s="25" t="str">
        <f>IFERROR(VLOOKUP(Tabelle1[[#This Row],[Artikelnr. (wenn vorhanden)]],Artikel!A:C,3,FALSE),Tabelle1[[#This Row],[Artikelnr. (wenn vorhanden)]])</f>
        <v>VOS-ABS ENTSORGUNG</v>
      </c>
    </row>
    <row r="1182" spans="1:8" x14ac:dyDescent="0.25">
      <c r="A1182" s="25" t="s">
        <v>74</v>
      </c>
      <c r="B1182" s="25">
        <v>29500917</v>
      </c>
      <c r="C1182" s="25">
        <v>2</v>
      </c>
      <c r="D1182" s="25">
        <v>60</v>
      </c>
      <c r="E1182" s="37">
        <v>44488</v>
      </c>
      <c r="G1182" s="25"/>
      <c r="H1182" s="25" t="str">
        <f>IFERROR(VLOOKUP(Tabelle1[[#This Row],[Artikelnr. (wenn vorhanden)]],Artikel!A:C,3,FALSE),Tabelle1[[#This Row],[Artikelnr. (wenn vorhanden)]])</f>
        <v>VOS-ABS ENTSORGUNG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350</v>
      </c>
      <c r="B1184" s="25" t="s">
        <v>75</v>
      </c>
      <c r="C1184" s="25">
        <v>65</v>
      </c>
      <c r="D1184" s="25">
        <v>12</v>
      </c>
      <c r="E1184" s="37">
        <v>44473</v>
      </c>
      <c r="G1184" s="25" t="s">
        <v>36</v>
      </c>
      <c r="H1184" s="25" t="str">
        <f>IFERROR(VLOOKUP(Tabelle1[[#This Row],[Artikelnr. (wenn vorhanden)]],Artikel!A:C,3,FALSE),Tabelle1[[#This Row],[Artikelnr. (wenn vorhanden)]])</f>
        <v>Diverses</v>
      </c>
    </row>
    <row r="1185" spans="1:8" x14ac:dyDescent="0.25">
      <c r="A1185" s="25" t="s">
        <v>9</v>
      </c>
      <c r="B1185" s="25">
        <v>29500917</v>
      </c>
      <c r="C1185" s="25">
        <v>21</v>
      </c>
      <c r="D1185" s="25">
        <v>61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VOS-ABS ENTSORGUNG</v>
      </c>
    </row>
    <row r="1186" spans="1:8" x14ac:dyDescent="0.25">
      <c r="A1186" s="25" t="s">
        <v>74</v>
      </c>
      <c r="B1186" s="25">
        <v>29500917</v>
      </c>
      <c r="C1186" s="25">
        <v>21</v>
      </c>
      <c r="D1186" s="25">
        <v>60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VOS-ABS ENTSORGUNG</v>
      </c>
    </row>
    <row r="1187" spans="1:8" x14ac:dyDescent="0.25">
      <c r="A1187" s="25" t="s">
        <v>59</v>
      </c>
      <c r="B1187" s="25">
        <v>29500917</v>
      </c>
      <c r="C1187" s="25">
        <v>1.4</v>
      </c>
      <c r="D1187" s="25">
        <v>74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VOS-ABS ENTSORGUNG</v>
      </c>
    </row>
    <row r="1188" spans="1:8" x14ac:dyDescent="0.25">
      <c r="A1188" s="25" t="s">
        <v>7</v>
      </c>
      <c r="B1188" s="25" t="s">
        <v>15268</v>
      </c>
      <c r="C1188" s="25">
        <v>162</v>
      </c>
      <c r="D1188" s="25">
        <v>12</v>
      </c>
      <c r="E1188" s="37">
        <v>44487</v>
      </c>
      <c r="F1188" t="s">
        <v>173</v>
      </c>
      <c r="G1188" s="25"/>
      <c r="H1188" s="25" t="str">
        <f>IFERROR(VLOOKUP(Tabelle1[[#This Row],[Artikelnr. (wenn vorhanden)]],Artikel!A:C,3,FALSE),Tabelle1[[#This Row],[Artikelnr. (wenn vorhanden)]])</f>
        <v>Fertigpackung</v>
      </c>
    </row>
    <row r="1189" spans="1:8" x14ac:dyDescent="0.25">
      <c r="A1189" s="25" t="s">
        <v>9</v>
      </c>
      <c r="B1189" s="25">
        <v>29500957</v>
      </c>
      <c r="C1189" s="25">
        <v>28</v>
      </c>
      <c r="D1189" s="25">
        <v>61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Crémeux</v>
      </c>
    </row>
    <row r="1190" spans="1:8" x14ac:dyDescent="0.25">
      <c r="A1190" s="25" t="s">
        <v>9</v>
      </c>
      <c r="B1190" s="25">
        <v>29501009</v>
      </c>
      <c r="C1190" s="25">
        <v>5</v>
      </c>
      <c r="D1190" s="25">
        <v>61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Whisky-Nuts</v>
      </c>
    </row>
    <row r="1191" spans="1:8" x14ac:dyDescent="0.25">
      <c r="A1191" s="25" t="s">
        <v>9</v>
      </c>
      <c r="B1191" s="25">
        <v>29501013</v>
      </c>
      <c r="C1191" s="25">
        <v>7</v>
      </c>
      <c r="D1191" s="25">
        <v>61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AT-ROTWEIN</v>
      </c>
    </row>
    <row r="1192" spans="1:8" x14ac:dyDescent="0.25">
      <c r="A1192" s="25" t="s">
        <v>8</v>
      </c>
      <c r="B1192" s="25">
        <v>29501017</v>
      </c>
      <c r="C1192" s="25">
        <v>101</v>
      </c>
      <c r="D1192" s="25">
        <v>61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Pfeffer-Bruch</v>
      </c>
    </row>
    <row r="1193" spans="1:8" x14ac:dyDescent="0.25">
      <c r="A1193" s="25" t="s">
        <v>9</v>
      </c>
      <c r="B1193" s="25">
        <v>29501023</v>
      </c>
      <c r="C1193" s="25">
        <v>170</v>
      </c>
      <c r="D1193" s="25">
        <v>61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CAMBOZOLA</v>
      </c>
    </row>
    <row r="1194" spans="1:8" x14ac:dyDescent="0.25">
      <c r="A1194" s="25" t="s">
        <v>9</v>
      </c>
      <c r="B1194" s="25">
        <v>29501028</v>
      </c>
      <c r="C1194" s="25">
        <v>91</v>
      </c>
      <c r="D1194" s="25">
        <v>61</v>
      </c>
      <c r="E1194" s="37">
        <v>44488</v>
      </c>
      <c r="G1194" s="25"/>
      <c r="H1194" s="56" t="str">
        <f>IFERROR(VLOOKUP(Tabelle1[[#This Row],[Artikelnr. (wenn vorhanden)]],Artikel!A:C,3,FALSE),Tabelle1[[#This Row],[Artikelnr. (wenn vorhanden)]])</f>
        <v>ABS KELLERGEIST</v>
      </c>
    </row>
    <row r="1195" spans="1:8" x14ac:dyDescent="0.25">
      <c r="A1195" s="25" t="s">
        <v>9</v>
      </c>
      <c r="B1195" s="25">
        <v>29501029</v>
      </c>
      <c r="C1195" s="25">
        <v>11</v>
      </c>
      <c r="D1195" s="25">
        <v>61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ABS BRUSCHETTA</v>
      </c>
    </row>
    <row r="1196" spans="1:8" x14ac:dyDescent="0.25">
      <c r="A1196" s="25" t="s">
        <v>9</v>
      </c>
      <c r="B1196" s="25">
        <v>29501029</v>
      </c>
      <c r="C1196" s="25">
        <v>132</v>
      </c>
      <c r="D1196" s="25">
        <v>61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BRUSCHETTA</v>
      </c>
    </row>
    <row r="1197" spans="1:8" x14ac:dyDescent="0.25">
      <c r="A1197" s="25" t="s">
        <v>9</v>
      </c>
      <c r="B1197" s="25">
        <v>29501039</v>
      </c>
      <c r="C1197" s="25">
        <v>27</v>
      </c>
      <c r="D1197" s="25">
        <v>61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ABS OLD-AMSTERDAM</v>
      </c>
    </row>
    <row r="1198" spans="1:8" x14ac:dyDescent="0.25">
      <c r="A1198" s="25" t="s">
        <v>9</v>
      </c>
      <c r="B1198" s="25">
        <v>29501040</v>
      </c>
      <c r="C1198" s="25">
        <v>20</v>
      </c>
      <c r="D1198" s="25">
        <v>61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MUNSTER</v>
      </c>
    </row>
    <row r="1199" spans="1:8" x14ac:dyDescent="0.25">
      <c r="A1199" s="25" t="s">
        <v>15155</v>
      </c>
      <c r="B1199" s="25">
        <v>49500189</v>
      </c>
      <c r="C1199" s="25">
        <v>270</v>
      </c>
      <c r="D1199" s="25">
        <v>12</v>
      </c>
      <c r="E1199" s="37">
        <v>44487</v>
      </c>
      <c r="F1199" t="s">
        <v>18</v>
      </c>
      <c r="G1199" s="25"/>
      <c r="H1199" s="25" t="str">
        <f>IFERROR(VLOOKUP(Tabelle1[[#This Row],[Artikelnr. (wenn vorhanden)]],Artikel!A:C,3,FALSE),Tabelle1[[#This Row],[Artikelnr. (wenn vorhanden)]])</f>
        <v>RÄU-END NATUR-NAT ENDST</v>
      </c>
    </row>
    <row r="1200" spans="1:8" x14ac:dyDescent="0.25">
      <c r="A1200" s="25" t="s">
        <v>9</v>
      </c>
      <c r="B1200" s="25">
        <v>29501099</v>
      </c>
      <c r="C1200" s="25">
        <v>30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Simmentaler</v>
      </c>
    </row>
    <row r="1201" spans="1:8" x14ac:dyDescent="0.25">
      <c r="A1201" s="25" t="s">
        <v>41</v>
      </c>
      <c r="B1201" s="25">
        <v>29600004</v>
      </c>
      <c r="C1201" s="25">
        <v>207</v>
      </c>
      <c r="D1201" s="25">
        <v>12</v>
      </c>
      <c r="E1201" s="37">
        <v>44488</v>
      </c>
      <c r="F1201" t="s">
        <v>39</v>
      </c>
      <c r="G1201" s="25"/>
      <c r="H1201" s="25" t="str">
        <f>IFERROR(VLOOKUP(Tabelle1[[#This Row],[Artikelnr. (wenn vorhanden)]],Artikel!A:C,3,FALSE),Tabelle1[[#This Row],[Artikelnr. (wenn vorhanden)]])</f>
        <v>ABS 45-48% Konventionel</v>
      </c>
    </row>
    <row r="1202" spans="1:8" x14ac:dyDescent="0.25">
      <c r="A1202" s="25" t="s">
        <v>7</v>
      </c>
      <c r="B1202" s="25" t="s">
        <v>15250</v>
      </c>
      <c r="C1202" s="25">
        <v>85</v>
      </c>
      <c r="D1202" s="25">
        <v>12</v>
      </c>
      <c r="E1202" s="37">
        <v>44483</v>
      </c>
      <c r="F1202" t="s">
        <v>173</v>
      </c>
      <c r="G1202" s="25"/>
      <c r="H1202" s="25" t="str">
        <f>IFERROR(VLOOKUP(Tabelle1[[#This Row],[Artikelnr. (wenn vorhanden)]],Artikel!A:C,3,FALSE),Tabelle1[[#This Row],[Artikelnr. (wenn vorhanden)]])</f>
        <v>verschiedene Fertigware</v>
      </c>
    </row>
    <row r="1203" spans="1:8" x14ac:dyDescent="0.25">
      <c r="A1203" s="25" t="s">
        <v>8</v>
      </c>
      <c r="B1203" s="25">
        <v>29900002</v>
      </c>
      <c r="C1203" s="25">
        <v>303</v>
      </c>
      <c r="D1203" s="25">
        <v>61</v>
      </c>
      <c r="E1203" s="37">
        <v>44488</v>
      </c>
      <c r="G1203" s="25"/>
      <c r="H1203" s="25" t="str">
        <f>IFERROR(VLOOKUP(Tabelle1[[#This Row],[Artikelnr. (wenn vorhanden)]],Artikel!A:C,3,FALSE),Tabelle1[[#This Row],[Artikelnr. (wenn vorhanden)]])</f>
        <v>VOS VEG-SCH MILD</v>
      </c>
    </row>
    <row r="1204" spans="1:8" x14ac:dyDescent="0.25">
      <c r="A1204" s="25" t="s">
        <v>8</v>
      </c>
      <c r="B1204" s="25">
        <v>29900002</v>
      </c>
      <c r="C1204" s="25">
        <v>74.400000000000006</v>
      </c>
      <c r="D1204" s="25">
        <v>22</v>
      </c>
      <c r="E1204" s="37">
        <v>44488</v>
      </c>
      <c r="F1204" t="s">
        <v>84</v>
      </c>
      <c r="G1204" s="25"/>
      <c r="H1204" s="25" t="str">
        <f>IFERROR(VLOOKUP(Tabelle1[[#This Row],[Artikelnr. (wenn vorhanden)]],Artikel!A:C,3,FALSE),Tabelle1[[#This Row],[Artikelnr. (wenn vorhanden)]])</f>
        <v>VOS VEG-SCH MILD</v>
      </c>
    </row>
    <row r="1205" spans="1:8" x14ac:dyDescent="0.25">
      <c r="A1205" s="25" t="s">
        <v>8</v>
      </c>
      <c r="B1205" s="25">
        <v>29900003</v>
      </c>
      <c r="C1205" s="25">
        <v>640</v>
      </c>
      <c r="D1205" s="25">
        <v>61</v>
      </c>
      <c r="E1205" s="37">
        <v>44488</v>
      </c>
      <c r="G1205" s="25"/>
      <c r="H1205" s="25" t="str">
        <f>IFERROR(VLOOKUP(Tabelle1[[#This Row],[Artikelnr. (wenn vorhanden)]],Artikel!A:C,3,FALSE),Tabelle1[[#This Row],[Artikelnr. (wenn vorhanden)]])</f>
        <v>VOS VEG-SCH WÜRZIG</v>
      </c>
    </row>
    <row r="1206" spans="1:8" x14ac:dyDescent="0.25">
      <c r="A1206" s="25" t="s">
        <v>74</v>
      </c>
      <c r="B1206" s="25">
        <v>49500055</v>
      </c>
      <c r="C1206" s="25">
        <v>312</v>
      </c>
      <c r="D1206" s="25">
        <v>12</v>
      </c>
      <c r="E1206" s="37">
        <v>44488</v>
      </c>
      <c r="F1206" t="s">
        <v>173</v>
      </c>
      <c r="G1206" s="25"/>
      <c r="H1206" s="25" t="str">
        <f>IFERROR(VLOOKUP(Tabelle1[[#This Row],[Artikelnr. (wenn vorhanden)]],Artikel!A:C,3,FALSE),Tabelle1[[#This Row],[Artikelnr. (wenn vorhanden)]])</f>
        <v>ABS PROV-VAKU</v>
      </c>
    </row>
    <row r="1207" spans="1:8" x14ac:dyDescent="0.25">
      <c r="A1207" s="25" t="s">
        <v>15155</v>
      </c>
      <c r="B1207" s="25">
        <v>59500021</v>
      </c>
      <c r="C1207" s="25">
        <v>1500</v>
      </c>
      <c r="D1207" s="25">
        <v>11</v>
      </c>
      <c r="E1207" s="37">
        <v>44488</v>
      </c>
      <c r="F1207" t="s">
        <v>18</v>
      </c>
      <c r="G1207" s="25" t="s">
        <v>15274</v>
      </c>
      <c r="H1207" s="56" t="str">
        <f>IFERROR(VLOOKUP(Tabelle1[[#This Row],[Artikelnr. (wenn vorhanden)]],Artikel!A:C,3,FALSE),Tabelle1[[#This Row],[Artikelnr. (wenn vorhanden)]])</f>
        <v>Räucher-Endstücke 3kg S</v>
      </c>
    </row>
    <row r="1208" spans="1:8" x14ac:dyDescent="0.25">
      <c r="A1208" s="25" t="s">
        <v>15245</v>
      </c>
      <c r="B1208" s="25" t="s">
        <v>15243</v>
      </c>
      <c r="C1208" s="25">
        <v>333</v>
      </c>
      <c r="D1208" s="25">
        <v>12</v>
      </c>
      <c r="E1208" s="37">
        <v>44481</v>
      </c>
      <c r="G1208" s="25" t="s">
        <v>19</v>
      </c>
      <c r="H1208" s="25" t="str">
        <f>IFERROR(VLOOKUP(Tabelle1[[#This Row],[Artikelnr. (wenn vorhanden)]],Artikel!A:C,3,FALSE),Tabelle1[[#This Row],[Artikelnr. (wenn vorhanden)]])</f>
        <v>Vorschmelz Diverses</v>
      </c>
    </row>
    <row r="1209" spans="1:8" x14ac:dyDescent="0.25">
      <c r="A1209" s="25" t="s">
        <v>63</v>
      </c>
      <c r="B1209" s="25" t="s">
        <v>36</v>
      </c>
      <c r="C1209" s="25">
        <v>100</v>
      </c>
      <c r="D1209" s="25">
        <v>10</v>
      </c>
      <c r="E1209" s="37">
        <v>44488</v>
      </c>
      <c r="G1209" s="25"/>
      <c r="H1209" s="25" t="str">
        <f>IFERROR(VLOOKUP(Tabelle1[[#This Row],[Artikelnr. (wenn vorhanden)]],Artikel!A:C,3,FALSE),Tabelle1[[#This Row],[Artikelnr. (wenn vorhanden)]])</f>
        <v>-</v>
      </c>
    </row>
    <row r="1210" spans="1:8" x14ac:dyDescent="0.25">
      <c r="A1210" s="25" t="s">
        <v>63</v>
      </c>
      <c r="B1210" s="25" t="s">
        <v>36</v>
      </c>
      <c r="C1210" s="25">
        <v>28</v>
      </c>
      <c r="D1210" s="25">
        <v>40</v>
      </c>
      <c r="E1210" s="37">
        <v>44488</v>
      </c>
      <c r="G1210" s="25"/>
      <c r="H1210" s="25" t="str">
        <f>IFERROR(VLOOKUP(Tabelle1[[#This Row],[Artikelnr. (wenn vorhanden)]],Artikel!A:C,3,FALSE),Tabelle1[[#This Row],[Artikelnr. (wenn vorhanden)]])</f>
        <v>-</v>
      </c>
    </row>
    <row r="1211" spans="1:8" x14ac:dyDescent="0.25">
      <c r="A1211" s="25" t="s">
        <v>59</v>
      </c>
      <c r="B1211" s="25" t="s">
        <v>36</v>
      </c>
      <c r="C1211" s="25">
        <v>230</v>
      </c>
      <c r="D1211" s="25">
        <v>70</v>
      </c>
      <c r="E1211" s="37">
        <v>44488</v>
      </c>
      <c r="G1211" s="25"/>
      <c r="H1211" s="25" t="str">
        <f>IFERROR(VLOOKUP(Tabelle1[[#This Row],[Artikelnr. (wenn vorhanden)]],Artikel!A:C,3,FALSE),Tabelle1[[#This Row],[Artikelnr. (wenn vorhanden)]])</f>
        <v>-</v>
      </c>
    </row>
    <row r="1212" spans="1:8" x14ac:dyDescent="0.25">
      <c r="A1212" s="25" t="s">
        <v>7</v>
      </c>
      <c r="B1212" s="25" t="s">
        <v>36</v>
      </c>
      <c r="C1212" s="25">
        <v>20</v>
      </c>
      <c r="D1212" s="25">
        <v>30</v>
      </c>
      <c r="E1212" s="37">
        <v>44488</v>
      </c>
      <c r="G1212" s="25"/>
      <c r="H1212" s="25" t="str">
        <f>IFERROR(VLOOKUP(Tabelle1[[#This Row],[Artikelnr. (wenn vorhanden)]],Artikel!A:C,3,FALSE),Tabelle1[[#This Row],[Artikelnr. (wenn vorhanden)]])</f>
        <v>-</v>
      </c>
    </row>
    <row r="1213" spans="1:8" x14ac:dyDescent="0.25">
      <c r="A1213" s="25" t="s">
        <v>59</v>
      </c>
      <c r="B1213" s="25" t="s">
        <v>36</v>
      </c>
      <c r="C1213" s="25">
        <v>10</v>
      </c>
      <c r="D1213" s="25">
        <v>70</v>
      </c>
      <c r="E1213" s="37">
        <v>44488</v>
      </c>
      <c r="G1213" s="25"/>
      <c r="H1213" s="25" t="str">
        <f>IFERROR(VLOOKUP(Tabelle1[[#This Row],[Artikelnr. (wenn vorhanden)]],Artikel!A:C,3,FALSE),Tabelle1[[#This Row],[Artikelnr. (wenn vorhanden)]])</f>
        <v>-</v>
      </c>
    </row>
    <row r="1214" spans="1:8" x14ac:dyDescent="0.25">
      <c r="A1214" s="25" t="s">
        <v>15155</v>
      </c>
      <c r="B1214" s="25">
        <v>29501063</v>
      </c>
      <c r="C1214" s="25">
        <v>56</v>
      </c>
      <c r="D1214" s="25">
        <v>12</v>
      </c>
      <c r="E1214" s="37">
        <v>44488</v>
      </c>
      <c r="F1214" t="s">
        <v>15152</v>
      </c>
      <c r="G1214" s="25"/>
      <c r="H1214" s="25" t="str">
        <f>IFERROR(VLOOKUP(Tabelle1[[#This Row],[Artikelnr. (wenn vorhanden)]],Artikel!A:C,3,FALSE),Tabelle1[[#This Row],[Artikelnr. (wenn vorhanden)]])</f>
        <v>VOS GRW-NATUR ZIPFEL 35</v>
      </c>
    </row>
    <row r="1215" spans="1:8" x14ac:dyDescent="0.25">
      <c r="A1215" s="25" t="s">
        <v>350</v>
      </c>
      <c r="B1215" s="25" t="s">
        <v>36</v>
      </c>
      <c r="C1215" s="25">
        <v>24</v>
      </c>
      <c r="D1215" s="25">
        <v>61</v>
      </c>
      <c r="E1215" s="37">
        <v>44488</v>
      </c>
      <c r="G1215" s="25"/>
      <c r="H1215" s="25" t="str">
        <f>IFERROR(VLOOKUP(Tabelle1[[#This Row],[Artikelnr. (wenn vorhanden)]],Artikel!A:C,3,FALSE),Tabelle1[[#This Row],[Artikelnr. (wenn vorhanden)]])</f>
        <v>-</v>
      </c>
    </row>
    <row r="1216" spans="1:8" x14ac:dyDescent="0.25">
      <c r="A1216" s="25" t="s">
        <v>74</v>
      </c>
      <c r="B1216" s="25" t="s">
        <v>36</v>
      </c>
      <c r="C1216" s="25">
        <v>35</v>
      </c>
      <c r="D1216" s="25">
        <v>60</v>
      </c>
      <c r="E1216" s="37">
        <v>44488</v>
      </c>
      <c r="G1216" s="25"/>
      <c r="H1216" s="25" t="str">
        <f>IFERROR(VLOOKUP(Tabelle1[[#This Row],[Artikelnr. (wenn vorhanden)]],Artikel!A:C,3,FALSE),Tabelle1[[#This Row],[Artikelnr. (wenn vorhanden)]])</f>
        <v>-</v>
      </c>
    </row>
    <row r="1217" spans="1:8" x14ac:dyDescent="0.25">
      <c r="A1217" s="25" t="s">
        <v>63</v>
      </c>
      <c r="B1217" s="25" t="s">
        <v>36</v>
      </c>
      <c r="C1217" s="25">
        <v>42</v>
      </c>
      <c r="D1217" s="25">
        <v>40</v>
      </c>
      <c r="E1217" s="37">
        <v>44488</v>
      </c>
      <c r="G1217" s="25"/>
      <c r="H1217" s="25" t="str">
        <f>IFERROR(VLOOKUP(Tabelle1[[#This Row],[Artikelnr. (wenn vorhanden)]],Artikel!A:C,3,FALSE),Tabelle1[[#This Row],[Artikelnr. (wenn vorhanden)]])</f>
        <v>-</v>
      </c>
    </row>
    <row r="1218" spans="1:8" x14ac:dyDescent="0.25">
      <c r="A1218" s="25" t="s">
        <v>8</v>
      </c>
      <c r="B1218" s="25">
        <v>49500143</v>
      </c>
      <c r="C1218" s="25">
        <v>292</v>
      </c>
      <c r="D1218" s="25">
        <v>12</v>
      </c>
      <c r="E1218" s="37">
        <v>44487</v>
      </c>
      <c r="G1218" s="25"/>
      <c r="H1218" s="25" t="str">
        <f>IFERROR(VLOOKUP(Tabelle1[[#This Row],[Artikelnr. (wenn vorhanden)]],Artikel!A:C,3,FALSE),Tabelle1[[#This Row],[Artikelnr. (wenn vorhanden)]])</f>
        <v>VOS GRW-NATUR-VAKU / Er</v>
      </c>
    </row>
    <row r="1219" spans="1:8" x14ac:dyDescent="0.25">
      <c r="A1219" s="25" t="s">
        <v>56</v>
      </c>
      <c r="B1219" s="25" t="s">
        <v>36</v>
      </c>
      <c r="C1219" s="25">
        <v>184</v>
      </c>
      <c r="D1219" s="25">
        <v>72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-</v>
      </c>
    </row>
    <row r="1220" spans="1:8" x14ac:dyDescent="0.25">
      <c r="A1220" s="25" t="s">
        <v>74</v>
      </c>
      <c r="B1220" s="25" t="s">
        <v>36</v>
      </c>
      <c r="C1220" s="25">
        <v>24</v>
      </c>
      <c r="D1220" s="25">
        <v>70</v>
      </c>
      <c r="E1220" s="37">
        <v>44488</v>
      </c>
      <c r="G1220" s="25"/>
      <c r="H1220" s="56" t="str">
        <f>IFERROR(VLOOKUP(Tabelle1[[#This Row],[Artikelnr. (wenn vorhanden)]],Artikel!A:C,3,FALSE),Tabelle1[[#This Row],[Artikelnr. (wenn vorhanden)]])</f>
        <v>-</v>
      </c>
    </row>
    <row r="1221" spans="1:8" x14ac:dyDescent="0.25">
      <c r="A1221" s="25" t="s">
        <v>140</v>
      </c>
      <c r="B1221" s="25" t="s">
        <v>36</v>
      </c>
      <c r="C1221" s="25">
        <v>4</v>
      </c>
      <c r="D1221" s="25">
        <v>74</v>
      </c>
      <c r="E1221" s="37">
        <v>44488</v>
      </c>
      <c r="G1221" s="25"/>
      <c r="H1221" s="56" t="str">
        <f>IFERROR(VLOOKUP(Tabelle1[[#This Row],[Artikelnr. (wenn vorhanden)]],Artikel!A:C,3,FALSE),Tabelle1[[#This Row],[Artikelnr. (wenn vorhanden)]])</f>
        <v>-</v>
      </c>
    </row>
    <row r="1222" spans="1:8" x14ac:dyDescent="0.25">
      <c r="A1222" s="25" t="s">
        <v>9</v>
      </c>
      <c r="B1222" s="25" t="s">
        <v>36</v>
      </c>
      <c r="C1222" s="25">
        <v>42</v>
      </c>
      <c r="D1222" s="25">
        <v>30</v>
      </c>
      <c r="E1222" s="37">
        <v>44488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373</v>
      </c>
      <c r="B1223" s="25" t="s">
        <v>36</v>
      </c>
      <c r="C1223" s="25">
        <v>39</v>
      </c>
      <c r="D1223" s="25">
        <v>30</v>
      </c>
      <c r="E1223" s="37">
        <v>44488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7</v>
      </c>
      <c r="B1224" s="25" t="s">
        <v>36</v>
      </c>
      <c r="C1224" s="25">
        <v>117</v>
      </c>
      <c r="D1224" s="25">
        <v>30</v>
      </c>
      <c r="E1224" s="37">
        <v>44488</v>
      </c>
      <c r="G1224" s="25"/>
      <c r="H1224" s="56" t="str">
        <f>IFERROR(VLOOKUP(Tabelle1[[#This Row],[Artikelnr. (wenn vorhanden)]],Artikel!A:C,3,FALSE),Tabelle1[[#This Row],[Artikelnr. (wenn vorhanden)]])</f>
        <v>-</v>
      </c>
    </row>
    <row r="1225" spans="1:8" x14ac:dyDescent="0.25">
      <c r="A1225" s="25" t="s">
        <v>15207</v>
      </c>
      <c r="B1225" s="25" t="s">
        <v>36</v>
      </c>
      <c r="C1225" s="25">
        <v>418</v>
      </c>
      <c r="D1225" s="25">
        <v>22</v>
      </c>
      <c r="E1225" s="37">
        <v>44488</v>
      </c>
      <c r="G1225" s="25"/>
      <c r="H1225" s="56" t="str">
        <f>IFERROR(VLOOKUP(Tabelle1[[#This Row],[Artikelnr. (wenn vorhanden)]],Artikel!A:C,3,FALSE),Tabelle1[[#This Row],[Artikelnr. (wenn vorhanden)]])</f>
        <v>-</v>
      </c>
    </row>
    <row r="1226" spans="1:8" x14ac:dyDescent="0.25">
      <c r="A1226" s="25" t="s">
        <v>15189</v>
      </c>
      <c r="B1226" s="25" t="s">
        <v>15277</v>
      </c>
      <c r="C1226" s="25">
        <v>40</v>
      </c>
      <c r="D1226" s="25">
        <v>30</v>
      </c>
      <c r="E1226" s="37">
        <v>44488</v>
      </c>
      <c r="G1226" s="25"/>
      <c r="H1226" s="56" t="str">
        <f>IFERROR(VLOOKUP(Tabelle1[[#This Row],[Artikelnr. (wenn vorhanden)]],Artikel!A:C,3,FALSE),Tabelle1[[#This Row],[Artikelnr. (wenn vorhanden)]])</f>
        <v>Provolla Fertigware</v>
      </c>
    </row>
    <row r="1227" spans="1:8" x14ac:dyDescent="0.25">
      <c r="A1227" s="25" t="s">
        <v>311</v>
      </c>
      <c r="B1227" s="25" t="s">
        <v>15271</v>
      </c>
      <c r="C1227" s="25">
        <v>21</v>
      </c>
      <c r="D1227" s="25">
        <v>22</v>
      </c>
      <c r="E1227" s="37">
        <v>44488</v>
      </c>
      <c r="F1227" t="s">
        <v>84</v>
      </c>
      <c r="G1227" s="25"/>
      <c r="H1227" s="56" t="str">
        <f>IFERROR(VLOOKUP(Tabelle1[[#This Row],[Artikelnr. (wenn vorhanden)]],Artikel!A:C,3,FALSE),Tabelle1[[#This Row],[Artikelnr. (wenn vorhanden)]])</f>
        <v>Räucher Retoure</v>
      </c>
    </row>
    <row r="1228" spans="1:8" x14ac:dyDescent="0.25">
      <c r="A1228" s="25" t="s">
        <v>127</v>
      </c>
      <c r="B1228" s="25" t="s">
        <v>113</v>
      </c>
      <c r="C1228" s="25">
        <v>29</v>
      </c>
      <c r="D1228" s="25">
        <v>30</v>
      </c>
      <c r="E1228" s="37">
        <v>44488</v>
      </c>
      <c r="G1228" s="25"/>
      <c r="H1228" s="56" t="str">
        <f>IFERROR(VLOOKUP(Tabelle1[[#This Row],[Artikelnr. (wenn vorhanden)]],Artikel!A:C,3,FALSE),Tabelle1[[#This Row],[Artikelnr. (wenn vorhanden)]])</f>
        <v>Rinde</v>
      </c>
    </row>
    <row r="1229" spans="1:8" x14ac:dyDescent="0.25">
      <c r="A1229" s="25" t="s">
        <v>373</v>
      </c>
      <c r="B1229" s="25">
        <v>23000188</v>
      </c>
      <c r="C1229" s="25">
        <v>10</v>
      </c>
      <c r="D1229" s="25">
        <v>30</v>
      </c>
      <c r="E1229" s="37">
        <v>44489</v>
      </c>
      <c r="G1229" s="25"/>
      <c r="H1229" s="56" t="str">
        <f>IFERROR(VLOOKUP(Tabelle1[[#This Row],[Artikelnr. (wenn vorhanden)]],Artikel!A:C,3,FALSE),Tabelle1[[#This Row],[Artikelnr. (wenn vorhanden)]])</f>
        <v>Butterkäse 45 % F.i.Tr.</v>
      </c>
    </row>
    <row r="1230" spans="1:8" x14ac:dyDescent="0.25">
      <c r="A1230" s="25" t="s">
        <v>373</v>
      </c>
      <c r="B1230" s="25">
        <v>23000198</v>
      </c>
      <c r="C1230" s="25">
        <v>15</v>
      </c>
      <c r="D1230" s="25">
        <v>30</v>
      </c>
      <c r="E1230" s="37">
        <v>44489</v>
      </c>
      <c r="G1230" s="25"/>
      <c r="H1230" s="56" t="str">
        <f>IFERROR(VLOOKUP(Tabelle1[[#This Row],[Artikelnr. (wenn vorhanden)]],Artikel!A:C,3,FALSE),Tabelle1[[#This Row],[Artikelnr. (wenn vorhanden)]])</f>
        <v>Edamer 45% Fett i.Tr. O</v>
      </c>
    </row>
    <row r="1231" spans="1:8" x14ac:dyDescent="0.25">
      <c r="A1231" s="25" t="s">
        <v>56</v>
      </c>
      <c r="B1231" s="25">
        <v>29500490</v>
      </c>
      <c r="C1231" s="25">
        <v>20</v>
      </c>
      <c r="D1231" s="25">
        <v>12</v>
      </c>
      <c r="E1231" s="37">
        <v>44482</v>
      </c>
      <c r="G1231" s="25"/>
      <c r="H1231" s="25" t="str">
        <f>IFERROR(VLOOKUP(Tabelle1[[#This Row],[Artikelnr. (wenn vorhanden)]],Artikel!A:C,3,FALSE),Tabelle1[[#This Row],[Artikelnr. (wenn vorhanden)]])</f>
        <v>VOS Räucher Schinken</v>
      </c>
    </row>
    <row r="1232" spans="1:8" x14ac:dyDescent="0.25">
      <c r="A1232" s="25" t="s">
        <v>41</v>
      </c>
      <c r="B1232" s="25">
        <v>29500823</v>
      </c>
      <c r="C1232" s="25">
        <v>102</v>
      </c>
      <c r="D1232" s="25">
        <v>12</v>
      </c>
      <c r="E1232" s="37">
        <v>44489</v>
      </c>
      <c r="F1232" t="s">
        <v>39</v>
      </c>
      <c r="G1232" s="25"/>
      <c r="H1232" s="56" t="str">
        <f>IFERROR(VLOOKUP(Tabelle1[[#This Row],[Artikelnr. (wenn vorhanden)]],Artikel!A:C,3,FALSE),Tabelle1[[#This Row],[Artikelnr. (wenn vorhanden)]])</f>
        <v>ABS Butterkäse 45% OGT</v>
      </c>
    </row>
    <row r="1233" spans="1:8" x14ac:dyDescent="0.25">
      <c r="A1233" s="25" t="s">
        <v>8</v>
      </c>
      <c r="B1233" s="25">
        <v>29500885</v>
      </c>
      <c r="C1233" s="25">
        <v>15</v>
      </c>
      <c r="D1233" s="25">
        <v>61</v>
      </c>
      <c r="E1233" s="37">
        <v>44489</v>
      </c>
      <c r="G1233" s="25"/>
      <c r="H1233" s="56" t="str">
        <f>IFERROR(VLOOKUP(Tabelle1[[#This Row],[Artikelnr. (wenn vorhanden)]],Artikel!A:C,3,FALSE),Tabelle1[[#This Row],[Artikelnr. (wenn vorhanden)]])</f>
        <v>ABS HEUBL</v>
      </c>
    </row>
    <row r="1234" spans="1:8" x14ac:dyDescent="0.25">
      <c r="A1234" s="25" t="s">
        <v>9</v>
      </c>
      <c r="B1234" s="25">
        <v>29500886</v>
      </c>
      <c r="C1234" s="25">
        <v>123</v>
      </c>
      <c r="D1234" s="25">
        <v>62</v>
      </c>
      <c r="E1234" s="37">
        <v>44489</v>
      </c>
      <c r="G1234" s="25"/>
      <c r="H1234" s="56" t="str">
        <f>IFERROR(VLOOKUP(Tabelle1[[#This Row],[Artikelnr. (wenn vorhanden)]],Artikel!A:C,3,FALSE),Tabelle1[[#This Row],[Artikelnr. (wenn vorhanden)]])</f>
        <v>ABS MEDI-KRÄUK</v>
      </c>
    </row>
    <row r="1235" spans="1:8" x14ac:dyDescent="0.25">
      <c r="A1235" s="25" t="s">
        <v>8</v>
      </c>
      <c r="B1235" s="25">
        <v>29500910</v>
      </c>
      <c r="C1235" s="25">
        <v>24</v>
      </c>
      <c r="D1235" s="25">
        <v>61</v>
      </c>
      <c r="E1235" s="37">
        <v>44489</v>
      </c>
      <c r="G1235" s="25"/>
      <c r="H1235" s="56" t="str">
        <f>IFERROR(VLOOKUP(Tabelle1[[#This Row],[Artikelnr. (wenn vorhanden)]],Artikel!A:C,3,FALSE),Tabelle1[[#This Row],[Artikelnr. (wenn vorhanden)]])</f>
        <v>ABS Unser Blütenkäse</v>
      </c>
    </row>
    <row r="1236" spans="1:8" x14ac:dyDescent="0.25">
      <c r="A1236" s="25" t="s">
        <v>74</v>
      </c>
      <c r="B1236" s="25">
        <v>29500917</v>
      </c>
      <c r="C1236" s="25">
        <v>21</v>
      </c>
      <c r="D1236" s="25">
        <v>60</v>
      </c>
      <c r="E1236" s="37">
        <v>44489</v>
      </c>
      <c r="G1236" s="25"/>
      <c r="H1236" s="56" t="str">
        <f>IFERROR(VLOOKUP(Tabelle1[[#This Row],[Artikelnr. (wenn vorhanden)]],Artikel!A:C,3,FALSE),Tabelle1[[#This Row],[Artikelnr. (wenn vorhanden)]])</f>
        <v>VOS-ABS ENTSORGUNG</v>
      </c>
    </row>
    <row r="1237" spans="1:8" x14ac:dyDescent="0.25">
      <c r="A1237" s="25" t="s">
        <v>74</v>
      </c>
      <c r="B1237" s="25">
        <v>29500917</v>
      </c>
      <c r="C1237" s="25">
        <v>21</v>
      </c>
      <c r="D1237" s="25">
        <v>60</v>
      </c>
      <c r="E1237" s="37">
        <v>44489</v>
      </c>
      <c r="G1237" s="25"/>
      <c r="H1237" s="56" t="str">
        <f>IFERROR(VLOOKUP(Tabelle1[[#This Row],[Artikelnr. (wenn vorhanden)]],Artikel!A:C,3,FALSE),Tabelle1[[#This Row],[Artikelnr. (wenn vorhanden)]])</f>
        <v>VOS-ABS ENTSORGUNG</v>
      </c>
    </row>
    <row r="1238" spans="1:8" x14ac:dyDescent="0.25">
      <c r="A1238" s="25" t="s">
        <v>41</v>
      </c>
      <c r="B1238" s="25">
        <v>29501003</v>
      </c>
      <c r="C1238" s="25">
        <v>51</v>
      </c>
      <c r="D1238" s="25">
        <v>81</v>
      </c>
      <c r="E1238" s="37">
        <v>44489</v>
      </c>
      <c r="G1238" s="25"/>
      <c r="H1238" s="56" t="str">
        <f>IFERROR(VLOOKUP(Tabelle1[[#This Row],[Artikelnr. (wenn vorhanden)]],Artikel!A:C,3,FALSE),Tabelle1[[#This Row],[Artikelnr. (wenn vorhanden)]])</f>
        <v>ABS CHED-PF-KRÄUK gemis</v>
      </c>
    </row>
    <row r="1239" spans="1:8" x14ac:dyDescent="0.25">
      <c r="A1239" s="25" t="s">
        <v>310</v>
      </c>
      <c r="B1239" s="25">
        <v>29501017</v>
      </c>
      <c r="C1239" s="25">
        <v>31</v>
      </c>
      <c r="D1239" s="25">
        <v>61</v>
      </c>
      <c r="E1239" s="37">
        <v>44489</v>
      </c>
      <c r="G1239" s="25"/>
      <c r="H1239" s="56" t="str">
        <f>IFERROR(VLOOKUP(Tabelle1[[#This Row],[Artikelnr. (wenn vorhanden)]],Artikel!A:C,3,FALSE),Tabelle1[[#This Row],[Artikelnr. (wenn vorhanden)]])</f>
        <v>ABS Pfeffer-Bruch</v>
      </c>
    </row>
    <row r="1240" spans="1:8" x14ac:dyDescent="0.25">
      <c r="A1240" s="25" t="s">
        <v>15155</v>
      </c>
      <c r="B1240" s="25">
        <v>29501076</v>
      </c>
      <c r="C1240" s="25">
        <v>249</v>
      </c>
      <c r="D1240" s="25">
        <v>12</v>
      </c>
      <c r="E1240" s="37">
        <v>44489</v>
      </c>
      <c r="F1240" t="s">
        <v>15152</v>
      </c>
      <c r="G1240" s="25"/>
      <c r="H1240" s="56" t="str">
        <f>IFERROR(VLOOKUP(Tabelle1[[#This Row],[Artikelnr. (wenn vorhanden)]],Artikel!A:C,3,FALSE),Tabelle1[[#This Row],[Artikelnr. (wenn vorhanden)]])</f>
        <v>VOS RW-NUSS-ENDSTÜCK</v>
      </c>
    </row>
    <row r="1241" spans="1:8" x14ac:dyDescent="0.25">
      <c r="A1241" s="25" t="s">
        <v>8</v>
      </c>
      <c r="B1241" s="25">
        <v>29900002</v>
      </c>
      <c r="C1241" s="25">
        <v>138</v>
      </c>
      <c r="D1241" s="25">
        <v>61</v>
      </c>
      <c r="E1241" s="37">
        <v>44489</v>
      </c>
      <c r="G1241" s="25"/>
      <c r="H1241" s="56" t="str">
        <f>IFERROR(VLOOKUP(Tabelle1[[#This Row],[Artikelnr. (wenn vorhanden)]],Artikel!A:C,3,FALSE),Tabelle1[[#This Row],[Artikelnr. (wenn vorhanden)]])</f>
        <v>VOS VEG-SCH MILD</v>
      </c>
    </row>
    <row r="1242" spans="1:8" x14ac:dyDescent="0.25">
      <c r="A1242" s="25" t="s">
        <v>8</v>
      </c>
      <c r="B1242" s="25">
        <v>29900003</v>
      </c>
      <c r="C1242" s="25">
        <v>70</v>
      </c>
      <c r="D1242" s="25">
        <v>61</v>
      </c>
      <c r="E1242" s="37">
        <v>44489</v>
      </c>
      <c r="G1242" s="25"/>
      <c r="H1242" s="56" t="str">
        <f>IFERROR(VLOOKUP(Tabelle1[[#This Row],[Artikelnr. (wenn vorhanden)]],Artikel!A:C,3,FALSE),Tabelle1[[#This Row],[Artikelnr. (wenn vorhanden)]])</f>
        <v>VOS VEG-SCH WÜRZIG</v>
      </c>
    </row>
    <row r="1243" spans="1:8" x14ac:dyDescent="0.25">
      <c r="A1243" s="25" t="s">
        <v>41</v>
      </c>
      <c r="B1243" s="25">
        <v>31000161</v>
      </c>
      <c r="C1243" s="25">
        <v>230</v>
      </c>
      <c r="D1243" s="25">
        <v>54</v>
      </c>
      <c r="E1243" s="37">
        <v>44489</v>
      </c>
      <c r="G1243" s="25"/>
      <c r="H1243" s="56" t="str">
        <f>IFERROR(VLOOKUP(Tabelle1[[#This Row],[Artikelnr. (wenn vorhanden)]],Artikel!A:C,3,FALSE),Tabelle1[[#This Row],[Artikelnr. (wenn vorhanden)]])</f>
        <v>SKZ PF 10KG</v>
      </c>
    </row>
    <row r="1244" spans="1:8" x14ac:dyDescent="0.25">
      <c r="A1244" s="25">
        <v>3020</v>
      </c>
      <c r="B1244" s="25">
        <v>32000070</v>
      </c>
      <c r="C1244" s="25">
        <v>22</v>
      </c>
      <c r="D1244" s="25">
        <v>40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RW NUSS 9,3KG AN</v>
      </c>
    </row>
    <row r="1245" spans="1:8" x14ac:dyDescent="0.25">
      <c r="A1245" s="25" t="s">
        <v>6</v>
      </c>
      <c r="B1245" s="25" t="s">
        <v>36</v>
      </c>
      <c r="C1245" s="25">
        <v>90</v>
      </c>
      <c r="D1245" s="25">
        <v>30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-</v>
      </c>
    </row>
    <row r="1246" spans="1:8" x14ac:dyDescent="0.25">
      <c r="A1246" s="25" t="s">
        <v>77</v>
      </c>
      <c r="B1246" s="25" t="s">
        <v>36</v>
      </c>
      <c r="C1246" s="25">
        <f>127-75</f>
        <v>52</v>
      </c>
      <c r="D1246" s="25">
        <v>30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-</v>
      </c>
    </row>
    <row r="1247" spans="1:8" x14ac:dyDescent="0.25">
      <c r="A1247" s="25" t="s">
        <v>8</v>
      </c>
      <c r="B1247" s="25">
        <v>49500147</v>
      </c>
      <c r="C1247" s="25">
        <v>257</v>
      </c>
      <c r="D1247" s="25">
        <v>12</v>
      </c>
      <c r="E1247" s="37">
        <v>44487</v>
      </c>
      <c r="F1247" t="s">
        <v>15148</v>
      </c>
      <c r="G1247" s="25"/>
      <c r="H1247" s="25" t="str">
        <f>IFERROR(VLOOKUP(Tabelle1[[#This Row],[Artikelnr. (wenn vorhanden)]],Artikel!A:C,3,FALSE),Tabelle1[[#This Row],[Artikelnr. (wenn vorhanden)]])</f>
        <v>VOS RW-NATUR-EXTRA-VAKU</v>
      </c>
    </row>
    <row r="1248" spans="1:8" x14ac:dyDescent="0.25">
      <c r="A1248" s="25" t="s">
        <v>9</v>
      </c>
      <c r="B1248" s="25">
        <v>29500482</v>
      </c>
      <c r="C1248" s="25">
        <v>13</v>
      </c>
      <c r="D1248" s="25">
        <v>12</v>
      </c>
      <c r="E1248" s="37">
        <v>44488</v>
      </c>
      <c r="G1248" s="25"/>
      <c r="H1248" s="56" t="str">
        <f>IFERROR(VLOOKUP(Tabelle1[[#This Row],[Artikelnr. (wenn vorhanden)]],Artikel!A:C,3,FALSE),Tabelle1[[#This Row],[Artikelnr. (wenn vorhanden)]])</f>
        <v>VOS Schwarzer Pfeffer R</v>
      </c>
    </row>
    <row r="1249" spans="1:8" x14ac:dyDescent="0.25">
      <c r="A1249" s="25">
        <v>3020</v>
      </c>
      <c r="B1249" s="25" t="s">
        <v>36</v>
      </c>
      <c r="C1249" s="25">
        <v>80.400000000000006</v>
      </c>
      <c r="D1249" s="25">
        <v>10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-</v>
      </c>
    </row>
    <row r="1250" spans="1:8" x14ac:dyDescent="0.25">
      <c r="A1250" s="25" t="s">
        <v>15245</v>
      </c>
      <c r="B1250" s="25">
        <v>29500606</v>
      </c>
      <c r="C1250" s="25">
        <v>424</v>
      </c>
      <c r="D1250" s="25">
        <v>12</v>
      </c>
      <c r="E1250" s="37">
        <v>44481</v>
      </c>
      <c r="F1250" t="s">
        <v>15149</v>
      </c>
      <c r="G1250" s="25"/>
      <c r="H1250" s="25" t="str">
        <f>IFERROR(VLOOKUP(Tabelle1[[#This Row],[Artikelnr. (wenn vorhanden)]],Artikel!A:C,3,FALSE),Tabelle1[[#This Row],[Artikelnr. (wenn vorhanden)]])</f>
        <v>VOS Würste Jalapeno nat</v>
      </c>
    </row>
    <row r="1251" spans="1:8" x14ac:dyDescent="0.25">
      <c r="A1251" s="25">
        <v>3020</v>
      </c>
      <c r="B1251" s="25" t="s">
        <v>36</v>
      </c>
      <c r="C1251" s="25">
        <v>29</v>
      </c>
      <c r="D1251" s="25">
        <v>31</v>
      </c>
      <c r="E1251" s="37">
        <v>44489</v>
      </c>
      <c r="F1251" t="s">
        <v>187</v>
      </c>
      <c r="G1251" s="25"/>
      <c r="H1251" s="56" t="str">
        <f>IFERROR(VLOOKUP(Tabelle1[[#This Row],[Artikelnr. (wenn vorhanden)]],Artikel!A:C,3,FALSE),Tabelle1[[#This Row],[Artikelnr. (wenn vorhanden)]])</f>
        <v>-</v>
      </c>
    </row>
    <row r="1252" spans="1:8" x14ac:dyDescent="0.25">
      <c r="A1252" s="25">
        <v>3020</v>
      </c>
      <c r="B1252" s="25" t="s">
        <v>36</v>
      </c>
      <c r="C1252" s="25">
        <v>21.6</v>
      </c>
      <c r="D1252" s="25">
        <v>30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-</v>
      </c>
    </row>
    <row r="1253" spans="1:8" x14ac:dyDescent="0.25">
      <c r="A1253" s="25">
        <v>3020</v>
      </c>
      <c r="B1253" s="25" t="s">
        <v>36</v>
      </c>
      <c r="C1253" s="25">
        <v>50</v>
      </c>
      <c r="D1253" s="25">
        <v>10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-</v>
      </c>
    </row>
    <row r="1254" spans="1:8" x14ac:dyDescent="0.25">
      <c r="A1254" s="25">
        <v>3020</v>
      </c>
      <c r="B1254" s="25" t="s">
        <v>36</v>
      </c>
      <c r="C1254" s="25">
        <f>492-434</f>
        <v>58</v>
      </c>
      <c r="D1254" s="25">
        <v>30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-</v>
      </c>
    </row>
    <row r="1255" spans="1:8" x14ac:dyDescent="0.25">
      <c r="A1255" s="25" t="s">
        <v>140</v>
      </c>
      <c r="B1255" s="25" t="s">
        <v>36</v>
      </c>
      <c r="C1255" s="25">
        <v>14.5</v>
      </c>
      <c r="D1255" s="25">
        <v>74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 t="s">
        <v>59</v>
      </c>
      <c r="B1256" s="25" t="s">
        <v>36</v>
      </c>
      <c r="C1256" s="25">
        <v>4.0999999999999996</v>
      </c>
      <c r="D1256" s="25">
        <v>74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 t="s">
        <v>41</v>
      </c>
      <c r="B1257" s="25" t="s">
        <v>36</v>
      </c>
      <c r="C1257" s="25">
        <v>173</v>
      </c>
      <c r="D1257" s="25">
        <v>10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 t="s">
        <v>310</v>
      </c>
      <c r="B1258" s="25" t="s">
        <v>36</v>
      </c>
      <c r="C1258" s="25">
        <v>2.2000000000000002</v>
      </c>
      <c r="D1258" s="25">
        <v>30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 t="s">
        <v>37</v>
      </c>
      <c r="B1259" s="25" t="s">
        <v>36</v>
      </c>
      <c r="C1259" s="25">
        <v>8</v>
      </c>
      <c r="D1259" s="25">
        <v>30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 t="s">
        <v>88</v>
      </c>
      <c r="B1260" s="25" t="s">
        <v>36</v>
      </c>
      <c r="C1260" s="25">
        <v>7.6</v>
      </c>
      <c r="D1260" s="25">
        <v>30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 t="s">
        <v>7</v>
      </c>
      <c r="B1261" s="25" t="s">
        <v>64</v>
      </c>
      <c r="C1261" s="25">
        <v>75</v>
      </c>
      <c r="D1261" s="25">
        <v>12</v>
      </c>
      <c r="E1261" s="37">
        <v>44489</v>
      </c>
      <c r="F1261" t="s">
        <v>21</v>
      </c>
      <c r="G1261" s="25"/>
      <c r="H1261" s="56" t="str">
        <f>IFERROR(VLOOKUP(Tabelle1[[#This Row],[Artikelnr. (wenn vorhanden)]],Artikel!A:C,3,FALSE),Tabelle1[[#This Row],[Artikelnr. (wenn vorhanden)]])</f>
        <v>Blöcke</v>
      </c>
    </row>
    <row r="1262" spans="1:8" x14ac:dyDescent="0.25">
      <c r="A1262" s="25">
        <v>3020</v>
      </c>
      <c r="B1262" s="25" t="s">
        <v>236</v>
      </c>
      <c r="C1262" s="25">
        <v>2.6</v>
      </c>
      <c r="D1262" s="25">
        <v>30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Reste Zipfel</v>
      </c>
    </row>
    <row r="1263" spans="1:8" x14ac:dyDescent="0.25">
      <c r="A1263" s="25" t="s">
        <v>59</v>
      </c>
      <c r="B1263" s="25" t="s">
        <v>36</v>
      </c>
      <c r="C1263" s="25">
        <v>150</v>
      </c>
      <c r="D1263" s="25">
        <v>73</v>
      </c>
      <c r="E1263" s="37">
        <v>44490</v>
      </c>
      <c r="G1263" s="25"/>
      <c r="H1263" s="56" t="str">
        <f>IFERROR(VLOOKUP(Tabelle1[[#This Row],[Artikelnr. (wenn vorhanden)]],Artikel!A:C,3,FALSE),Tabelle1[[#This Row],[Artikelnr. (wenn vorhanden)]])</f>
        <v>-</v>
      </c>
    </row>
    <row r="1264" spans="1:8" x14ac:dyDescent="0.25">
      <c r="A1264" s="25" t="s">
        <v>140</v>
      </c>
      <c r="B1264" s="25" t="s">
        <v>36</v>
      </c>
      <c r="C1264" s="25">
        <v>11</v>
      </c>
      <c r="D1264" s="25">
        <v>73</v>
      </c>
      <c r="E1264" s="37">
        <v>44490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 t="s">
        <v>59</v>
      </c>
      <c r="B1265" s="25" t="s">
        <v>36</v>
      </c>
      <c r="C1265" s="25">
        <v>2.5</v>
      </c>
      <c r="D1265" s="25">
        <v>74</v>
      </c>
      <c r="E1265" s="37">
        <v>44490</v>
      </c>
      <c r="G1265" s="25"/>
      <c r="H1265" s="56" t="str">
        <f>IFERROR(VLOOKUP(Tabelle1[[#This Row],[Artikelnr. (wenn vorhanden)]],Artikel!A:C,3,FALSE),Tabelle1[[#This Row],[Artikelnr. (wenn vorhanden)]])</f>
        <v>-</v>
      </c>
    </row>
    <row r="1266" spans="1:8" x14ac:dyDescent="0.25">
      <c r="A1266" s="25">
        <v>3010</v>
      </c>
      <c r="B1266" s="25">
        <v>24000493</v>
      </c>
      <c r="C1266" s="25">
        <v>30</v>
      </c>
      <c r="D1266" s="25">
        <v>30</v>
      </c>
      <c r="E1266" s="37">
        <v>44491</v>
      </c>
      <c r="G1266" s="25"/>
      <c r="H1266" s="56" t="str">
        <f>IFERROR(VLOOKUP(Tabelle1[[#This Row],[Artikelnr. (wenn vorhanden)]],Artikel!A:C,3,FALSE),Tabelle1[[#This Row],[Artikelnr. (wenn vorhanden)]])</f>
        <v>Konzentrat in Würsten 1</v>
      </c>
    </row>
    <row r="1267" spans="1:8" x14ac:dyDescent="0.25">
      <c r="A1267" s="25">
        <v>3010</v>
      </c>
      <c r="B1267" s="25">
        <v>24000493</v>
      </c>
      <c r="C1267" s="25">
        <v>40</v>
      </c>
      <c r="D1267" s="25">
        <v>34</v>
      </c>
      <c r="E1267" s="37">
        <v>44491</v>
      </c>
      <c r="F1267" t="s">
        <v>187</v>
      </c>
      <c r="G1267" s="25"/>
      <c r="H1267" s="56" t="str">
        <f>IFERROR(VLOOKUP(Tabelle1[[#This Row],[Artikelnr. (wenn vorhanden)]],Artikel!A:C,3,FALSE),Tabelle1[[#This Row],[Artikelnr. (wenn vorhanden)]])</f>
        <v>Konzentrat in Würsten 1</v>
      </c>
    </row>
    <row r="1268" spans="1:8" x14ac:dyDescent="0.25">
      <c r="A1268" s="25" t="s">
        <v>63</v>
      </c>
      <c r="B1268" s="25">
        <v>29500539</v>
      </c>
      <c r="C1268" s="25">
        <v>10</v>
      </c>
      <c r="D1268">
        <v>12</v>
      </c>
      <c r="E1268" s="37">
        <v>44491</v>
      </c>
      <c r="F1268" t="s">
        <v>15148</v>
      </c>
      <c r="G1268" s="25"/>
      <c r="H1268" s="56" t="str">
        <f>IFERROR(VLOOKUP(Tabelle1[[#This Row],[Artikelnr. (wenn vorhanden)]],Artikel!A:C,3,FALSE),Tabelle1[[#This Row],[Artikelnr. (wenn vorhanden)]])</f>
        <v>VOS SKZ Mozzarella 40%</v>
      </c>
    </row>
    <row r="1269" spans="1:8" x14ac:dyDescent="0.25">
      <c r="A1269" s="25" t="s">
        <v>63</v>
      </c>
      <c r="B1269" s="25">
        <v>29500605</v>
      </c>
      <c r="C1269" s="25">
        <v>20</v>
      </c>
      <c r="D1269">
        <v>12</v>
      </c>
      <c r="E1269" s="37">
        <v>44491</v>
      </c>
      <c r="F1269" t="s">
        <v>15148</v>
      </c>
      <c r="G1269" s="25"/>
      <c r="H1269" s="56" t="str">
        <f>IFERROR(VLOOKUP(Tabelle1[[#This Row],[Artikelnr. (wenn vorhanden)]],Artikel!A:C,3,FALSE),Tabelle1[[#This Row],[Artikelnr. (wenn vorhanden)]])</f>
        <v>VOS SKZ Camembert</v>
      </c>
    </row>
    <row r="1270" spans="1:8" x14ac:dyDescent="0.25">
      <c r="A1270" s="25" t="s">
        <v>63</v>
      </c>
      <c r="B1270" s="25">
        <v>29500616</v>
      </c>
      <c r="C1270" s="25">
        <v>5</v>
      </c>
      <c r="D1270" s="56">
        <v>42</v>
      </c>
      <c r="E1270" s="37">
        <v>44491</v>
      </c>
      <c r="G1270" s="25"/>
      <c r="H1270" s="56" t="str">
        <f>IFERROR(VLOOKUP(Tabelle1[[#This Row],[Artikelnr. (wenn vorhanden)]],Artikel!A:C,3,FALSE),Tabelle1[[#This Row],[Artikelnr. (wenn vorhanden)]])</f>
        <v>VOS SKZ mit Pfeffer</v>
      </c>
    </row>
    <row r="1271" spans="1:8" x14ac:dyDescent="0.25">
      <c r="A1271" s="25" t="s">
        <v>63</v>
      </c>
      <c r="B1271" s="25">
        <v>29500918</v>
      </c>
      <c r="C1271" s="25">
        <v>20</v>
      </c>
      <c r="D1271">
        <v>12</v>
      </c>
      <c r="E1271" s="37">
        <v>44491</v>
      </c>
      <c r="F1271" t="s">
        <v>15148</v>
      </c>
      <c r="G1271" s="25"/>
      <c r="H1271" s="56" t="str">
        <f>IFERROR(VLOOKUP(Tabelle1[[#This Row],[Artikelnr. (wenn vorhanden)]],Artikel!A:C,3,FALSE),Tabelle1[[#This Row],[Artikelnr. (wenn vorhanden)]])</f>
        <v>VOS SKZ-GOU</v>
      </c>
    </row>
    <row r="1272" spans="1:8" x14ac:dyDescent="0.25">
      <c r="A1272" s="25" t="s">
        <v>63</v>
      </c>
      <c r="B1272" s="25">
        <v>29500918</v>
      </c>
      <c r="C1272" s="25">
        <v>24</v>
      </c>
      <c r="D1272">
        <v>12</v>
      </c>
      <c r="E1272" s="37">
        <v>44491</v>
      </c>
      <c r="F1272" t="s">
        <v>15148</v>
      </c>
      <c r="G1272" s="25"/>
      <c r="H1272" s="56" t="str">
        <f>IFERROR(VLOOKUP(Tabelle1[[#This Row],[Artikelnr. (wenn vorhanden)]],Artikel!A:C,3,FALSE),Tabelle1[[#This Row],[Artikelnr. (wenn vorhanden)]])</f>
        <v>VOS SKZ-GOU</v>
      </c>
    </row>
    <row r="1273" spans="1:8" x14ac:dyDescent="0.25">
      <c r="A1273" s="25" t="s">
        <v>63</v>
      </c>
      <c r="B1273" s="25">
        <v>29500939</v>
      </c>
      <c r="C1273" s="25">
        <v>20</v>
      </c>
      <c r="D1273">
        <v>12</v>
      </c>
      <c r="E1273" s="37">
        <v>44491</v>
      </c>
      <c r="F1273" t="s">
        <v>15148</v>
      </c>
      <c r="G1273" s="25"/>
      <c r="H1273" s="56" t="str">
        <f>IFERROR(VLOOKUP(Tabelle1[[#This Row],[Artikelnr. (wenn vorhanden)]],Artikel!A:C,3,FALSE),Tabelle1[[#This Row],[Artikelnr. (wenn vorhanden)]])</f>
        <v>VOS URW-GRS-KRÄU OGT</v>
      </c>
    </row>
    <row r="1274" spans="1:8" x14ac:dyDescent="0.25">
      <c r="A1274" s="25" t="s">
        <v>63</v>
      </c>
      <c r="B1274" s="25">
        <v>29500945</v>
      </c>
      <c r="C1274" s="25">
        <v>16</v>
      </c>
      <c r="D1274">
        <v>12</v>
      </c>
      <c r="E1274" s="37">
        <v>44491</v>
      </c>
      <c r="F1274" t="s">
        <v>15148</v>
      </c>
      <c r="G1274" s="25"/>
      <c r="H1274" s="56" t="str">
        <f>IFERROR(VLOOKUP(Tabelle1[[#This Row],[Artikelnr. (wenn vorhanden)]],Artikel!A:C,3,FALSE),Tabelle1[[#This Row],[Artikelnr. (wenn vorhanden)]])</f>
        <v>VOS URW-SCHI-NAT</v>
      </c>
    </row>
    <row r="1275" spans="1:8" x14ac:dyDescent="0.25">
      <c r="A1275" s="25" t="s">
        <v>63</v>
      </c>
      <c r="B1275" s="25">
        <v>29500949</v>
      </c>
      <c r="C1275" s="25">
        <v>25</v>
      </c>
      <c r="D1275">
        <v>12</v>
      </c>
      <c r="E1275" s="37">
        <v>44491</v>
      </c>
      <c r="F1275" t="s">
        <v>15148</v>
      </c>
      <c r="G1275" s="25"/>
      <c r="H1275" s="56" t="str">
        <f>IFERROR(VLOOKUP(Tabelle1[[#This Row],[Artikelnr. (wenn vorhanden)]],Artikel!A:C,3,FALSE),Tabelle1[[#This Row],[Artikelnr. (wenn vorhanden)]])</f>
        <v>VOS URW-VS-SCHI</v>
      </c>
    </row>
    <row r="1276" spans="1:8" x14ac:dyDescent="0.25">
      <c r="A1276" s="25" t="s">
        <v>41</v>
      </c>
      <c r="B1276" s="25">
        <v>29501002</v>
      </c>
      <c r="C1276" s="25">
        <v>10</v>
      </c>
      <c r="D1276" s="25">
        <v>12</v>
      </c>
      <c r="E1276" s="37">
        <v>44491</v>
      </c>
      <c r="F1276" t="s">
        <v>39</v>
      </c>
      <c r="G1276" s="25"/>
      <c r="H1276" s="56" t="str">
        <f>IFERROR(VLOOKUP(Tabelle1[[#This Row],[Artikelnr. (wenn vorhanden)]],Artikel!A:C,3,FALSE),Tabelle1[[#This Row],[Artikelnr. (wenn vorhanden)]])</f>
        <v>ABS Bunter Pfeffer 50%</v>
      </c>
    </row>
    <row r="1277" spans="1:8" x14ac:dyDescent="0.25">
      <c r="A1277" s="25" t="s">
        <v>8</v>
      </c>
      <c r="B1277" s="25">
        <v>29501003</v>
      </c>
      <c r="C1277" s="25">
        <v>117</v>
      </c>
      <c r="D1277" s="25">
        <v>81</v>
      </c>
      <c r="E1277" s="37">
        <v>44491</v>
      </c>
      <c r="G1277" s="25"/>
      <c r="H1277" s="56" t="str">
        <f>IFERROR(VLOOKUP(Tabelle1[[#This Row],[Artikelnr. (wenn vorhanden)]],Artikel!A:C,3,FALSE),Tabelle1[[#This Row],[Artikelnr. (wenn vorhanden)]])</f>
        <v>ABS CHED-PF-KRÄUK gemis</v>
      </c>
    </row>
    <row r="1278" spans="1:8" x14ac:dyDescent="0.25">
      <c r="A1278" s="25" t="s">
        <v>8</v>
      </c>
      <c r="B1278" s="25">
        <v>29501032</v>
      </c>
      <c r="C1278" s="25">
        <v>32</v>
      </c>
      <c r="D1278" s="25">
        <v>42</v>
      </c>
      <c r="E1278" s="37">
        <v>44491</v>
      </c>
      <c r="G1278" s="25"/>
      <c r="H1278" s="56" t="str">
        <f>IFERROR(VLOOKUP(Tabelle1[[#This Row],[Artikelnr. (wenn vorhanden)]],Artikel!A:C,3,FALSE),Tabelle1[[#This Row],[Artikelnr. (wenn vorhanden)]])</f>
        <v>ABS CHED-ROT MIT ß-CARO</v>
      </c>
    </row>
    <row r="1279" spans="1:8" x14ac:dyDescent="0.25">
      <c r="A1279" s="25" t="s">
        <v>15155</v>
      </c>
      <c r="B1279" s="25">
        <v>29501060</v>
      </c>
      <c r="C1279" s="25">
        <v>10</v>
      </c>
      <c r="D1279" s="25">
        <v>12</v>
      </c>
      <c r="E1279" s="37">
        <v>44491</v>
      </c>
      <c r="F1279" t="s">
        <v>15152</v>
      </c>
      <c r="G1279" s="25"/>
      <c r="H1279" s="56" t="str">
        <f>IFERROR(VLOOKUP(Tabelle1[[#This Row],[Artikelnr. (wenn vorhanden)]],Artikel!A:C,3,FALSE),Tabelle1[[#This Row],[Artikelnr. (wenn vorhanden)]])</f>
        <v>VOS RW-NATUR ZIPFEL 350</v>
      </c>
    </row>
    <row r="1280" spans="1:8" x14ac:dyDescent="0.25">
      <c r="A1280" s="25" t="s">
        <v>41</v>
      </c>
      <c r="B1280" s="25">
        <v>29600017</v>
      </c>
      <c r="C1280" s="25">
        <v>60</v>
      </c>
      <c r="D1280">
        <v>12</v>
      </c>
      <c r="E1280" s="37">
        <v>44491</v>
      </c>
      <c r="F1280" t="s">
        <v>39</v>
      </c>
      <c r="G1280" s="25"/>
      <c r="H1280" s="56" t="str">
        <f>IFERROR(VLOOKUP(Tabelle1[[#This Row],[Artikelnr. (wenn vorhanden)]],Artikel!A:C,3,FALSE),Tabelle1[[#This Row],[Artikelnr. (wenn vorhanden)]])</f>
        <v>VS RW Schinken mit Rind</v>
      </c>
    </row>
    <row r="1281" spans="1:8" x14ac:dyDescent="0.25">
      <c r="A1281" s="25" t="s">
        <v>63</v>
      </c>
      <c r="B1281" s="25">
        <v>29600027</v>
      </c>
      <c r="C1281" s="25">
        <v>20</v>
      </c>
      <c r="D1281">
        <v>12</v>
      </c>
      <c r="E1281" s="37">
        <v>44491</v>
      </c>
      <c r="F1281" t="s">
        <v>15148</v>
      </c>
      <c r="G1281" s="25"/>
      <c r="H1281" s="56" t="str">
        <f>IFERROR(VLOOKUP(Tabelle1[[#This Row],[Artikelnr. (wenn vorhanden)]],Artikel!A:C,3,FALSE),Tabelle1[[#This Row],[Artikelnr. (wenn vorhanden)]])</f>
        <v>VS Chili geschält</v>
      </c>
    </row>
    <row r="1282" spans="1:8" x14ac:dyDescent="0.25">
      <c r="A1282" s="25">
        <v>3020</v>
      </c>
      <c r="B1282" s="25">
        <v>32000106</v>
      </c>
      <c r="C1282" s="25">
        <v>29.5</v>
      </c>
      <c r="D1282" s="25">
        <v>30</v>
      </c>
      <c r="E1282" s="37">
        <v>44491</v>
      </c>
      <c r="G1282" s="25"/>
      <c r="H1282" s="56" t="str">
        <f>IFERROR(VLOOKUP(Tabelle1[[#This Row],[Artikelnr. (wenn vorhanden)]],Artikel!A:C,3,FALSE),Tabelle1[[#This Row],[Artikelnr. (wenn vorhanden)]])</f>
        <v>GRW SCHI-NAT 7,2GK NEUE</v>
      </c>
    </row>
    <row r="1283" spans="1:8" x14ac:dyDescent="0.25">
      <c r="A1283" s="25">
        <v>3020</v>
      </c>
      <c r="B1283" s="25">
        <v>32000106</v>
      </c>
      <c r="C1283" s="25">
        <v>60</v>
      </c>
      <c r="D1283" s="25">
        <v>34</v>
      </c>
      <c r="E1283" s="37">
        <v>44491</v>
      </c>
      <c r="F1283" t="s">
        <v>187</v>
      </c>
      <c r="G1283" s="25"/>
      <c r="H1283" s="56" t="str">
        <f>IFERROR(VLOOKUP(Tabelle1[[#This Row],[Artikelnr. (wenn vorhanden)]],Artikel!A:C,3,FALSE),Tabelle1[[#This Row],[Artikelnr. (wenn vorhanden)]])</f>
        <v>GRW SCHI-NAT 7,2GK NEUE</v>
      </c>
    </row>
    <row r="1284" spans="1:8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F1284" t="s">
        <v>15276</v>
      </c>
      <c r="G1284" t="s">
        <v>15275</v>
      </c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7</v>
      </c>
      <c r="B1286" s="25" t="s">
        <v>36</v>
      </c>
      <c r="C1286" s="25">
        <v>27</v>
      </c>
      <c r="D1286" s="25">
        <v>30</v>
      </c>
      <c r="E1286" s="37">
        <v>44491</v>
      </c>
      <c r="G1286" s="25"/>
      <c r="H1286" s="56" t="str">
        <f>IFERROR(VLOOKUP(Tabelle1[[#This Row],[Artikelnr. (wenn vorhanden)]],Artikel!A:C,3,FALSE),Tabelle1[[#This Row],[Artikelnr. (wenn vorhanden)]])</f>
        <v>-</v>
      </c>
    </row>
    <row r="1287" spans="1:8" x14ac:dyDescent="0.25">
      <c r="A1287" s="25" t="s">
        <v>9</v>
      </c>
      <c r="B1287" s="25" t="s">
        <v>36</v>
      </c>
      <c r="C1287" s="25">
        <f>83-54</f>
        <v>29</v>
      </c>
      <c r="D1287" s="25">
        <v>30</v>
      </c>
      <c r="E1287" s="37">
        <v>44491</v>
      </c>
      <c r="G1287" s="25"/>
      <c r="H1287" s="56" t="str">
        <f>IFERROR(VLOOKUP(Tabelle1[[#This Row],[Artikelnr. (wenn vorhanden)]],Artikel!A:C,3,FALSE),Tabelle1[[#This Row],[Artikelnr. (wenn vorhanden)]])</f>
        <v>-</v>
      </c>
    </row>
    <row r="1288" spans="1:8" x14ac:dyDescent="0.25">
      <c r="A1288" s="25" t="s">
        <v>8</v>
      </c>
      <c r="B1288" s="25" t="s">
        <v>36</v>
      </c>
      <c r="C1288" s="25">
        <v>30</v>
      </c>
      <c r="D1288" s="25">
        <v>30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x14ac:dyDescent="0.25">
      <c r="A1289" s="25" t="s">
        <v>63</v>
      </c>
      <c r="B1289" s="25" t="s">
        <v>36</v>
      </c>
      <c r="C1289" s="25">
        <f>310-20-16-25-20-20-20-10-5-24-60-10</f>
        <v>80</v>
      </c>
      <c r="D1289" s="25">
        <v>12</v>
      </c>
      <c r="E1289" s="37">
        <v>44491</v>
      </c>
      <c r="F1289" t="s">
        <v>15148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140</v>
      </c>
      <c r="B1290" s="25" t="s">
        <v>36</v>
      </c>
      <c r="C1290" s="25">
        <v>7.5</v>
      </c>
      <c r="D1290" s="25">
        <v>74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59</v>
      </c>
      <c r="B1291" s="25" t="s">
        <v>36</v>
      </c>
      <c r="C1291" s="25">
        <v>170</v>
      </c>
      <c r="D1291" s="25">
        <v>73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 t="s">
        <v>63</v>
      </c>
      <c r="B1293" s="25" t="s">
        <v>36</v>
      </c>
      <c r="C1293" s="25">
        <v>39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-</v>
      </c>
    </row>
    <row r="1294" spans="1:8" x14ac:dyDescent="0.25">
      <c r="A1294" s="25">
        <v>3020</v>
      </c>
      <c r="B1294" s="25" t="s">
        <v>36</v>
      </c>
      <c r="C1294" s="25">
        <v>46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-</v>
      </c>
    </row>
    <row r="1295" spans="1:8" x14ac:dyDescent="0.25">
      <c r="A1295" s="25" t="s">
        <v>117</v>
      </c>
      <c r="B1295" s="25" t="s">
        <v>36</v>
      </c>
      <c r="C1295" s="25">
        <f>53-18</f>
        <v>35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x14ac:dyDescent="0.25">
      <c r="A1296" s="25" t="s">
        <v>63</v>
      </c>
      <c r="B1296" s="25" t="s">
        <v>15279</v>
      </c>
      <c r="C1296" s="25">
        <v>10.8</v>
      </c>
      <c r="D1296" s="25">
        <v>40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Becher</v>
      </c>
    </row>
    <row r="1297" spans="1:8" x14ac:dyDescent="0.25">
      <c r="A1297" s="25" t="s">
        <v>7</v>
      </c>
      <c r="B1297" s="25" t="s">
        <v>64</v>
      </c>
      <c r="C1297" s="25">
        <v>105</v>
      </c>
      <c r="D1297" s="25">
        <v>12</v>
      </c>
      <c r="E1297" s="37">
        <v>44491</v>
      </c>
      <c r="F1297" t="s">
        <v>21</v>
      </c>
      <c r="G1297" s="25"/>
      <c r="H1297" s="56" t="str">
        <f>IFERROR(VLOOKUP(Tabelle1[[#This Row],[Artikelnr. (wenn vorhanden)]],Artikel!A:C,3,FALSE),Tabelle1[[#This Row],[Artikelnr. (wenn vorhanden)]])</f>
        <v>Blöcke</v>
      </c>
    </row>
    <row r="1298" spans="1:8" x14ac:dyDescent="0.25">
      <c r="A1298" s="25" t="s">
        <v>15155</v>
      </c>
      <c r="B1298" s="25" t="s">
        <v>364</v>
      </c>
      <c r="C1298" s="25">
        <v>9</v>
      </c>
      <c r="D1298" s="25">
        <v>99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Räu-End</v>
      </c>
    </row>
    <row r="1299" spans="1:8" x14ac:dyDescent="0.25">
      <c r="A1299" s="25" t="s">
        <v>373</v>
      </c>
      <c r="B1299" s="25" t="s">
        <v>15125</v>
      </c>
      <c r="C1299" s="25">
        <v>25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Würfel</v>
      </c>
    </row>
    <row r="1300" spans="1:8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x14ac:dyDescent="0.25">
      <c r="A1301" s="25" t="s">
        <v>8</v>
      </c>
      <c r="B1301" s="25">
        <v>29500498</v>
      </c>
      <c r="C1301" s="25">
        <v>309</v>
      </c>
      <c r="D1301" s="25">
        <v>12</v>
      </c>
      <c r="E1301" s="37">
        <v>44494</v>
      </c>
      <c r="F1301" t="s">
        <v>15148</v>
      </c>
      <c r="G1301" s="25"/>
      <c r="H1301" s="56" t="str">
        <f>IFERROR(VLOOKUP(Tabelle1[[#This Row],[Artikelnr. (wenn vorhanden)]],Artikel!A:C,3,FALSE),Tabelle1[[#This Row],[Artikelnr. (wenn vorhanden)]])</f>
        <v>VOS Räucher Natur Natri</v>
      </c>
    </row>
    <row r="1302" spans="1:8" x14ac:dyDescent="0.25">
      <c r="A1302" s="25" t="s">
        <v>8</v>
      </c>
      <c r="B1302" s="25">
        <v>29500498</v>
      </c>
      <c r="C1302" s="25">
        <v>321</v>
      </c>
      <c r="D1302" s="25">
        <v>12</v>
      </c>
      <c r="E1302" s="37">
        <v>44494</v>
      </c>
      <c r="F1302" t="s">
        <v>15148</v>
      </c>
      <c r="G1302" s="25"/>
      <c r="H1302" s="56" t="str">
        <f>IFERROR(VLOOKUP(Tabelle1[[#This Row],[Artikelnr. (wenn vorhanden)]],Artikel!A:C,3,FALSE),Tabelle1[[#This Row],[Artikelnr. (wenn vorhanden)]])</f>
        <v>VOS Räucher Natur Natri</v>
      </c>
    </row>
    <row r="1303" spans="1:8" x14ac:dyDescent="0.25">
      <c r="A1303" s="25" t="s">
        <v>88</v>
      </c>
      <c r="B1303" s="25">
        <v>29500527</v>
      </c>
      <c r="C1303" s="25">
        <v>246</v>
      </c>
      <c r="D1303" s="25">
        <v>12</v>
      </c>
      <c r="E1303" s="37">
        <v>44494</v>
      </c>
      <c r="F1303" t="s">
        <v>15148</v>
      </c>
      <c r="G1303" s="25"/>
      <c r="H1303" s="56" t="str">
        <f>IFERROR(VLOOKUP(Tabelle1[[#This Row],[Artikelnr. (wenn vorhanden)]],Artikel!A:C,3,FALSE),Tabelle1[[#This Row],[Artikelnr. (wenn vorhanden)]])</f>
        <v>VOS Räucher Chili Vorsc</v>
      </c>
    </row>
    <row r="1304" spans="1:8" x14ac:dyDescent="0.25">
      <c r="A1304" s="25" t="s">
        <v>15224</v>
      </c>
      <c r="B1304" s="25">
        <v>29500532</v>
      </c>
      <c r="C1304" s="25">
        <v>101.8</v>
      </c>
      <c r="D1304" s="25">
        <v>12</v>
      </c>
      <c r="E1304" s="37">
        <v>44494</v>
      </c>
      <c r="F1304" t="s">
        <v>15282</v>
      </c>
      <c r="G1304" s="25"/>
      <c r="H1304" s="56" t="str">
        <f>IFERROR(VLOOKUP(Tabelle1[[#This Row],[Artikelnr. (wenn vorhanden)]],Artikel!A:C,3,FALSE),Tabelle1[[#This Row],[Artikelnr. (wenn vorhanden)]])</f>
        <v>VOS mit Lachskonzentrat</v>
      </c>
    </row>
    <row r="1305" spans="1:8" x14ac:dyDescent="0.25">
      <c r="A1305" s="25" t="s">
        <v>8</v>
      </c>
      <c r="B1305" s="25">
        <v>29500606</v>
      </c>
      <c r="C1305" s="25">
        <v>245</v>
      </c>
      <c r="D1305" s="25">
        <v>12</v>
      </c>
      <c r="E1305" s="37">
        <v>44494</v>
      </c>
      <c r="F1305" t="s">
        <v>15149</v>
      </c>
      <c r="G1305" s="25"/>
      <c r="H1305" s="56" t="str">
        <f>IFERROR(VLOOKUP(Tabelle1[[#This Row],[Artikelnr. (wenn vorhanden)]],Artikel!A:C,3,FALSE),Tabelle1[[#This Row],[Artikelnr. (wenn vorhanden)]])</f>
        <v>VOS Würste Jalapeno nat</v>
      </c>
    </row>
    <row r="1306" spans="1:8" x14ac:dyDescent="0.25">
      <c r="A1306" s="25" t="s">
        <v>9</v>
      </c>
      <c r="B1306" s="59">
        <v>29500886</v>
      </c>
      <c r="C1306" s="25">
        <v>204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MEDI-KRÄUK</v>
      </c>
    </row>
    <row r="1307" spans="1:8" x14ac:dyDescent="0.25">
      <c r="A1307" s="25" t="s">
        <v>9</v>
      </c>
      <c r="B1307" s="59">
        <v>29500906</v>
      </c>
      <c r="C1307" s="25">
        <v>11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SCH-PAUL</v>
      </c>
    </row>
    <row r="1308" spans="1:8" x14ac:dyDescent="0.25">
      <c r="A1308" s="25" t="s">
        <v>9</v>
      </c>
      <c r="B1308" s="59">
        <v>29500910</v>
      </c>
      <c r="C1308" s="25">
        <v>12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ABS Unser Blütenkäse</v>
      </c>
    </row>
    <row r="1309" spans="1:8" x14ac:dyDescent="0.25">
      <c r="A1309" s="25" t="s">
        <v>74</v>
      </c>
      <c r="B1309" s="25">
        <v>29500917</v>
      </c>
      <c r="C1309" s="25">
        <v>30</v>
      </c>
      <c r="D1309" s="25">
        <v>60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x14ac:dyDescent="0.25">
      <c r="A1310" s="25" t="s">
        <v>9</v>
      </c>
      <c r="B1310" s="59">
        <v>29500952</v>
      </c>
      <c r="C1310" s="25">
        <v>3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GRÜN-PESTO</v>
      </c>
    </row>
    <row r="1311" spans="1:8" x14ac:dyDescent="0.25">
      <c r="A1311" s="25" t="s">
        <v>9</v>
      </c>
      <c r="B1311" s="25">
        <v>29500917</v>
      </c>
      <c r="C1311" s="25">
        <v>66</v>
      </c>
      <c r="D1311" s="25">
        <v>12</v>
      </c>
      <c r="E1311" s="37">
        <v>44488</v>
      </c>
      <c r="G1311" s="25"/>
      <c r="H1311" s="56" t="str">
        <f>IFERROR(VLOOKUP(Tabelle1[[#This Row],[Artikelnr. (wenn vorhanden)]],Artikel!A:C,3,FALSE),Tabelle1[[#This Row],[Artikelnr. (wenn vorhanden)]])</f>
        <v>VOS-ABS ENTSORGUNG</v>
      </c>
    </row>
    <row r="1312" spans="1:8" x14ac:dyDescent="0.25">
      <c r="A1312" s="25" t="s">
        <v>9</v>
      </c>
      <c r="B1312" s="25">
        <v>29501013</v>
      </c>
      <c r="C1312" s="25">
        <v>20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AT-ROTWEIN</v>
      </c>
    </row>
    <row r="1313" spans="1:8" x14ac:dyDescent="0.25">
      <c r="A1313" s="25" t="s">
        <v>9</v>
      </c>
      <c r="B1313" s="59">
        <v>29501020</v>
      </c>
      <c r="C1313" s="25">
        <v>4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VOS WAL-THEKE</v>
      </c>
    </row>
    <row r="1314" spans="1:8" x14ac:dyDescent="0.25">
      <c r="A1314" s="25" t="s">
        <v>9</v>
      </c>
      <c r="B1314" s="59">
        <v>29501020</v>
      </c>
      <c r="C1314" s="25">
        <v>16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 WAL-THEKE</v>
      </c>
    </row>
    <row r="1315" spans="1:8" x14ac:dyDescent="0.25">
      <c r="A1315" s="25" t="s">
        <v>9</v>
      </c>
      <c r="B1315" s="59">
        <v>29501028</v>
      </c>
      <c r="C1315" s="25">
        <v>17</v>
      </c>
      <c r="D1315" s="25">
        <v>61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ABS KELLERGEIST</v>
      </c>
    </row>
    <row r="1316" spans="1:8" x14ac:dyDescent="0.25">
      <c r="A1316" s="25" t="s">
        <v>9</v>
      </c>
      <c r="B1316" s="59">
        <v>29501028</v>
      </c>
      <c r="C1316" s="25">
        <v>20</v>
      </c>
      <c r="D1316" s="25">
        <v>61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ABS KELLERGEIST</v>
      </c>
    </row>
    <row r="1317" spans="1:8" x14ac:dyDescent="0.25">
      <c r="A1317" s="25" t="s">
        <v>9</v>
      </c>
      <c r="B1317" s="59">
        <v>29501029</v>
      </c>
      <c r="C1317" s="25">
        <v>12</v>
      </c>
      <c r="D1317" s="25">
        <v>61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ABS BRUSCHETTA</v>
      </c>
    </row>
    <row r="1318" spans="1:8" x14ac:dyDescent="0.25">
      <c r="A1318" s="25" t="s">
        <v>9</v>
      </c>
      <c r="B1318" s="59">
        <v>29501032</v>
      </c>
      <c r="C1318" s="25">
        <v>27</v>
      </c>
      <c r="D1318" s="25">
        <v>61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ABS CHED-ROT MIT ß-CARO</v>
      </c>
    </row>
    <row r="1319" spans="1:8" x14ac:dyDescent="0.25">
      <c r="A1319" s="25" t="s">
        <v>37</v>
      </c>
      <c r="B1319" s="25">
        <v>29501032</v>
      </c>
      <c r="C1319" s="25">
        <v>27</v>
      </c>
      <c r="D1319" s="25">
        <v>42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ABS CHED-ROT MIT ß-CARO</v>
      </c>
    </row>
    <row r="1320" spans="1:8" x14ac:dyDescent="0.25">
      <c r="A1320" s="25" t="s">
        <v>9</v>
      </c>
      <c r="B1320" s="25">
        <v>29501039</v>
      </c>
      <c r="C1320" s="25">
        <v>20</v>
      </c>
      <c r="D1320" s="25">
        <v>61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ABS OLD-AMSTERDAM</v>
      </c>
    </row>
    <row r="1321" spans="1:8" x14ac:dyDescent="0.25">
      <c r="A1321" s="25" t="s">
        <v>9</v>
      </c>
      <c r="B1321" s="59">
        <v>29501039</v>
      </c>
      <c r="C1321" s="25">
        <v>17</v>
      </c>
      <c r="D1321" s="25">
        <v>61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ABS OLD-AMSTERDAM</v>
      </c>
    </row>
    <row r="1322" spans="1:8" x14ac:dyDescent="0.25">
      <c r="A1322" s="25" t="s">
        <v>15155</v>
      </c>
      <c r="B1322" s="25">
        <v>29501066</v>
      </c>
      <c r="C1322" s="25">
        <v>35</v>
      </c>
      <c r="D1322" s="25">
        <v>12</v>
      </c>
      <c r="E1322" s="37">
        <v>44494</v>
      </c>
      <c r="F1322" t="s">
        <v>15152</v>
      </c>
      <c r="G1322" s="25"/>
      <c r="H1322" s="56" t="str">
        <f>IFERROR(VLOOKUP(Tabelle1[[#This Row],[Artikelnr. (wenn vorhanden)]],Artikel!A:C,3,FALSE),Tabelle1[[#This Row],[Artikelnr. (wenn vorhanden)]])</f>
        <v>VOS RW-NATUR ENDSTÜCK 3</v>
      </c>
    </row>
    <row r="1323" spans="1:8" x14ac:dyDescent="0.25">
      <c r="A1323" s="25" t="s">
        <v>15155</v>
      </c>
      <c r="B1323" s="25">
        <v>29501069</v>
      </c>
      <c r="C1323" s="25">
        <v>452</v>
      </c>
      <c r="D1323" s="25">
        <v>12</v>
      </c>
      <c r="E1323" s="37">
        <v>44494</v>
      </c>
      <c r="F1323" t="s">
        <v>15152</v>
      </c>
      <c r="G1323" s="25"/>
      <c r="H1323" s="56" t="str">
        <f>IFERROR(VLOOKUP(Tabelle1[[#This Row],[Artikelnr. (wenn vorhanden)]],Artikel!A:C,3,FALSE),Tabelle1[[#This Row],[Artikelnr. (wenn vorhanden)]])</f>
        <v>VOS GRW-NATUR ENDSTÜCK</v>
      </c>
    </row>
    <row r="1324" spans="1:8" x14ac:dyDescent="0.25">
      <c r="A1324" s="25" t="s">
        <v>15155</v>
      </c>
      <c r="B1324" s="25">
        <v>29501071</v>
      </c>
      <c r="C1324" s="25">
        <v>75</v>
      </c>
      <c r="D1324" s="25">
        <v>12</v>
      </c>
      <c r="E1324" s="37">
        <v>44494</v>
      </c>
      <c r="F1324" t="s">
        <v>15152</v>
      </c>
      <c r="G1324" s="25"/>
      <c r="H1324" s="56" t="str">
        <f>IFERROR(VLOOKUP(Tabelle1[[#This Row],[Artikelnr. (wenn vorhanden)]],Artikel!A:C,3,FALSE),Tabelle1[[#This Row],[Artikelnr. (wenn vorhanden)]])</f>
        <v>VOS RW-NATUR-NAT ENDSTÜ</v>
      </c>
    </row>
    <row r="1325" spans="1:8" x14ac:dyDescent="0.25">
      <c r="A1325" s="25" t="s">
        <v>63</v>
      </c>
      <c r="B1325" s="25">
        <v>32000049</v>
      </c>
      <c r="C1325" s="25">
        <v>26.5</v>
      </c>
      <c r="D1325" s="25">
        <v>33</v>
      </c>
      <c r="E1325" s="37">
        <v>44494</v>
      </c>
      <c r="F1325" t="s">
        <v>187</v>
      </c>
      <c r="G1325" s="25"/>
      <c r="H1325" s="56" t="str">
        <f>IFERROR(VLOOKUP(Tabelle1[[#This Row],[Artikelnr. (wenn vorhanden)]],Artikel!A:C,3,FALSE),Tabelle1[[#This Row],[Artikelnr. (wenn vorhanden)]])</f>
        <v>GRW NATUR 7,2KG</v>
      </c>
    </row>
    <row r="1326" spans="1:8" x14ac:dyDescent="0.25">
      <c r="A1326" s="25">
        <v>3110</v>
      </c>
      <c r="B1326" s="25">
        <v>47000260</v>
      </c>
      <c r="C1326" s="25">
        <v>20</v>
      </c>
      <c r="D1326" s="25">
        <v>40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Creme Noblesse 250g Cha</v>
      </c>
    </row>
    <row r="1327" spans="1:8" x14ac:dyDescent="0.25">
      <c r="A1327" s="25" t="s">
        <v>8</v>
      </c>
      <c r="B1327" s="25">
        <v>49500204</v>
      </c>
      <c r="C1327" s="25">
        <v>188</v>
      </c>
      <c r="D1327" s="25">
        <v>12</v>
      </c>
      <c r="E1327" s="37">
        <v>44494</v>
      </c>
      <c r="F1327" t="s">
        <v>15148</v>
      </c>
      <c r="G1327" s="25"/>
      <c r="H1327" s="56" t="str">
        <f>IFERROR(VLOOKUP(Tabelle1[[#This Row],[Artikelnr. (wenn vorhanden)]],Artikel!A:C,3,FALSE),Tabelle1[[#This Row],[Artikelnr. (wenn vorhanden)]])</f>
        <v>VOS GRW-SCHI-NAT-VAKU</v>
      </c>
    </row>
    <row r="1328" spans="1:8" x14ac:dyDescent="0.25">
      <c r="A1328" s="25" t="s">
        <v>59</v>
      </c>
      <c r="B1328" s="25" t="s">
        <v>36</v>
      </c>
      <c r="C1328" s="25">
        <v>65.400000000000006</v>
      </c>
      <c r="D1328" s="25">
        <v>70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x14ac:dyDescent="0.25">
      <c r="A1329" s="25" t="s">
        <v>59</v>
      </c>
      <c r="B1329" s="25" t="s">
        <v>36</v>
      </c>
      <c r="C1329" s="25">
        <v>3.5</v>
      </c>
      <c r="D1329" s="25">
        <v>74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59</v>
      </c>
      <c r="B1330" s="25" t="s">
        <v>36</v>
      </c>
      <c r="C1330" s="25">
        <v>20</v>
      </c>
      <c r="D1330" s="25">
        <v>72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>
        <v>3010</v>
      </c>
      <c r="B1331" s="25" t="s">
        <v>36</v>
      </c>
      <c r="C1331" s="25">
        <v>23</v>
      </c>
      <c r="D1331" s="25">
        <v>31</v>
      </c>
      <c r="E1331" s="37">
        <v>44494</v>
      </c>
      <c r="F1331" t="s">
        <v>187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63</v>
      </c>
      <c r="B1332" s="25" t="s">
        <v>36</v>
      </c>
      <c r="C1332" s="25">
        <v>227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37</v>
      </c>
      <c r="B1333" s="25" t="s">
        <v>36</v>
      </c>
      <c r="C1333" s="25">
        <f>156.4-62</f>
        <v>94.4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117</v>
      </c>
      <c r="B1334" s="25" t="s">
        <v>36</v>
      </c>
      <c r="C1334" s="25">
        <v>15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x14ac:dyDescent="0.25">
      <c r="A1335" s="25" t="s">
        <v>310</v>
      </c>
      <c r="B1335" s="25" t="s">
        <v>36</v>
      </c>
      <c r="C1335" s="25">
        <v>44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41</v>
      </c>
      <c r="B1336" s="25" t="s">
        <v>36</v>
      </c>
      <c r="C1336" s="25">
        <f>222+123</f>
        <v>345</v>
      </c>
      <c r="D1336" s="25">
        <v>10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-</v>
      </c>
    </row>
    <row r="1337" spans="1:8" x14ac:dyDescent="0.25">
      <c r="A1337" s="25" t="s">
        <v>7</v>
      </c>
      <c r="B1337" s="25" t="s">
        <v>36</v>
      </c>
      <c r="C1337" s="25">
        <f>23.8+55.2</f>
        <v>79</v>
      </c>
      <c r="D1337" s="25">
        <v>30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-</v>
      </c>
    </row>
    <row r="1338" spans="1:8" x14ac:dyDescent="0.25">
      <c r="A1338" s="25" t="s">
        <v>373</v>
      </c>
      <c r="B1338" s="25" t="s">
        <v>36</v>
      </c>
      <c r="C1338" s="25">
        <v>26.2</v>
      </c>
      <c r="D1338" s="25">
        <v>30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-</v>
      </c>
    </row>
    <row r="1339" spans="1:8" x14ac:dyDescent="0.25">
      <c r="A1339" s="25" t="s">
        <v>349</v>
      </c>
      <c r="B1339" s="25" t="s">
        <v>119</v>
      </c>
      <c r="C1339" s="25">
        <v>126</v>
      </c>
      <c r="D1339" s="25">
        <v>30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RW Natur</v>
      </c>
    </row>
    <row r="1340" spans="1:8" x14ac:dyDescent="0.25">
      <c r="A1340" s="25" t="s">
        <v>41</v>
      </c>
      <c r="B1340" s="25">
        <v>29500879</v>
      </c>
      <c r="C1340" s="25">
        <v>106.2</v>
      </c>
      <c r="D1340" s="25">
        <v>12</v>
      </c>
      <c r="E1340" s="37">
        <v>44495</v>
      </c>
      <c r="F1340" t="s">
        <v>39</v>
      </c>
      <c r="G1340" s="25"/>
      <c r="H1340" s="56" t="str">
        <f>IFERROR(VLOOKUP(Tabelle1[[#This Row],[Artikelnr. (wenn vorhanden)]],Artikel!A:C,3,FALSE),Tabelle1[[#This Row],[Artikelnr. (wenn vorhanden)]])</f>
        <v>VOS SKZ AMMERLAND</v>
      </c>
    </row>
    <row r="1341" spans="1:8" x14ac:dyDescent="0.25">
      <c r="A1341" s="25" t="s">
        <v>63</v>
      </c>
      <c r="B1341" s="25">
        <v>29900002</v>
      </c>
      <c r="C1341" s="25">
        <v>184.2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MILD</v>
      </c>
    </row>
    <row r="1342" spans="1:8" x14ac:dyDescent="0.25">
      <c r="A1342" s="25" t="s">
        <v>88</v>
      </c>
      <c r="B1342" s="25">
        <v>29900003</v>
      </c>
      <c r="C1342" s="25">
        <f>403+285</f>
        <v>688</v>
      </c>
      <c r="D1342" s="25">
        <v>61</v>
      </c>
      <c r="E1342" s="37">
        <v>44495</v>
      </c>
      <c r="F1342" t="s">
        <v>15148</v>
      </c>
      <c r="G1342" s="25"/>
      <c r="H1342" s="56" t="str">
        <f>IFERROR(VLOOKUP(Tabelle1[[#This Row],[Artikelnr. (wenn vorhanden)]],Artikel!A:C,3,FALSE),Tabelle1[[#This Row],[Artikelnr. (wenn vorhanden)]])</f>
        <v>VOS VEG-SCH WÜRZIG</v>
      </c>
    </row>
    <row r="1343" spans="1:8" x14ac:dyDescent="0.25">
      <c r="A1343" s="25">
        <v>3020</v>
      </c>
      <c r="B1343" s="25">
        <v>32000067</v>
      </c>
      <c r="C1343" s="25">
        <v>40</v>
      </c>
      <c r="D1343" s="25">
        <v>40</v>
      </c>
      <c r="E1343" s="37">
        <v>44495</v>
      </c>
      <c r="G1343" s="25"/>
      <c r="H1343" s="56" t="str">
        <f>IFERROR(VLOOKUP(Tabelle1[[#This Row],[Artikelnr. (wenn vorhanden)]],Artikel!A:C,3,FALSE),Tabelle1[[#This Row],[Artikelnr. (wenn vorhanden)]])</f>
        <v>RW NATUR 9,3KG AN</v>
      </c>
    </row>
    <row r="1344" spans="1:8" x14ac:dyDescent="0.25">
      <c r="A1344" s="25">
        <v>3020</v>
      </c>
      <c r="B1344" s="25">
        <v>32000069</v>
      </c>
      <c r="C1344" s="25">
        <v>20</v>
      </c>
      <c r="D1344" s="25">
        <v>34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RW CHILI 9,3KG AN</v>
      </c>
    </row>
    <row r="1345" spans="1:8" x14ac:dyDescent="0.25">
      <c r="A1345" s="25" t="s">
        <v>15245</v>
      </c>
      <c r="B1345" s="25">
        <v>49500166</v>
      </c>
      <c r="C1345" s="25">
        <v>121</v>
      </c>
      <c r="D1345" s="25">
        <v>12</v>
      </c>
      <c r="E1345" s="37">
        <v>44495</v>
      </c>
      <c r="F1345" t="s">
        <v>15149</v>
      </c>
      <c r="G1345" s="25"/>
      <c r="H1345" s="56" t="str">
        <f>IFERROR(VLOOKUP(Tabelle1[[#This Row],[Artikelnr. (wenn vorhanden)]],Artikel!A:C,3,FALSE),Tabelle1[[#This Row],[Artikelnr. (wenn vorhanden)]])</f>
        <v>ABS BUN-PF 50% L33 vaku</v>
      </c>
    </row>
    <row r="1346" spans="1:8" x14ac:dyDescent="0.25">
      <c r="A1346" s="25" t="s">
        <v>10</v>
      </c>
      <c r="B1346" s="25">
        <v>59000034</v>
      </c>
      <c r="C1346" s="25">
        <v>159.68</v>
      </c>
      <c r="D1346" s="25">
        <v>22</v>
      </c>
      <c r="E1346" s="37">
        <v>44495</v>
      </c>
      <c r="F1346" t="s">
        <v>17</v>
      </c>
      <c r="G1346" s="25"/>
      <c r="H1346" s="56" t="str">
        <f>IFERROR(VLOOKUP(Tabelle1[[#This Row],[Artikelnr. (wenn vorhanden)]],Artikel!A:C,3,FALSE),Tabelle1[[#This Row],[Artikelnr. (wenn vorhanden)]])</f>
        <v>Emmentaler "W" 5.000g,</v>
      </c>
    </row>
    <row r="1347" spans="1:8" x14ac:dyDescent="0.25">
      <c r="A1347" s="25" t="s">
        <v>15245</v>
      </c>
      <c r="B1347" s="25" t="s">
        <v>36</v>
      </c>
      <c r="C1347" s="25">
        <v>33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x14ac:dyDescent="0.25">
      <c r="A1348" s="25" t="s">
        <v>15223</v>
      </c>
      <c r="B1348" s="25" t="s">
        <v>36</v>
      </c>
      <c r="C1348" s="25">
        <f>58-32</f>
        <v>26</v>
      </c>
      <c r="D1348" s="25">
        <v>30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-</v>
      </c>
    </row>
    <row r="1349" spans="1:8" x14ac:dyDescent="0.25">
      <c r="A1349" s="25" t="s">
        <v>63</v>
      </c>
      <c r="B1349" s="25" t="s">
        <v>36</v>
      </c>
      <c r="C1349" s="25">
        <v>60</v>
      </c>
      <c r="D1349" s="25">
        <v>30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-</v>
      </c>
    </row>
    <row r="1350" spans="1:8" x14ac:dyDescent="0.25">
      <c r="A1350" s="25">
        <v>3110</v>
      </c>
      <c r="B1350" s="25" t="s">
        <v>15279</v>
      </c>
      <c r="C1350" s="25">
        <v>90</v>
      </c>
      <c r="D1350" s="25">
        <v>40</v>
      </c>
      <c r="E1350" s="37">
        <v>44495</v>
      </c>
      <c r="G1350" s="25"/>
      <c r="H1350" s="56" t="str">
        <f>IFERROR(VLOOKUP(Tabelle1[[#This Row],[Artikelnr. (wenn vorhanden)]],Artikel!A:C,3,FALSE),Tabelle1[[#This Row],[Artikelnr. (wenn vorhanden)]])</f>
        <v>Becher</v>
      </c>
    </row>
    <row r="1351" spans="1:8" x14ac:dyDescent="0.25">
      <c r="A1351" s="25" t="s">
        <v>74</v>
      </c>
      <c r="B1351" s="25">
        <v>29600030</v>
      </c>
      <c r="C1351" s="25">
        <v>701</v>
      </c>
      <c r="D1351" s="25">
        <v>12</v>
      </c>
      <c r="E1351" s="37">
        <v>44488</v>
      </c>
      <c r="G1351" s="25"/>
      <c r="H1351" s="25" t="str">
        <f>IFERROR(VLOOKUP(Tabelle1[[#This Row],[Artikelnr. (wenn vorhanden)]],Artikel!A:C,3,FALSE),Tabelle1[[#This Row],[Artikelnr. (wenn vorhanden)]])</f>
        <v>VS SKZ Premium Würfel</v>
      </c>
    </row>
    <row r="1352" spans="1:8" x14ac:dyDescent="0.25">
      <c r="A1352" s="25" t="s">
        <v>15223</v>
      </c>
      <c r="B1352" s="25">
        <v>29500886</v>
      </c>
      <c r="C1352" s="25">
        <v>204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MEDI-KRÄUK</v>
      </c>
    </row>
    <row r="1353" spans="1:8" x14ac:dyDescent="0.25">
      <c r="A1353" s="25" t="s">
        <v>15223</v>
      </c>
      <c r="B1353" s="25">
        <v>29500887</v>
      </c>
      <c r="C1353" s="25">
        <v>15</v>
      </c>
      <c r="D1353" s="25">
        <v>55</v>
      </c>
      <c r="E1353" s="37">
        <v>44496</v>
      </c>
      <c r="F1353" t="s">
        <v>15372</v>
      </c>
      <c r="G1353" s="25"/>
      <c r="H1353" s="56" t="str">
        <f>IFERROR(VLOOKUP(Tabelle1[[#This Row],[Artikelnr. (wenn vorhanden)]],Artikel!A:C,3,FALSE),Tabelle1[[#This Row],[Artikelnr. (wenn vorhanden)]])</f>
        <v>ABS ZIEGE-GOU</v>
      </c>
    </row>
    <row r="1354" spans="1:8" x14ac:dyDescent="0.25">
      <c r="A1354" s="25" t="s">
        <v>15223</v>
      </c>
      <c r="B1354" s="25">
        <v>29500906</v>
      </c>
      <c r="C1354" s="25">
        <v>11</v>
      </c>
      <c r="D1354" s="25">
        <v>61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ABS SCH-PAUL</v>
      </c>
    </row>
    <row r="1355" spans="1:8" x14ac:dyDescent="0.25">
      <c r="A1355" s="25" t="s">
        <v>15223</v>
      </c>
      <c r="B1355" s="25">
        <v>29500910</v>
      </c>
      <c r="C1355" s="25">
        <v>12</v>
      </c>
      <c r="D1355" s="25">
        <v>61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ABS Unser Blütenkäse</v>
      </c>
    </row>
    <row r="1356" spans="1:8" x14ac:dyDescent="0.25">
      <c r="A1356" s="25" t="s">
        <v>15223</v>
      </c>
      <c r="B1356" s="25">
        <v>29500952</v>
      </c>
      <c r="C1356" s="25">
        <v>3</v>
      </c>
      <c r="D1356" s="25">
        <v>61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ABS GRÜN-PESTO</v>
      </c>
    </row>
    <row r="1357" spans="1:8" x14ac:dyDescent="0.25">
      <c r="A1357" s="25" t="s">
        <v>15223</v>
      </c>
      <c r="B1357" s="25">
        <v>29501013</v>
      </c>
      <c r="C1357" s="25">
        <v>20</v>
      </c>
      <c r="D1357" s="25">
        <v>61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ABS AT-ROTWEIN</v>
      </c>
    </row>
    <row r="1358" spans="1:8" x14ac:dyDescent="0.25">
      <c r="A1358" s="25" t="s">
        <v>15223</v>
      </c>
      <c r="B1358" s="25">
        <v>29501020</v>
      </c>
      <c r="C1358" s="25">
        <v>4</v>
      </c>
      <c r="D1358" s="25">
        <v>61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VOS WAL-THEKE</v>
      </c>
    </row>
    <row r="1359" spans="1:8" x14ac:dyDescent="0.25">
      <c r="A1359" s="25" t="s">
        <v>15223</v>
      </c>
      <c r="B1359" s="25">
        <v>29501020</v>
      </c>
      <c r="C1359" s="25">
        <v>16</v>
      </c>
      <c r="D1359" s="25">
        <v>61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VOS WAL-THEKE</v>
      </c>
    </row>
    <row r="1360" spans="1:8" x14ac:dyDescent="0.25">
      <c r="A1360" s="25" t="s">
        <v>15223</v>
      </c>
      <c r="B1360" s="25">
        <v>29501028</v>
      </c>
      <c r="C1360" s="25">
        <v>17</v>
      </c>
      <c r="D1360" s="25">
        <v>61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ABS KELLERGEIST</v>
      </c>
    </row>
    <row r="1361" spans="1:8" x14ac:dyDescent="0.25">
      <c r="A1361" s="25" t="s">
        <v>15223</v>
      </c>
      <c r="B1361" s="25">
        <v>29501028</v>
      </c>
      <c r="C1361" s="25">
        <v>20</v>
      </c>
      <c r="D1361" s="25">
        <v>61</v>
      </c>
      <c r="E1361" s="37">
        <v>44496</v>
      </c>
      <c r="G1361" s="25"/>
      <c r="H1361" s="56" t="str">
        <f>IFERROR(VLOOKUP(Tabelle1[[#This Row],[Artikelnr. (wenn vorhanden)]],Artikel!A:C,3,FALSE),Tabelle1[[#This Row],[Artikelnr. (wenn vorhanden)]])</f>
        <v>ABS KELLERGEIST</v>
      </c>
    </row>
    <row r="1362" spans="1:8" x14ac:dyDescent="0.25">
      <c r="A1362" s="25" t="s">
        <v>15223</v>
      </c>
      <c r="B1362" s="25">
        <v>29501029</v>
      </c>
      <c r="C1362" s="25">
        <v>12</v>
      </c>
      <c r="D1362" s="25">
        <v>61</v>
      </c>
      <c r="E1362" s="37">
        <v>44496</v>
      </c>
      <c r="G1362" s="25"/>
      <c r="H1362" s="56" t="str">
        <f>IFERROR(VLOOKUP(Tabelle1[[#This Row],[Artikelnr. (wenn vorhanden)]],Artikel!A:C,3,FALSE),Tabelle1[[#This Row],[Artikelnr. (wenn vorhanden)]])</f>
        <v>ABS BRUSCHETTA</v>
      </c>
    </row>
    <row r="1363" spans="1:8" x14ac:dyDescent="0.25">
      <c r="A1363" s="25" t="s">
        <v>15245</v>
      </c>
      <c r="B1363" s="25">
        <v>29900002</v>
      </c>
      <c r="C1363" s="25">
        <f>249+263</f>
        <v>512</v>
      </c>
      <c r="D1363" s="25">
        <v>61</v>
      </c>
      <c r="E1363" s="37">
        <v>44496</v>
      </c>
      <c r="F1363" t="s">
        <v>15148</v>
      </c>
      <c r="G1363" s="25"/>
      <c r="H1363" s="56" t="str">
        <f>IFERROR(VLOOKUP(Tabelle1[[#This Row],[Artikelnr. (wenn vorhanden)]],Artikel!A:C,3,FALSE),Tabelle1[[#This Row],[Artikelnr. (wenn vorhanden)]])</f>
        <v>VOS VEG-SCH MILD</v>
      </c>
    </row>
    <row r="1364" spans="1:8" x14ac:dyDescent="0.25">
      <c r="A1364" s="25" t="s">
        <v>63</v>
      </c>
      <c r="B1364" s="25">
        <v>29900003</v>
      </c>
      <c r="C1364" s="25">
        <v>10</v>
      </c>
      <c r="D1364" s="25">
        <v>61</v>
      </c>
      <c r="E1364" s="37">
        <v>44496</v>
      </c>
      <c r="F1364" t="s">
        <v>15148</v>
      </c>
      <c r="G1364" s="25"/>
      <c r="H1364" s="56" t="str">
        <f>IFERROR(VLOOKUP(Tabelle1[[#This Row],[Artikelnr. (wenn vorhanden)]],Artikel!A:C,3,FALSE),Tabelle1[[#This Row],[Artikelnr. (wenn vorhanden)]])</f>
        <v>VOS VEG-SCH WÜRZIG</v>
      </c>
    </row>
    <row r="1365" spans="1:8" x14ac:dyDescent="0.25">
      <c r="A1365" s="25">
        <v>3020</v>
      </c>
      <c r="B1365" s="25">
        <v>32000049</v>
      </c>
      <c r="C1365" s="25">
        <v>81.2</v>
      </c>
      <c r="D1365" s="25">
        <v>31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GRW NATUR 7,2KG</v>
      </c>
    </row>
    <row r="1366" spans="1:8" x14ac:dyDescent="0.25">
      <c r="A1366" s="25">
        <v>3020</v>
      </c>
      <c r="B1366" s="25">
        <v>32000049</v>
      </c>
      <c r="C1366" s="25">
        <v>81.2</v>
      </c>
      <c r="D1366" s="25">
        <v>31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GRW NATUR 7,2KG</v>
      </c>
    </row>
    <row r="1367" spans="1:8" x14ac:dyDescent="0.25">
      <c r="A1367" s="25">
        <v>2030</v>
      </c>
      <c r="B1367" s="25">
        <v>32000061</v>
      </c>
      <c r="C1367" s="25">
        <v>20.3</v>
      </c>
      <c r="D1367" s="25">
        <v>10</v>
      </c>
      <c r="E1367" s="37">
        <v>44496</v>
      </c>
      <c r="G1367" s="25"/>
      <c r="H1367" s="56" t="str">
        <f>IFERROR(VLOOKUP(Tabelle1[[#This Row],[Artikelnr. (wenn vorhanden)]],Artikel!A:C,3,FALSE),Tabelle1[[#This Row],[Artikelnr. (wenn vorhanden)]])</f>
        <v>GRW GARTK 7,2KG</v>
      </c>
    </row>
    <row r="1368" spans="1:8" x14ac:dyDescent="0.25">
      <c r="A1368" s="25">
        <v>3040</v>
      </c>
      <c r="B1368" s="25">
        <v>32000061</v>
      </c>
      <c r="C1368" s="25">
        <v>20.3</v>
      </c>
      <c r="D1368" s="25">
        <v>40</v>
      </c>
      <c r="E1368" s="37">
        <v>44496</v>
      </c>
      <c r="G1368" s="25"/>
      <c r="H1368" s="56" t="str">
        <f>IFERROR(VLOOKUP(Tabelle1[[#This Row],[Artikelnr. (wenn vorhanden)]],Artikel!A:C,3,FALSE),Tabelle1[[#This Row],[Artikelnr. (wenn vorhanden)]])</f>
        <v>GRW GARTK 7,2KG</v>
      </c>
    </row>
    <row r="1369" spans="1:8" x14ac:dyDescent="0.25">
      <c r="A1369" s="25" t="s">
        <v>15223</v>
      </c>
      <c r="B1369" s="25">
        <v>49500194</v>
      </c>
      <c r="C1369" s="25">
        <v>297</v>
      </c>
      <c r="D1369" s="25">
        <v>61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ABS CAMBOZOLA-VAKU</v>
      </c>
    </row>
    <row r="1370" spans="1:8" x14ac:dyDescent="0.25">
      <c r="A1370" s="25" t="s">
        <v>15223</v>
      </c>
      <c r="B1370" s="25" t="s">
        <v>36</v>
      </c>
      <c r="C1370" s="25">
        <v>15.4</v>
      </c>
      <c r="D1370" s="25">
        <v>30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-</v>
      </c>
    </row>
    <row r="1371" spans="1:8" x14ac:dyDescent="0.25">
      <c r="A1371" s="25" t="s">
        <v>15245</v>
      </c>
      <c r="B1371" s="25" t="s">
        <v>36</v>
      </c>
      <c r="C1371" s="25">
        <v>28.4</v>
      </c>
      <c r="D1371" s="25">
        <v>30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-</v>
      </c>
    </row>
    <row r="1372" spans="1:8" x14ac:dyDescent="0.25">
      <c r="A1372" s="25">
        <v>3100</v>
      </c>
      <c r="B1372" s="25" t="s">
        <v>36</v>
      </c>
      <c r="C1372" s="25">
        <v>60.900000000000006</v>
      </c>
      <c r="D1372" s="25">
        <v>10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abSelected="1"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15381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230</v>
      </c>
      <c r="B7" s="18">
        <v>15</v>
      </c>
      <c r="C7" s="5">
        <v>1.0759953261632348E-4</v>
      </c>
    </row>
    <row r="8" spans="1:3" x14ac:dyDescent="0.25">
      <c r="A8" s="8" t="s">
        <v>180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233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223</v>
      </c>
      <c r="B12" s="18">
        <v>8</v>
      </c>
      <c r="C12" s="5">
        <v>5.738641739537252E-5</v>
      </c>
    </row>
    <row r="13" spans="1:3" x14ac:dyDescent="0.25">
      <c r="A13" s="8" t="s">
        <v>367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211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212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356</v>
      </c>
      <c r="B23" s="18">
        <v>28</v>
      </c>
      <c r="C23" s="5">
        <v>2.0085246088380384E-4</v>
      </c>
    </row>
    <row r="24" spans="1:3" x14ac:dyDescent="0.25">
      <c r="A24" s="8" t="s">
        <v>340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380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15156</v>
      </c>
      <c r="B28" s="18">
        <v>1831</v>
      </c>
      <c r="C28" s="5">
        <v>1.3134316281365885E-2</v>
      </c>
    </row>
    <row r="29" spans="1:3" x14ac:dyDescent="0.25">
      <c r="A29" s="8" t="s">
        <v>353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180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187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15226</v>
      </c>
      <c r="B45" s="18">
        <v>20</v>
      </c>
      <c r="C45" s="5">
        <v>1.4346604348843131E-4</v>
      </c>
    </row>
    <row r="46" spans="1:3" x14ac:dyDescent="0.25">
      <c r="A46" s="8" t="s">
        <v>15230</v>
      </c>
      <c r="B46" s="18">
        <v>10</v>
      </c>
      <c r="C46" s="5">
        <v>7.1733021744215653E-5</v>
      </c>
    </row>
    <row r="47" spans="1:3" x14ac:dyDescent="0.25">
      <c r="A47" s="8" t="s">
        <v>15232</v>
      </c>
      <c r="B47" s="18">
        <v>10</v>
      </c>
      <c r="C47" s="5">
        <v>7.1733021744215653E-5</v>
      </c>
    </row>
    <row r="48" spans="1:3" x14ac:dyDescent="0.25">
      <c r="A48" s="8" t="s">
        <v>15227</v>
      </c>
      <c r="B48" s="18">
        <v>60</v>
      </c>
      <c r="C48" s="5">
        <v>4.3039813046529392E-4</v>
      </c>
    </row>
    <row r="49" spans="1:3" x14ac:dyDescent="0.25">
      <c r="A49" s="8" t="s">
        <v>15231</v>
      </c>
      <c r="B49" s="18">
        <v>30</v>
      </c>
      <c r="C49" s="5">
        <v>2.1519906523264696E-4</v>
      </c>
    </row>
    <row r="50" spans="1:3" x14ac:dyDescent="0.25">
      <c r="A50" s="8" t="s">
        <v>15272</v>
      </c>
      <c r="B50" s="18">
        <v>80</v>
      </c>
      <c r="C50" s="5">
        <v>5.7386417395372522E-4</v>
      </c>
    </row>
    <row r="51" spans="1:3" x14ac:dyDescent="0.25">
      <c r="A51" s="8" t="s">
        <v>15233</v>
      </c>
      <c r="B51" s="18">
        <v>10</v>
      </c>
      <c r="C51" s="5">
        <v>7.1733021744215653E-5</v>
      </c>
    </row>
    <row r="52" spans="1:3" x14ac:dyDescent="0.25">
      <c r="A52" s="8" t="s">
        <v>15234</v>
      </c>
      <c r="B52" s="18">
        <v>10</v>
      </c>
      <c r="C52" s="5">
        <v>7.1733021744215653E-5</v>
      </c>
    </row>
    <row r="53" spans="1:3" x14ac:dyDescent="0.25">
      <c r="A53" s="8" t="s">
        <v>15229</v>
      </c>
      <c r="B53" s="18">
        <v>10</v>
      </c>
      <c r="C53" s="5">
        <v>7.1733021744215653E-5</v>
      </c>
    </row>
    <row r="54" spans="1:3" x14ac:dyDescent="0.25">
      <c r="A54" s="8" t="s">
        <v>15228</v>
      </c>
      <c r="B54" s="18">
        <v>30</v>
      </c>
      <c r="C54" s="5">
        <v>2.1519906523264696E-4</v>
      </c>
    </row>
    <row r="55" spans="1:3" x14ac:dyDescent="0.25">
      <c r="A55" s="8" t="s">
        <v>286</v>
      </c>
      <c r="B55" s="18">
        <v>168.29999999999998</v>
      </c>
      <c r="C55" s="5">
        <v>1.2072667559551494E-3</v>
      </c>
    </row>
    <row r="56" spans="1:3" x14ac:dyDescent="0.25">
      <c r="A56" s="8" t="s">
        <v>226</v>
      </c>
      <c r="B56" s="18">
        <v>495.3</v>
      </c>
      <c r="C56" s="5">
        <v>3.5529365669910015E-3</v>
      </c>
    </row>
    <row r="57" spans="1:3" x14ac:dyDescent="0.25">
      <c r="A57" s="8" t="s">
        <v>225</v>
      </c>
      <c r="B57" s="18">
        <v>526.4</v>
      </c>
      <c r="C57" s="5">
        <v>3.7760262646155118E-3</v>
      </c>
    </row>
    <row r="58" spans="1:3" x14ac:dyDescent="0.25">
      <c r="A58" s="8" t="s">
        <v>2714</v>
      </c>
      <c r="B58" s="18">
        <v>90</v>
      </c>
      <c r="C58" s="5">
        <v>6.4559719569794085E-4</v>
      </c>
    </row>
    <row r="59" spans="1:3" x14ac:dyDescent="0.25">
      <c r="A59" s="8" t="s">
        <v>246</v>
      </c>
      <c r="B59" s="18">
        <v>95</v>
      </c>
      <c r="C59" s="5">
        <v>6.8146370657004866E-4</v>
      </c>
    </row>
    <row r="60" spans="1:3" x14ac:dyDescent="0.25">
      <c r="A60" s="8" t="s">
        <v>251</v>
      </c>
      <c r="B60" s="18">
        <v>22.2</v>
      </c>
      <c r="C60" s="5">
        <v>1.5924730827215875E-4</v>
      </c>
    </row>
    <row r="61" spans="1:3" x14ac:dyDescent="0.25">
      <c r="A61" s="8" t="s">
        <v>229</v>
      </c>
      <c r="B61" s="18">
        <v>28.5</v>
      </c>
      <c r="C61" s="5">
        <v>2.0443911197101463E-4</v>
      </c>
    </row>
    <row r="62" spans="1:3" x14ac:dyDescent="0.25">
      <c r="A62" s="8" t="s">
        <v>245</v>
      </c>
      <c r="B62" s="18">
        <v>39</v>
      </c>
      <c r="C62" s="5">
        <v>2.7975878480244104E-4</v>
      </c>
    </row>
    <row r="63" spans="1:3" x14ac:dyDescent="0.25">
      <c r="A63" s="8" t="s">
        <v>250</v>
      </c>
      <c r="B63" s="18">
        <v>20</v>
      </c>
      <c r="C63" s="5">
        <v>1.4346604348843131E-4</v>
      </c>
    </row>
    <row r="64" spans="1:3" x14ac:dyDescent="0.25">
      <c r="A64" s="8" t="s">
        <v>295</v>
      </c>
      <c r="B64" s="18">
        <v>26</v>
      </c>
      <c r="C64" s="5">
        <v>1.8650585653496069E-4</v>
      </c>
    </row>
    <row r="65" spans="1:3" x14ac:dyDescent="0.25">
      <c r="A65" s="8" t="s">
        <v>186</v>
      </c>
      <c r="B65" s="18">
        <v>173.2</v>
      </c>
      <c r="C65" s="5">
        <v>1.2424159366098151E-3</v>
      </c>
    </row>
    <row r="66" spans="1:3" x14ac:dyDescent="0.25">
      <c r="A66" s="8" t="s">
        <v>331</v>
      </c>
      <c r="B66" s="18">
        <v>24</v>
      </c>
      <c r="C66" s="5">
        <v>1.7215925218611757E-4</v>
      </c>
    </row>
    <row r="67" spans="1:3" x14ac:dyDescent="0.25">
      <c r="A67" s="8" t="s">
        <v>204</v>
      </c>
      <c r="B67" s="18">
        <v>26.6</v>
      </c>
      <c r="C67" s="5">
        <v>1.9080983783961364E-4</v>
      </c>
    </row>
    <row r="68" spans="1:3" x14ac:dyDescent="0.25">
      <c r="A68" s="8" t="s">
        <v>207</v>
      </c>
      <c r="B68" s="18">
        <v>437.1</v>
      </c>
      <c r="C68" s="5">
        <v>3.1354503804396664E-3</v>
      </c>
    </row>
    <row r="69" spans="1:3" x14ac:dyDescent="0.25">
      <c r="A69" s="3" t="s">
        <v>205</v>
      </c>
      <c r="B69" s="18">
        <v>162.4</v>
      </c>
      <c r="C69" s="5">
        <v>1.1649442731260624E-3</v>
      </c>
    </row>
    <row r="70" spans="1:3" x14ac:dyDescent="0.25">
      <c r="A70" s="8" t="s">
        <v>226</v>
      </c>
      <c r="B70" s="18">
        <v>162.4</v>
      </c>
      <c r="C70" s="5">
        <v>1.1649442731260624E-3</v>
      </c>
    </row>
    <row r="71" spans="1:3" x14ac:dyDescent="0.25">
      <c r="A71" s="3" t="s">
        <v>188</v>
      </c>
      <c r="B71" s="18">
        <v>20</v>
      </c>
      <c r="C71" s="5">
        <v>1.4346604348843131E-4</v>
      </c>
    </row>
    <row r="72" spans="1:3" x14ac:dyDescent="0.25">
      <c r="A72" s="8" t="s">
        <v>246</v>
      </c>
      <c r="B72" s="18">
        <v>20</v>
      </c>
      <c r="C72" s="5">
        <v>1.4346604348843131E-4</v>
      </c>
    </row>
    <row r="73" spans="1:3" x14ac:dyDescent="0.25">
      <c r="A73" s="3" t="s">
        <v>15130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253</v>
      </c>
      <c r="B81" s="18">
        <v>13</v>
      </c>
      <c r="C81" s="5">
        <v>9.3252928267480346E-5</v>
      </c>
    </row>
    <row r="82" spans="1:3" x14ac:dyDescent="0.25">
      <c r="A82" s="8" t="s">
        <v>283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324</v>
      </c>
      <c r="B84" s="18">
        <v>120</v>
      </c>
      <c r="C84" s="5">
        <v>8.6079626093058784E-4</v>
      </c>
    </row>
    <row r="85" spans="1:3" x14ac:dyDescent="0.25">
      <c r="A85" s="8" t="s">
        <v>15280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257</v>
      </c>
      <c r="B89" s="18">
        <v>72</v>
      </c>
      <c r="C89" s="5">
        <v>5.1647775655835274E-4</v>
      </c>
    </row>
    <row r="90" spans="1:3" x14ac:dyDescent="0.25">
      <c r="A90" s="8" t="s">
        <v>251</v>
      </c>
      <c r="B90" s="18">
        <v>45</v>
      </c>
      <c r="C90" s="5">
        <v>3.2279859784897042E-4</v>
      </c>
    </row>
    <row r="91" spans="1:3" x14ac:dyDescent="0.25">
      <c r="A91" s="8" t="s">
        <v>199</v>
      </c>
      <c r="B91" s="18">
        <v>11.4</v>
      </c>
      <c r="C91" s="5">
        <v>8.177564478840585E-5</v>
      </c>
    </row>
    <row r="92" spans="1:3" x14ac:dyDescent="0.25">
      <c r="A92" s="8" t="s">
        <v>228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330</v>
      </c>
      <c r="B94" s="18">
        <v>145.39999999999998</v>
      </c>
      <c r="C94" s="5">
        <v>1.0429981361608953E-3</v>
      </c>
    </row>
    <row r="95" spans="1:3" x14ac:dyDescent="0.25">
      <c r="A95" s="8" t="s">
        <v>335</v>
      </c>
      <c r="B95" s="18">
        <v>94.399999999999991</v>
      </c>
      <c r="C95" s="5">
        <v>6.7715972526539569E-4</v>
      </c>
    </row>
    <row r="96" spans="1:3" x14ac:dyDescent="0.25">
      <c r="A96" s="8" t="s">
        <v>329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307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264</v>
      </c>
      <c r="B102" s="18">
        <v>12</v>
      </c>
      <c r="C102" s="5">
        <v>8.6079626093058786E-5</v>
      </c>
    </row>
    <row r="103" spans="1:3" x14ac:dyDescent="0.25">
      <c r="A103" s="3" t="s">
        <v>15133</v>
      </c>
      <c r="B103" s="18">
        <v>62.4</v>
      </c>
      <c r="C103" s="5">
        <v>4.4761405568390566E-4</v>
      </c>
    </row>
    <row r="104" spans="1:3" x14ac:dyDescent="0.25">
      <c r="A104" s="8" t="s">
        <v>356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15280</v>
      </c>
      <c r="B107" s="18">
        <v>79</v>
      </c>
      <c r="C107" s="5">
        <v>5.666908717793037E-4</v>
      </c>
    </row>
    <row r="108" spans="1:3" x14ac:dyDescent="0.25">
      <c r="A108" s="8" t="s">
        <v>220</v>
      </c>
      <c r="B108" s="18">
        <v>72</v>
      </c>
      <c r="C108" s="5">
        <v>5.1647775655835274E-4</v>
      </c>
    </row>
    <row r="109" spans="1:3" x14ac:dyDescent="0.25">
      <c r="A109" s="8" t="s">
        <v>189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206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190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341</v>
      </c>
      <c r="B118" s="18">
        <v>38</v>
      </c>
      <c r="C118" s="5">
        <v>2.7258548262801947E-4</v>
      </c>
    </row>
    <row r="119" spans="1:3" x14ac:dyDescent="0.25">
      <c r="A119" s="8" t="s">
        <v>319</v>
      </c>
      <c r="B119" s="18">
        <v>16</v>
      </c>
      <c r="C119" s="5">
        <v>1.1477283479074504E-4</v>
      </c>
    </row>
    <row r="120" spans="1:3" x14ac:dyDescent="0.25">
      <c r="A120" s="8" t="s">
        <v>321</v>
      </c>
      <c r="B120" s="18">
        <v>22</v>
      </c>
      <c r="C120" s="5">
        <v>1.5781264783727443E-4</v>
      </c>
    </row>
    <row r="121" spans="1:3" x14ac:dyDescent="0.25">
      <c r="A121" s="3" t="s">
        <v>15380</v>
      </c>
      <c r="B121" s="18">
        <v>80</v>
      </c>
      <c r="C121" s="5">
        <v>5.7386417395372522E-4</v>
      </c>
    </row>
    <row r="122" spans="1:3" x14ac:dyDescent="0.25">
      <c r="A122" s="8" t="s">
        <v>9125</v>
      </c>
      <c r="B122" s="18">
        <v>80</v>
      </c>
      <c r="C122" s="5">
        <v>5.7386417395372522E-4</v>
      </c>
    </row>
    <row r="123" spans="1:3" x14ac:dyDescent="0.25">
      <c r="A123" s="3" t="s">
        <v>15240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3599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296</v>
      </c>
      <c r="B127" s="18">
        <v>200</v>
      </c>
      <c r="C127" s="5">
        <v>1.4346604348843132E-3</v>
      </c>
    </row>
    <row r="128" spans="1:3" x14ac:dyDescent="0.25">
      <c r="A128" s="8" t="s">
        <v>224</v>
      </c>
      <c r="B128" s="18">
        <v>120</v>
      </c>
      <c r="C128" s="5">
        <v>8.6079626093058784E-4</v>
      </c>
    </row>
    <row r="129" spans="1:3" x14ac:dyDescent="0.25">
      <c r="A129" s="8" t="s">
        <v>247</v>
      </c>
      <c r="B129" s="18">
        <v>115</v>
      </c>
      <c r="C129" s="5">
        <v>8.2492975005848002E-4</v>
      </c>
    </row>
    <row r="130" spans="1:3" x14ac:dyDescent="0.25">
      <c r="A130" s="8" t="s">
        <v>337</v>
      </c>
      <c r="B130" s="18">
        <v>402</v>
      </c>
      <c r="C130" s="5">
        <v>2.8836674741174692E-3</v>
      </c>
    </row>
    <row r="131" spans="1:3" x14ac:dyDescent="0.25">
      <c r="A131" s="8" t="s">
        <v>201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283</v>
      </c>
      <c r="B133" s="18">
        <v>287</v>
      </c>
      <c r="C133" s="5">
        <v>2.0587377240589891E-3</v>
      </c>
    </row>
    <row r="134" spans="1:3" x14ac:dyDescent="0.25">
      <c r="A134" s="8" t="s">
        <v>321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289</v>
      </c>
      <c r="B136" s="18">
        <v>270</v>
      </c>
      <c r="C136" s="5">
        <v>1.9367915870938225E-3</v>
      </c>
    </row>
    <row r="137" spans="1:3" x14ac:dyDescent="0.25">
      <c r="A137" s="8" t="s">
        <v>15280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312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334</v>
      </c>
      <c r="B142" s="18">
        <v>20</v>
      </c>
      <c r="C142" s="5">
        <v>1.4346604348843131E-4</v>
      </c>
    </row>
    <row r="143" spans="1:3" x14ac:dyDescent="0.25">
      <c r="A143" s="8" t="s">
        <v>301</v>
      </c>
      <c r="B143" s="18">
        <v>24</v>
      </c>
      <c r="C143" s="5">
        <v>1.7215925218611757E-4</v>
      </c>
    </row>
    <row r="144" spans="1:3" x14ac:dyDescent="0.25">
      <c r="A144" s="8" t="s">
        <v>371</v>
      </c>
      <c r="B144" s="18">
        <v>22</v>
      </c>
      <c r="C144" s="5">
        <v>1.5781264783727443E-4</v>
      </c>
    </row>
    <row r="145" spans="1:3" x14ac:dyDescent="0.25">
      <c r="A145" s="8" t="s">
        <v>216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325</v>
      </c>
      <c r="B147" s="18">
        <v>130.5</v>
      </c>
      <c r="C147" s="5">
        <v>9.3611593376201428E-4</v>
      </c>
    </row>
    <row r="148" spans="1:3" x14ac:dyDescent="0.25">
      <c r="A148" s="8" t="s">
        <v>182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3146</v>
      </c>
      <c r="B151" s="18">
        <v>7</v>
      </c>
      <c r="C151" s="5">
        <v>5.021311522095096E-5</v>
      </c>
    </row>
    <row r="152" spans="1:3" x14ac:dyDescent="0.25">
      <c r="A152" s="8" t="s">
        <v>313</v>
      </c>
      <c r="B152" s="18">
        <v>100</v>
      </c>
      <c r="C152" s="5">
        <v>7.1733021744215658E-4</v>
      </c>
    </row>
    <row r="153" spans="1:3" x14ac:dyDescent="0.25">
      <c r="A153" s="8" t="s">
        <v>348</v>
      </c>
      <c r="B153" s="18">
        <v>248</v>
      </c>
      <c r="C153" s="5">
        <v>1.7789789392565483E-3</v>
      </c>
    </row>
    <row r="154" spans="1:3" x14ac:dyDescent="0.25">
      <c r="A154" s="8" t="s">
        <v>192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323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365</v>
      </c>
      <c r="B158" s="18">
        <v>52</v>
      </c>
      <c r="C158" s="5">
        <v>3.7301171306992138E-4</v>
      </c>
    </row>
    <row r="159" spans="1:3" x14ac:dyDescent="0.25">
      <c r="A159" s="8" t="s">
        <v>297</v>
      </c>
      <c r="B159" s="18">
        <v>20</v>
      </c>
      <c r="C159" s="5">
        <v>1.4346604348843131E-4</v>
      </c>
    </row>
    <row r="160" spans="1:3" x14ac:dyDescent="0.25">
      <c r="A160" s="8" t="s">
        <v>366</v>
      </c>
      <c r="B160" s="18">
        <v>33</v>
      </c>
      <c r="C160" s="5">
        <v>2.3671897175591165E-4</v>
      </c>
    </row>
    <row r="161" spans="1:3" x14ac:dyDescent="0.25">
      <c r="A161" s="8" t="s">
        <v>338</v>
      </c>
      <c r="B161" s="18">
        <v>120</v>
      </c>
      <c r="C161" s="5">
        <v>8.6079626093058784E-4</v>
      </c>
    </row>
    <row r="162" spans="1:3" x14ac:dyDescent="0.25">
      <c r="A162" s="8" t="s">
        <v>300</v>
      </c>
      <c r="B162" s="18">
        <v>121</v>
      </c>
      <c r="C162" s="5">
        <v>8.6796956310500935E-4</v>
      </c>
    </row>
    <row r="163" spans="1:3" x14ac:dyDescent="0.25">
      <c r="A163" s="8" t="s">
        <v>320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347</v>
      </c>
      <c r="B165" s="18">
        <v>56</v>
      </c>
      <c r="C165" s="5">
        <v>4.0170492176760768E-4</v>
      </c>
    </row>
    <row r="166" spans="1:3" x14ac:dyDescent="0.25">
      <c r="A166" s="8" t="s">
        <v>179</v>
      </c>
      <c r="B166" s="18">
        <v>622.5</v>
      </c>
      <c r="C166" s="5">
        <v>4.4653806035774247E-3</v>
      </c>
    </row>
    <row r="167" spans="1:3" x14ac:dyDescent="0.25">
      <c r="A167" s="8" t="s">
        <v>255</v>
      </c>
      <c r="B167" s="18">
        <v>135</v>
      </c>
      <c r="C167" s="5">
        <v>9.6839579354691127E-4</v>
      </c>
    </row>
    <row r="168" spans="1:3" x14ac:dyDescent="0.25">
      <c r="A168" s="8" t="s">
        <v>370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254</v>
      </c>
      <c r="B170" s="18">
        <v>22</v>
      </c>
      <c r="C170" s="5">
        <v>1.5781264783727443E-4</v>
      </c>
    </row>
    <row r="171" spans="1:3" x14ac:dyDescent="0.25">
      <c r="A171" s="8" t="s">
        <v>272</v>
      </c>
      <c r="B171" s="18">
        <v>212</v>
      </c>
      <c r="C171" s="5">
        <v>1.5207400609773718E-3</v>
      </c>
    </row>
    <row r="172" spans="1:3" x14ac:dyDescent="0.25">
      <c r="A172" s="8" t="s">
        <v>322</v>
      </c>
      <c r="B172" s="18">
        <v>7</v>
      </c>
      <c r="C172" s="5">
        <v>5.021311522095096E-5</v>
      </c>
    </row>
    <row r="173" spans="1:3" x14ac:dyDescent="0.25">
      <c r="A173" s="8" t="s">
        <v>336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376</v>
      </c>
      <c r="B177" s="18">
        <v>1108.5999999999999</v>
      </c>
      <c r="C177" s="5">
        <v>7.9523227905637459E-3</v>
      </c>
    </row>
    <row r="178" spans="1:3" x14ac:dyDescent="0.25">
      <c r="A178" s="8" t="s">
        <v>378</v>
      </c>
      <c r="B178" s="18">
        <v>245</v>
      </c>
      <c r="C178" s="5">
        <v>1.7574590327332836E-3</v>
      </c>
    </row>
    <row r="179" spans="1:3" x14ac:dyDescent="0.25">
      <c r="A179" s="8" t="s">
        <v>206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353</v>
      </c>
      <c r="B182" s="18">
        <v>684</v>
      </c>
      <c r="C182" s="5">
        <v>4.9065386873043508E-3</v>
      </c>
    </row>
    <row r="183" spans="1:3" x14ac:dyDescent="0.25">
      <c r="A183" s="8" t="s">
        <v>9628</v>
      </c>
      <c r="B183" s="18">
        <v>1500</v>
      </c>
      <c r="C183" s="5">
        <v>1.0759953261632349E-2</v>
      </c>
    </row>
    <row r="184" spans="1:3" x14ac:dyDescent="0.25">
      <c r="A184" s="8" t="s">
        <v>364</v>
      </c>
      <c r="B184" s="18">
        <v>20</v>
      </c>
      <c r="C184" s="5">
        <v>1.4346604348843131E-4</v>
      </c>
    </row>
    <row r="185" spans="1:3" x14ac:dyDescent="0.25">
      <c r="A185" s="8" t="s">
        <v>278</v>
      </c>
      <c r="B185" s="18">
        <v>117</v>
      </c>
      <c r="C185" s="5">
        <v>8.3927635440732317E-4</v>
      </c>
    </row>
    <row r="186" spans="1:3" x14ac:dyDescent="0.25">
      <c r="A186" s="8" t="s">
        <v>280</v>
      </c>
      <c r="B186" s="18">
        <v>138</v>
      </c>
      <c r="C186" s="5">
        <v>9.8991570007017594E-4</v>
      </c>
    </row>
    <row r="187" spans="1:3" x14ac:dyDescent="0.25">
      <c r="A187" s="8" t="s">
        <v>217</v>
      </c>
      <c r="B187" s="18">
        <v>866.2</v>
      </c>
      <c r="C187" s="5">
        <v>6.2135143434839599E-3</v>
      </c>
    </row>
    <row r="188" spans="1:3" x14ac:dyDescent="0.25">
      <c r="A188" s="8" t="s">
        <v>7154</v>
      </c>
      <c r="B188" s="18">
        <v>270</v>
      </c>
      <c r="C188" s="5">
        <v>1.9367915870938225E-3</v>
      </c>
    </row>
    <row r="189" spans="1:3" x14ac:dyDescent="0.25">
      <c r="A189" s="8" t="s">
        <v>218</v>
      </c>
      <c r="B189" s="18">
        <v>470.4</v>
      </c>
      <c r="C189" s="5">
        <v>3.3743213428479042E-3</v>
      </c>
    </row>
    <row r="190" spans="1:3" x14ac:dyDescent="0.25">
      <c r="A190" s="8" t="s">
        <v>279</v>
      </c>
      <c r="B190" s="18">
        <v>586</v>
      </c>
      <c r="C190" s="5">
        <v>4.2035550742110369E-3</v>
      </c>
    </row>
    <row r="191" spans="1:3" x14ac:dyDescent="0.25">
      <c r="A191" s="8" t="s">
        <v>277</v>
      </c>
      <c r="B191" s="18">
        <v>166</v>
      </c>
      <c r="C191" s="5">
        <v>1.1907681609539798E-3</v>
      </c>
    </row>
    <row r="192" spans="1:3" x14ac:dyDescent="0.25">
      <c r="A192" s="8" t="s">
        <v>276</v>
      </c>
      <c r="B192" s="18">
        <v>207.8</v>
      </c>
      <c r="C192" s="5">
        <v>1.4906121918448014E-3</v>
      </c>
    </row>
    <row r="193" spans="1:3" x14ac:dyDescent="0.25">
      <c r="A193" s="3" t="s">
        <v>15152</v>
      </c>
      <c r="B193" s="18">
        <v>28725.600000000002</v>
      </c>
      <c r="C193" s="5">
        <v>0.20605740894156413</v>
      </c>
    </row>
    <row r="194" spans="1:3" x14ac:dyDescent="0.25">
      <c r="A194" s="8" t="s">
        <v>15280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197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238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301</v>
      </c>
      <c r="B200" s="18">
        <v>409</v>
      </c>
      <c r="C200" s="5">
        <v>2.9338805893384203E-3</v>
      </c>
    </row>
    <row r="201" spans="1:3" x14ac:dyDescent="0.25">
      <c r="A201" s="8" t="s">
        <v>282</v>
      </c>
      <c r="B201" s="18">
        <v>56</v>
      </c>
      <c r="C201" s="5">
        <v>4.0170492176760768E-4</v>
      </c>
    </row>
    <row r="202" spans="1:3" x14ac:dyDescent="0.25">
      <c r="A202" s="8" t="s">
        <v>315</v>
      </c>
      <c r="B202" s="18">
        <v>284</v>
      </c>
      <c r="C202" s="5">
        <v>2.0372178175357245E-3</v>
      </c>
    </row>
    <row r="203" spans="1:3" x14ac:dyDescent="0.25">
      <c r="A203" s="8" t="s">
        <v>281</v>
      </c>
      <c r="B203" s="18">
        <v>87</v>
      </c>
      <c r="C203" s="5">
        <v>6.2407728917467618E-4</v>
      </c>
    </row>
    <row r="204" spans="1:3" x14ac:dyDescent="0.25">
      <c r="A204" s="8" t="s">
        <v>219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268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317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195</v>
      </c>
      <c r="B214" s="18">
        <v>3</v>
      </c>
      <c r="C214" s="5">
        <v>2.1519906523264697E-5</v>
      </c>
    </row>
    <row r="215" spans="1:3" x14ac:dyDescent="0.25">
      <c r="A215" s="8" t="s">
        <v>183</v>
      </c>
      <c r="B215" s="18">
        <v>78</v>
      </c>
      <c r="C215" s="5">
        <v>5.5951756960488208E-4</v>
      </c>
    </row>
    <row r="216" spans="1:3" x14ac:dyDescent="0.25">
      <c r="A216" s="8" t="s">
        <v>379</v>
      </c>
      <c r="B216" s="18">
        <v>220</v>
      </c>
      <c r="C216" s="5">
        <v>1.5781264783727444E-3</v>
      </c>
    </row>
    <row r="217" spans="1:3" x14ac:dyDescent="0.25">
      <c r="A217" s="8" t="s">
        <v>3534</v>
      </c>
      <c r="B217" s="18">
        <v>35</v>
      </c>
      <c r="C217" s="5">
        <v>2.510655761047548E-4</v>
      </c>
    </row>
    <row r="218" spans="1:3" x14ac:dyDescent="0.25">
      <c r="A218" s="8" t="s">
        <v>314</v>
      </c>
      <c r="B218" s="18">
        <v>249</v>
      </c>
      <c r="C218" s="5">
        <v>1.7861522414309697E-3</v>
      </c>
    </row>
    <row r="219" spans="1:3" x14ac:dyDescent="0.25">
      <c r="A219" s="8" t="s">
        <v>196</v>
      </c>
      <c r="B219" s="18">
        <v>759</v>
      </c>
      <c r="C219" s="5">
        <v>5.4445363503859683E-3</v>
      </c>
    </row>
    <row r="220" spans="1:3" x14ac:dyDescent="0.25">
      <c r="A220" s="8" t="s">
        <v>269</v>
      </c>
      <c r="B220" s="18">
        <v>510</v>
      </c>
      <c r="C220" s="5">
        <v>3.6583841089549984E-3</v>
      </c>
    </row>
    <row r="221" spans="1:3" x14ac:dyDescent="0.25">
      <c r="A221" s="8" t="s">
        <v>3540</v>
      </c>
      <c r="B221" s="18">
        <v>75</v>
      </c>
      <c r="C221" s="5">
        <v>5.3799766308161741E-4</v>
      </c>
    </row>
    <row r="222" spans="1:3" x14ac:dyDescent="0.25">
      <c r="A222" s="8" t="s">
        <v>303</v>
      </c>
      <c r="B222" s="18">
        <v>192</v>
      </c>
      <c r="C222" s="5">
        <v>1.3772740174889406E-3</v>
      </c>
    </row>
    <row r="223" spans="1:3" x14ac:dyDescent="0.25">
      <c r="A223" s="8" t="s">
        <v>3542</v>
      </c>
      <c r="B223" s="18">
        <v>249</v>
      </c>
      <c r="C223" s="5">
        <v>1.7861522414309697E-3</v>
      </c>
    </row>
    <row r="224" spans="1:3" x14ac:dyDescent="0.25">
      <c r="A224" s="8" t="s">
        <v>372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182</v>
      </c>
      <c r="B226" s="18">
        <v>68</v>
      </c>
      <c r="C226" s="5">
        <v>4.8778454786066645E-4</v>
      </c>
    </row>
    <row r="227" spans="1:3" x14ac:dyDescent="0.25">
      <c r="A227" s="8" t="s">
        <v>227</v>
      </c>
      <c r="B227" s="18">
        <v>353</v>
      </c>
      <c r="C227" s="5">
        <v>2.5321756675708127E-3</v>
      </c>
    </row>
    <row r="228" spans="1:3" x14ac:dyDescent="0.25">
      <c r="A228" s="8" t="s">
        <v>3551</v>
      </c>
      <c r="B228" s="18">
        <v>346</v>
      </c>
      <c r="C228" s="5">
        <v>2.4819625523498615E-3</v>
      </c>
    </row>
    <row r="229" spans="1:3" x14ac:dyDescent="0.25">
      <c r="A229" s="8" t="s">
        <v>3426</v>
      </c>
      <c r="B229" s="18">
        <v>70.400000000000006</v>
      </c>
      <c r="C229" s="5">
        <v>5.0500047307927825E-4</v>
      </c>
    </row>
    <row r="230" spans="1:3" x14ac:dyDescent="0.25">
      <c r="A230" s="8" t="s">
        <v>3554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3531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15147</v>
      </c>
      <c r="B234" s="18">
        <v>25.4</v>
      </c>
      <c r="C234" s="5">
        <v>1.8220187523030774E-4</v>
      </c>
    </row>
    <row r="235" spans="1:3" x14ac:dyDescent="0.25">
      <c r="A235" s="8" t="s">
        <v>290</v>
      </c>
      <c r="B235" s="18">
        <v>25.4</v>
      </c>
      <c r="C235" s="5">
        <v>1.8220187523030774E-4</v>
      </c>
    </row>
    <row r="236" spans="1:3" x14ac:dyDescent="0.25">
      <c r="A236" s="3" t="s">
        <v>15121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15153</v>
      </c>
      <c r="B239" s="18">
        <v>1171.4000000000001</v>
      </c>
      <c r="C239" s="5">
        <v>8.4028061671174228E-3</v>
      </c>
    </row>
    <row r="240" spans="1:3" x14ac:dyDescent="0.25">
      <c r="A240" s="8" t="s">
        <v>191</v>
      </c>
      <c r="B240" s="18">
        <v>65</v>
      </c>
      <c r="C240" s="5">
        <v>4.6626464133740173E-4</v>
      </c>
    </row>
    <row r="241" spans="1:3" x14ac:dyDescent="0.25">
      <c r="A241" s="8" t="s">
        <v>235</v>
      </c>
      <c r="B241" s="18">
        <v>17</v>
      </c>
      <c r="C241" s="5">
        <v>1.2194613696516661E-4</v>
      </c>
    </row>
    <row r="242" spans="1:3" x14ac:dyDescent="0.25">
      <c r="A242" s="8" t="s">
        <v>287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230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180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233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234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223</v>
      </c>
      <c r="B258" s="18">
        <v>206</v>
      </c>
      <c r="C258" s="5">
        <v>1.4777002479308425E-3</v>
      </c>
    </row>
    <row r="259" spans="1:3" x14ac:dyDescent="0.25">
      <c r="A259" s="8" t="s">
        <v>367</v>
      </c>
      <c r="B259" s="18">
        <v>504</v>
      </c>
      <c r="C259" s="5">
        <v>3.6153442959084691E-3</v>
      </c>
    </row>
    <row r="260" spans="1:3" x14ac:dyDescent="0.25">
      <c r="A260" s="8" t="s">
        <v>271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291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235</v>
      </c>
      <c r="B268" s="18">
        <v>132</v>
      </c>
      <c r="C268" s="5">
        <v>9.4687588702364661E-4</v>
      </c>
    </row>
    <row r="269" spans="1:3" x14ac:dyDescent="0.25">
      <c r="A269" s="8" t="s">
        <v>3367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211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3566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212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356</v>
      </c>
      <c r="B277" s="18">
        <v>8</v>
      </c>
      <c r="C277" s="5">
        <v>5.738641739537252E-5</v>
      </c>
    </row>
    <row r="278" spans="1:3" x14ac:dyDescent="0.25">
      <c r="A278" s="8" t="s">
        <v>213</v>
      </c>
      <c r="B278" s="18">
        <v>73</v>
      </c>
      <c r="C278" s="5">
        <v>5.2365105873277426E-4</v>
      </c>
    </row>
    <row r="279" spans="1:3" x14ac:dyDescent="0.25">
      <c r="A279" s="8" t="s">
        <v>210</v>
      </c>
      <c r="B279" s="18">
        <v>13.5</v>
      </c>
      <c r="C279" s="5">
        <v>9.6839579354691133E-5</v>
      </c>
    </row>
    <row r="280" spans="1:3" x14ac:dyDescent="0.25">
      <c r="A280" s="8" t="s">
        <v>287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346</v>
      </c>
      <c r="B282" s="18">
        <v>441</v>
      </c>
      <c r="C282" s="5">
        <v>3.1634262589199103E-3</v>
      </c>
    </row>
    <row r="283" spans="1:3" x14ac:dyDescent="0.25">
      <c r="A283" s="8" t="s">
        <v>240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345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1166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304</v>
      </c>
      <c r="B297" s="18">
        <v>8.1999999999999993</v>
      </c>
      <c r="C297" s="5">
        <v>5.8821077830256832E-5</v>
      </c>
    </row>
    <row r="298" spans="1:3" x14ac:dyDescent="0.25">
      <c r="A298" s="8" t="s">
        <v>369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231</v>
      </c>
      <c r="B300" s="18">
        <v>312</v>
      </c>
      <c r="C300" s="5">
        <v>2.2380702784195283E-3</v>
      </c>
    </row>
    <row r="301" spans="1:3" x14ac:dyDescent="0.25">
      <c r="A301" s="8" t="s">
        <v>239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15268</v>
      </c>
      <c r="B303" s="18">
        <v>162</v>
      </c>
      <c r="C303" s="5">
        <v>1.1620749522562935E-3</v>
      </c>
    </row>
    <row r="304" spans="1:3" x14ac:dyDescent="0.25">
      <c r="A304" s="8" t="s">
        <v>256</v>
      </c>
      <c r="B304" s="18">
        <v>75</v>
      </c>
      <c r="C304" s="5">
        <v>5.3799766308161741E-4</v>
      </c>
    </row>
    <row r="305" spans="1:3" x14ac:dyDescent="0.25">
      <c r="A305" s="8" t="s">
        <v>15250</v>
      </c>
      <c r="B305" s="18">
        <v>85</v>
      </c>
      <c r="C305" s="5">
        <v>6.0973068482583304E-4</v>
      </c>
    </row>
    <row r="306" spans="1:3" x14ac:dyDescent="0.25">
      <c r="A306" s="8" t="s">
        <v>285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839</v>
      </c>
      <c r="B316" s="18">
        <v>10</v>
      </c>
      <c r="C316" s="5">
        <v>7.1733021744215653E-5</v>
      </c>
    </row>
    <row r="317" spans="1:3" x14ac:dyDescent="0.25">
      <c r="A317" s="8" t="s">
        <v>15280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1004</v>
      </c>
      <c r="B321" s="18">
        <v>15</v>
      </c>
      <c r="C321" s="5">
        <v>1.0759953261632348E-4</v>
      </c>
    </row>
    <row r="322" spans="1:3" x14ac:dyDescent="0.25">
      <c r="A322" s="8" t="s">
        <v>15124</v>
      </c>
      <c r="B322" s="18">
        <v>20.2</v>
      </c>
      <c r="C322" s="5">
        <v>1.449007039233156E-4</v>
      </c>
    </row>
    <row r="323" spans="1:3" x14ac:dyDescent="0.25">
      <c r="A323" s="8" t="s">
        <v>225</v>
      </c>
      <c r="B323" s="18">
        <v>79.099999999999994</v>
      </c>
      <c r="C323" s="5">
        <v>5.6740820199674576E-4</v>
      </c>
    </row>
    <row r="324" spans="1:3" x14ac:dyDescent="0.25">
      <c r="A324" s="8" t="s">
        <v>2714</v>
      </c>
      <c r="B324" s="18">
        <v>30</v>
      </c>
      <c r="C324" s="5">
        <v>2.1519906523264696E-4</v>
      </c>
    </row>
    <row r="325" spans="1:3" x14ac:dyDescent="0.25">
      <c r="A325" s="8" t="s">
        <v>326</v>
      </c>
      <c r="B325" s="18">
        <v>394</v>
      </c>
      <c r="C325" s="5">
        <v>2.8262810567220966E-3</v>
      </c>
    </row>
    <row r="326" spans="1:3" x14ac:dyDescent="0.25">
      <c r="A326" s="8" t="s">
        <v>15277</v>
      </c>
      <c r="B326" s="18">
        <v>40</v>
      </c>
      <c r="C326" s="5">
        <v>2.8693208697686261E-4</v>
      </c>
    </row>
    <row r="327" spans="1:3" x14ac:dyDescent="0.25">
      <c r="A327" s="8" t="s">
        <v>260</v>
      </c>
      <c r="B327" s="18">
        <v>20</v>
      </c>
      <c r="C327" s="5">
        <v>1.4346604348843131E-4</v>
      </c>
    </row>
    <row r="328" spans="1:3" x14ac:dyDescent="0.25">
      <c r="A328" s="8" t="s">
        <v>236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190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221</v>
      </c>
      <c r="B333" s="18">
        <v>256</v>
      </c>
      <c r="C333" s="5">
        <v>1.8363653566519206E-3</v>
      </c>
    </row>
    <row r="334" spans="1:3" x14ac:dyDescent="0.25">
      <c r="A334" s="8" t="s">
        <v>292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3534</v>
      </c>
      <c r="B336" s="18">
        <v>92</v>
      </c>
      <c r="C336" s="5">
        <v>6.59943800046784E-4</v>
      </c>
    </row>
    <row r="337" spans="1:3" x14ac:dyDescent="0.25">
      <c r="A337" s="8" t="s">
        <v>303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339</v>
      </c>
      <c r="B340" s="18">
        <v>50</v>
      </c>
      <c r="C340" s="5">
        <v>3.5866510872107829E-4</v>
      </c>
    </row>
    <row r="341" spans="1:3" x14ac:dyDescent="0.25">
      <c r="A341" s="8" t="s">
        <v>351</v>
      </c>
      <c r="B341" s="18">
        <v>22</v>
      </c>
      <c r="C341" s="5">
        <v>1.5781264783727443E-4</v>
      </c>
    </row>
    <row r="342" spans="1:3" x14ac:dyDescent="0.25">
      <c r="A342" s="8" t="s">
        <v>15125</v>
      </c>
      <c r="B342" s="18">
        <v>39.799999999999997</v>
      </c>
      <c r="C342" s="5">
        <v>2.8549742654197829E-4</v>
      </c>
    </row>
    <row r="343" spans="1:3" x14ac:dyDescent="0.25">
      <c r="A343" s="3" t="s">
        <v>15269</v>
      </c>
      <c r="B343" s="18">
        <v>117</v>
      </c>
      <c r="C343" s="5">
        <v>8.3927635440732317E-4</v>
      </c>
    </row>
    <row r="344" spans="1:3" x14ac:dyDescent="0.25">
      <c r="A344" s="8" t="s">
        <v>1507</v>
      </c>
      <c r="B344" s="18">
        <v>117</v>
      </c>
      <c r="C344" s="5">
        <v>8.3927635440732317E-4</v>
      </c>
    </row>
    <row r="345" spans="1:3" x14ac:dyDescent="0.25">
      <c r="A345" s="3" t="s">
        <v>15270</v>
      </c>
      <c r="B345" s="18">
        <v>63</v>
      </c>
      <c r="C345" s="5">
        <v>4.5191803698855864E-4</v>
      </c>
    </row>
    <row r="346" spans="1:3" x14ac:dyDescent="0.25">
      <c r="A346" s="8" t="s">
        <v>15267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15279</v>
      </c>
      <c r="B349" s="18">
        <v>100.8</v>
      </c>
      <c r="C349" s="5">
        <v>7.2306885918169378E-4</v>
      </c>
    </row>
    <row r="350" spans="1:3" x14ac:dyDescent="0.25">
      <c r="A350" s="8" t="s">
        <v>360</v>
      </c>
      <c r="B350" s="18">
        <v>131.6</v>
      </c>
      <c r="C350" s="5">
        <v>9.4400656615387796E-4</v>
      </c>
    </row>
    <row r="351" spans="1:3" x14ac:dyDescent="0.25">
      <c r="A351" s="8" t="s">
        <v>4797</v>
      </c>
      <c r="B351" s="18">
        <v>20</v>
      </c>
      <c r="C351" s="5">
        <v>1.4346604348843131E-4</v>
      </c>
    </row>
    <row r="352" spans="1:3" x14ac:dyDescent="0.25">
      <c r="A352" s="8" t="s">
        <v>3821</v>
      </c>
      <c r="B352" s="18">
        <v>20.3</v>
      </c>
      <c r="C352" s="5">
        <v>1.4561803414075779E-4</v>
      </c>
    </row>
    <row r="353" spans="1:3" x14ac:dyDescent="0.25">
      <c r="A353" s="8" t="s">
        <v>229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3617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805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214</v>
      </c>
      <c r="B359" s="18">
        <v>446</v>
      </c>
      <c r="C359" s="5">
        <v>3.1992927697920182E-3</v>
      </c>
    </row>
    <row r="360" spans="1:3" x14ac:dyDescent="0.25">
      <c r="A360" s="8" t="s">
        <v>15252</v>
      </c>
      <c r="B360" s="18">
        <v>20</v>
      </c>
      <c r="C360" s="5">
        <v>1.4346604348843131E-4</v>
      </c>
    </row>
    <row r="361" spans="1:3" x14ac:dyDescent="0.25">
      <c r="A361" s="8" t="s">
        <v>264</v>
      </c>
      <c r="B361" s="18">
        <v>27.2</v>
      </c>
      <c r="C361" s="5">
        <v>1.9511381914426656E-4</v>
      </c>
    </row>
    <row r="362" spans="1:3" x14ac:dyDescent="0.25">
      <c r="A362" s="3" t="s">
        <v>15154</v>
      </c>
      <c r="B362" s="18">
        <v>450</v>
      </c>
      <c r="C362" s="5">
        <v>3.2279859784897042E-3</v>
      </c>
    </row>
    <row r="363" spans="1:3" x14ac:dyDescent="0.25">
      <c r="A363" s="8" t="s">
        <v>242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318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15282</v>
      </c>
      <c r="B368" s="18">
        <v>101.8</v>
      </c>
      <c r="C368" s="5">
        <v>7.302421613561153E-4</v>
      </c>
    </row>
    <row r="369" spans="1:3" x14ac:dyDescent="0.25">
      <c r="A369" s="8" t="s">
        <v>3059</v>
      </c>
      <c r="B369" s="18">
        <v>101.8</v>
      </c>
      <c r="C369" s="5">
        <v>7.302421613561153E-4</v>
      </c>
    </row>
    <row r="370" spans="1:3" x14ac:dyDescent="0.25">
      <c r="A370" s="3" t="s">
        <v>306</v>
      </c>
      <c r="B370" s="18">
        <v>19</v>
      </c>
      <c r="C370" s="5">
        <v>1.3629274131400973E-4</v>
      </c>
    </row>
    <row r="371" spans="1:3" x14ac:dyDescent="0.25">
      <c r="A371" s="8" t="s">
        <v>15253</v>
      </c>
      <c r="B371" s="18">
        <v>19</v>
      </c>
      <c r="C371" s="5">
        <v>1.3629274131400973E-4</v>
      </c>
    </row>
    <row r="372" spans="1:3" x14ac:dyDescent="0.25">
      <c r="A372" s="3" t="s">
        <v>15266</v>
      </c>
      <c r="B372" s="18">
        <v>240</v>
      </c>
      <c r="C372" s="5">
        <v>1.7215925218611757E-3</v>
      </c>
    </row>
    <row r="373" spans="1:3" x14ac:dyDescent="0.25">
      <c r="A373" s="8" t="s">
        <v>337</v>
      </c>
      <c r="B373" s="18">
        <v>160</v>
      </c>
      <c r="C373" s="5">
        <v>1.1477283479074504E-3</v>
      </c>
    </row>
    <row r="374" spans="1:3" x14ac:dyDescent="0.25">
      <c r="A374" s="8" t="s">
        <v>2998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262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203</v>
      </c>
      <c r="B383" s="18">
        <v>1100</v>
      </c>
      <c r="C383" s="5">
        <v>7.8906323918637219E-3</v>
      </c>
    </row>
    <row r="384" spans="1:3" x14ac:dyDescent="0.25">
      <c r="A384" s="8" t="s">
        <v>3821</v>
      </c>
      <c r="B384" s="18">
        <v>20.3</v>
      </c>
      <c r="C384" s="5">
        <v>1.4561803414075779E-4</v>
      </c>
    </row>
    <row r="385" spans="1:3" x14ac:dyDescent="0.25">
      <c r="A385" s="8" t="s">
        <v>245</v>
      </c>
      <c r="B385" s="18">
        <v>9</v>
      </c>
      <c r="C385" s="5">
        <v>6.4559719569794093E-5</v>
      </c>
    </row>
    <row r="386" spans="1:3" x14ac:dyDescent="0.25">
      <c r="A386" s="8" t="s">
        <v>302</v>
      </c>
      <c r="B386" s="18">
        <v>42.6</v>
      </c>
      <c r="C386" s="5">
        <v>3.0558267263035868E-4</v>
      </c>
    </row>
    <row r="387" spans="1:3" x14ac:dyDescent="0.25">
      <c r="A387" s="8" t="s">
        <v>261</v>
      </c>
      <c r="B387" s="18">
        <v>120</v>
      </c>
      <c r="C387" s="5">
        <v>8.6079626093058784E-4</v>
      </c>
    </row>
    <row r="388" spans="1:3" x14ac:dyDescent="0.25">
      <c r="A388" s="8" t="s">
        <v>362</v>
      </c>
      <c r="B388" s="18">
        <v>21</v>
      </c>
      <c r="C388" s="5">
        <v>1.5063934566285288E-4</v>
      </c>
    </row>
    <row r="389" spans="1:3" x14ac:dyDescent="0.25">
      <c r="A389" s="8" t="s">
        <v>186</v>
      </c>
      <c r="B389" s="18">
        <v>3.6</v>
      </c>
      <c r="C389" s="5">
        <v>2.5823887827917636E-5</v>
      </c>
    </row>
    <row r="390" spans="1:3" x14ac:dyDescent="0.25">
      <c r="A390" s="8" t="s">
        <v>331</v>
      </c>
      <c r="B390" s="18">
        <v>17.399999999999999</v>
      </c>
      <c r="C390" s="5">
        <v>1.2481545783493524E-4</v>
      </c>
    </row>
    <row r="391" spans="1:3" x14ac:dyDescent="0.25">
      <c r="A391" s="8" t="s">
        <v>249</v>
      </c>
      <c r="B391" s="18">
        <v>20</v>
      </c>
      <c r="C391" s="5">
        <v>1.4346604348843131E-4</v>
      </c>
    </row>
    <row r="392" spans="1:3" x14ac:dyDescent="0.25">
      <c r="A392" s="3" t="s">
        <v>15262</v>
      </c>
      <c r="B392" s="18">
        <v>208</v>
      </c>
      <c r="C392" s="5">
        <v>1.4920468522796855E-3</v>
      </c>
    </row>
    <row r="393" spans="1:3" x14ac:dyDescent="0.25">
      <c r="A393" s="8" t="s">
        <v>15241</v>
      </c>
      <c r="B393" s="18">
        <v>15</v>
      </c>
      <c r="C393" s="5">
        <v>1.0759953261632348E-4</v>
      </c>
    </row>
    <row r="394" spans="1:3" x14ac:dyDescent="0.25">
      <c r="A394" s="8" t="s">
        <v>15242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191</v>
      </c>
      <c r="B396" s="18">
        <v>152.13</v>
      </c>
      <c r="C396" s="5">
        <v>1.0912744597947528E-3</v>
      </c>
    </row>
    <row r="397" spans="1:3" x14ac:dyDescent="0.25">
      <c r="A397" s="8" t="s">
        <v>319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231</v>
      </c>
      <c r="B400" s="18">
        <v>72</v>
      </c>
      <c r="C400" s="5">
        <v>5.1647775655835274E-4</v>
      </c>
    </row>
    <row r="401" spans="1:3" x14ac:dyDescent="0.25">
      <c r="A401" s="8" t="s">
        <v>258</v>
      </c>
      <c r="B401" s="18">
        <v>19</v>
      </c>
      <c r="C401" s="5">
        <v>1.3629274131400973E-4</v>
      </c>
    </row>
    <row r="402" spans="1:3" x14ac:dyDescent="0.25">
      <c r="A402" s="8" t="s">
        <v>193</v>
      </c>
      <c r="B402" s="18">
        <v>78</v>
      </c>
      <c r="C402" s="5">
        <v>5.5951756960488208E-4</v>
      </c>
    </row>
    <row r="403" spans="1:3" x14ac:dyDescent="0.25">
      <c r="A403" s="8" t="s">
        <v>236</v>
      </c>
      <c r="B403" s="18">
        <v>20</v>
      </c>
      <c r="C403" s="5">
        <v>1.4346604348843131E-4</v>
      </c>
    </row>
    <row r="404" spans="1:3" x14ac:dyDescent="0.25">
      <c r="A404" s="8" t="s">
        <v>343</v>
      </c>
      <c r="B404" s="18">
        <v>275</v>
      </c>
      <c r="C404" s="5">
        <v>1.9726580979659305E-3</v>
      </c>
    </row>
    <row r="405" spans="1:3" x14ac:dyDescent="0.25">
      <c r="A405" s="8" t="s">
        <v>309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354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327</v>
      </c>
      <c r="B410" s="18">
        <v>134</v>
      </c>
      <c r="C410" s="5">
        <v>9.6122249137248976E-4</v>
      </c>
    </row>
    <row r="411" spans="1:3" x14ac:dyDescent="0.25">
      <c r="A411" s="8" t="s">
        <v>336</v>
      </c>
      <c r="B411" s="18">
        <v>72</v>
      </c>
      <c r="C411" s="5">
        <v>5.1647775655835274E-4</v>
      </c>
    </row>
    <row r="412" spans="1:3" x14ac:dyDescent="0.25">
      <c r="A412" s="8" t="s">
        <v>262</v>
      </c>
      <c r="B412" s="18">
        <v>292</v>
      </c>
      <c r="C412" s="5">
        <v>2.0946042349310971E-3</v>
      </c>
    </row>
    <row r="413" spans="1:3" x14ac:dyDescent="0.25">
      <c r="A413" s="3" t="s">
        <v>237</v>
      </c>
      <c r="B413" s="18">
        <v>231</v>
      </c>
      <c r="C413" s="5">
        <v>1.6570328022913817E-3</v>
      </c>
    </row>
    <row r="414" spans="1:3" x14ac:dyDescent="0.25">
      <c r="A414" s="8" t="s">
        <v>236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296</v>
      </c>
      <c r="B417" s="18">
        <v>153</v>
      </c>
      <c r="C417" s="5">
        <v>1.0975152326864995E-3</v>
      </c>
    </row>
    <row r="418" spans="1:3" x14ac:dyDescent="0.25">
      <c r="A418" s="8" t="s">
        <v>212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252</v>
      </c>
      <c r="B420" s="18">
        <v>4323.6000000000004</v>
      </c>
      <c r="C420" s="5">
        <v>3.1014489281329084E-2</v>
      </c>
    </row>
    <row r="421" spans="1:3" x14ac:dyDescent="0.25">
      <c r="A421" s="8" t="s">
        <v>359</v>
      </c>
      <c r="B421" s="18">
        <v>31</v>
      </c>
      <c r="C421" s="5">
        <v>2.2237236740706853E-4</v>
      </c>
    </row>
    <row r="422" spans="1:3" x14ac:dyDescent="0.25">
      <c r="A422" s="8" t="s">
        <v>15271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346</v>
      </c>
      <c r="B424" s="18">
        <v>74.400000000000006</v>
      </c>
      <c r="C424" s="5">
        <v>5.3369368177696454E-4</v>
      </c>
    </row>
    <row r="425" spans="1:3" x14ac:dyDescent="0.25">
      <c r="A425" s="3" t="s">
        <v>15236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15261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185</v>
      </c>
      <c r="B430" s="18">
        <v>6</v>
      </c>
      <c r="C430" s="5">
        <v>4.3039813046529393E-5</v>
      </c>
    </row>
    <row r="431" spans="1:3" x14ac:dyDescent="0.25">
      <c r="A431" s="3" t="s">
        <v>270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3572</v>
      </c>
      <c r="B440" s="18">
        <v>130</v>
      </c>
      <c r="C440" s="5">
        <v>9.3252928267480346E-4</v>
      </c>
    </row>
    <row r="441" spans="1:3" x14ac:dyDescent="0.25">
      <c r="A441" s="8" t="s">
        <v>7156</v>
      </c>
      <c r="B441" s="18">
        <v>164</v>
      </c>
      <c r="C441" s="5">
        <v>1.1764215566051367E-3</v>
      </c>
    </row>
    <row r="442" spans="1:3" x14ac:dyDescent="0.25">
      <c r="A442" s="8" t="s">
        <v>201</v>
      </c>
      <c r="B442" s="18">
        <v>20</v>
      </c>
      <c r="C442" s="5">
        <v>1.4346604348843131E-4</v>
      </c>
    </row>
    <row r="443" spans="1:3" x14ac:dyDescent="0.25">
      <c r="A443" s="8" t="s">
        <v>3457</v>
      </c>
      <c r="B443" s="18">
        <v>11.2</v>
      </c>
      <c r="C443" s="5">
        <v>8.0340984353521525E-5</v>
      </c>
    </row>
    <row r="444" spans="1:3" x14ac:dyDescent="0.25">
      <c r="A444" s="8" t="s">
        <v>230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234</v>
      </c>
      <c r="B447" s="18">
        <v>17</v>
      </c>
      <c r="C447" s="5">
        <v>1.2194613696516661E-4</v>
      </c>
    </row>
    <row r="448" spans="1:3" x14ac:dyDescent="0.25">
      <c r="A448" s="8" t="s">
        <v>3301</v>
      </c>
      <c r="B448" s="18">
        <v>90</v>
      </c>
      <c r="C448" s="5">
        <v>6.4559719569794085E-4</v>
      </c>
    </row>
    <row r="449" spans="1:3" x14ac:dyDescent="0.25">
      <c r="A449" s="8" t="s">
        <v>367</v>
      </c>
      <c r="B449" s="18">
        <v>14</v>
      </c>
      <c r="C449" s="5">
        <v>1.0042623044190192E-4</v>
      </c>
    </row>
    <row r="450" spans="1:3" x14ac:dyDescent="0.25">
      <c r="A450" s="8" t="s">
        <v>271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3367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212</v>
      </c>
      <c r="B456" s="18">
        <v>51</v>
      </c>
      <c r="C456" s="5">
        <v>3.6583841089549981E-4</v>
      </c>
    </row>
    <row r="457" spans="1:3" x14ac:dyDescent="0.25">
      <c r="A457" s="8" t="s">
        <v>833</v>
      </c>
      <c r="B457" s="18">
        <v>105</v>
      </c>
      <c r="C457" s="5">
        <v>7.531967283142644E-4</v>
      </c>
    </row>
    <row r="458" spans="1:3" x14ac:dyDescent="0.25">
      <c r="A458" s="8" t="s">
        <v>723</v>
      </c>
      <c r="B458" s="18">
        <v>60</v>
      </c>
      <c r="C458" s="5">
        <v>4.3039813046529392E-4</v>
      </c>
    </row>
    <row r="459" spans="1:3" x14ac:dyDescent="0.25">
      <c r="A459" s="8" t="s">
        <v>15371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8339</v>
      </c>
      <c r="B461" s="18">
        <v>159.68</v>
      </c>
      <c r="C461" s="5">
        <v>1.1454328912116356E-3</v>
      </c>
    </row>
    <row r="462" spans="1:3" x14ac:dyDescent="0.25">
      <c r="A462" s="8" t="s">
        <v>15243</v>
      </c>
      <c r="B462" s="18">
        <v>333</v>
      </c>
      <c r="C462" s="5">
        <v>2.3887096240823814E-3</v>
      </c>
    </row>
    <row r="463" spans="1:3" x14ac:dyDescent="0.25">
      <c r="A463" s="8" t="s">
        <v>268</v>
      </c>
      <c r="B463" s="18">
        <v>292</v>
      </c>
      <c r="C463" s="5">
        <v>2.0946042349310971E-3</v>
      </c>
    </row>
    <row r="464" spans="1:3" x14ac:dyDescent="0.25">
      <c r="A464" s="8" t="s">
        <v>3014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3601</v>
      </c>
      <c r="B467" s="18">
        <v>701</v>
      </c>
      <c r="C467" s="5">
        <v>5.028484824269517E-3</v>
      </c>
    </row>
    <row r="468" spans="1:3" x14ac:dyDescent="0.25">
      <c r="A468" s="3" t="s">
        <v>15129</v>
      </c>
      <c r="B468" s="18">
        <v>9</v>
      </c>
      <c r="C468" s="5">
        <v>6.4559719569794093E-5</v>
      </c>
    </row>
    <row r="469" spans="1:3" x14ac:dyDescent="0.25">
      <c r="A469" s="8" t="s">
        <v>364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369</v>
      </c>
      <c r="B472" s="18">
        <v>292</v>
      </c>
      <c r="C472" s="5">
        <v>2.0946042349310971E-3</v>
      </c>
    </row>
    <row r="473" spans="1:3" x14ac:dyDescent="0.25">
      <c r="A473" s="8" t="s">
        <v>3175</v>
      </c>
      <c r="B473" s="18">
        <v>5</v>
      </c>
      <c r="C473" s="5">
        <v>3.5866510872107826E-5</v>
      </c>
    </row>
    <row r="474" spans="1:3" x14ac:dyDescent="0.25">
      <c r="A474" s="8" t="s">
        <v>346</v>
      </c>
      <c r="B474" s="18">
        <v>369</v>
      </c>
      <c r="C474" s="5">
        <v>2.6469485023615578E-3</v>
      </c>
    </row>
    <row r="475" spans="1:3" x14ac:dyDescent="0.25">
      <c r="A475" s="8" t="s">
        <v>15251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200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15149</v>
      </c>
      <c r="B482" s="18">
        <v>2880.4</v>
      </c>
      <c r="C482" s="5">
        <v>2.0661979583203878E-2</v>
      </c>
    </row>
    <row r="483" spans="1:3" x14ac:dyDescent="0.25">
      <c r="A483" s="8" t="s">
        <v>232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304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332</v>
      </c>
      <c r="B488" s="18">
        <v>283</v>
      </c>
      <c r="C488" s="5">
        <v>2.0300445153613031E-3</v>
      </c>
    </row>
    <row r="489" spans="1:3" x14ac:dyDescent="0.25">
      <c r="A489" s="8" t="s">
        <v>334</v>
      </c>
      <c r="B489" s="18">
        <v>242</v>
      </c>
      <c r="C489" s="5">
        <v>1.7359391262100187E-3</v>
      </c>
    </row>
    <row r="490" spans="1:3" x14ac:dyDescent="0.25">
      <c r="A490" s="8" t="s">
        <v>368</v>
      </c>
      <c r="B490" s="18">
        <v>130</v>
      </c>
      <c r="C490" s="5">
        <v>9.3252928267480346E-4</v>
      </c>
    </row>
    <row r="491" spans="1:3" x14ac:dyDescent="0.25">
      <c r="A491" s="8" t="s">
        <v>357</v>
      </c>
      <c r="B491" s="18">
        <v>186.4</v>
      </c>
      <c r="C491" s="5">
        <v>1.3371035253121799E-3</v>
      </c>
    </row>
    <row r="492" spans="1:3" x14ac:dyDescent="0.25">
      <c r="A492" s="8" t="s">
        <v>3160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202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305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15148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363</v>
      </c>
      <c r="B500" s="18">
        <v>325</v>
      </c>
      <c r="C500" s="5">
        <v>2.3313232066870088E-3</v>
      </c>
    </row>
    <row r="501" spans="1:3" x14ac:dyDescent="0.25">
      <c r="A501" s="8" t="s">
        <v>15280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268</v>
      </c>
      <c r="B505" s="18">
        <v>588</v>
      </c>
      <c r="C505" s="5">
        <v>4.2179016785598806E-3</v>
      </c>
    </row>
    <row r="506" spans="1:3" x14ac:dyDescent="0.25">
      <c r="A506" s="8" t="s">
        <v>265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292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267</v>
      </c>
      <c r="B512" s="18">
        <v>747</v>
      </c>
      <c r="C512" s="5">
        <v>5.3584567242929097E-3</v>
      </c>
    </row>
    <row r="513" spans="1:3" x14ac:dyDescent="0.25">
      <c r="A513" s="8" t="s">
        <v>3548</v>
      </c>
      <c r="B513" s="18">
        <v>131</v>
      </c>
      <c r="C513" s="5">
        <v>9.3970258484922509E-4</v>
      </c>
    </row>
    <row r="514" spans="1:3" x14ac:dyDescent="0.25">
      <c r="A514" s="8" t="s">
        <v>269</v>
      </c>
      <c r="B514" s="18">
        <v>1523</v>
      </c>
      <c r="C514" s="5">
        <v>1.0924939211644044E-2</v>
      </c>
    </row>
    <row r="515" spans="1:3" x14ac:dyDescent="0.25">
      <c r="A515" s="8" t="s">
        <v>266</v>
      </c>
      <c r="B515" s="18">
        <v>453</v>
      </c>
      <c r="C515" s="5">
        <v>3.2495058850129689E-3</v>
      </c>
    </row>
    <row r="516" spans="1:3" x14ac:dyDescent="0.25">
      <c r="A516" s="8" t="s">
        <v>316</v>
      </c>
      <c r="B516" s="18">
        <v>213</v>
      </c>
      <c r="C516" s="5">
        <v>1.5279133631517935E-3</v>
      </c>
    </row>
    <row r="517" spans="1:3" x14ac:dyDescent="0.25">
      <c r="A517" s="8" t="s">
        <v>15281</v>
      </c>
      <c r="B517" s="18">
        <v>29</v>
      </c>
      <c r="C517" s="5">
        <v>2.0802576305822539E-4</v>
      </c>
    </row>
    <row r="518" spans="1:3" x14ac:dyDescent="0.25">
      <c r="A518" s="8" t="s">
        <v>313</v>
      </c>
      <c r="B518" s="18">
        <v>32</v>
      </c>
      <c r="C518" s="5">
        <v>2.2954566958149008E-4</v>
      </c>
    </row>
    <row r="519" spans="1:3" x14ac:dyDescent="0.25">
      <c r="A519" s="8" t="s">
        <v>348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357</v>
      </c>
      <c r="B521" s="18">
        <v>20</v>
      </c>
      <c r="C521" s="5">
        <v>1.4346604348843131E-4</v>
      </c>
    </row>
    <row r="522" spans="1:3" x14ac:dyDescent="0.25">
      <c r="A522" s="8" t="s">
        <v>320</v>
      </c>
      <c r="B522" s="18">
        <v>16</v>
      </c>
      <c r="C522" s="5">
        <v>1.1477283479074504E-4</v>
      </c>
    </row>
    <row r="523" spans="1:3" x14ac:dyDescent="0.25">
      <c r="A523" s="8" t="s">
        <v>179</v>
      </c>
      <c r="B523" s="18">
        <v>25</v>
      </c>
      <c r="C523" s="5">
        <v>1.7933255436053915E-4</v>
      </c>
    </row>
    <row r="524" spans="1:3" x14ac:dyDescent="0.25">
      <c r="A524" s="8" t="s">
        <v>346</v>
      </c>
      <c r="B524" s="18">
        <v>1331.7</v>
      </c>
      <c r="C524" s="5">
        <v>9.5526865056771992E-3</v>
      </c>
    </row>
    <row r="525" spans="1:3" x14ac:dyDescent="0.25">
      <c r="A525" s="8" t="s">
        <v>240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241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370</v>
      </c>
      <c r="B530" s="18">
        <v>20</v>
      </c>
      <c r="C530" s="5">
        <v>1.4346604348843131E-4</v>
      </c>
    </row>
    <row r="531" spans="1:3" x14ac:dyDescent="0.25">
      <c r="A531" s="3" t="s">
        <v>15372</v>
      </c>
      <c r="B531" s="18">
        <v>15</v>
      </c>
      <c r="C531" s="5">
        <v>1.0759953261632348E-4</v>
      </c>
    </row>
    <row r="532" spans="1:3" x14ac:dyDescent="0.25">
      <c r="A532" s="8" t="s">
        <v>356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15239</v>
      </c>
      <c r="B535" s="18">
        <v>136</v>
      </c>
      <c r="C535" s="5">
        <v>9.755690957213329E-4</v>
      </c>
    </row>
    <row r="536" spans="1:3" x14ac:dyDescent="0.25">
      <c r="A536" s="8" t="s">
        <v>15238</v>
      </c>
      <c r="B536" s="18">
        <v>136</v>
      </c>
      <c r="C536" s="5">
        <v>9.755690957213329E-4</v>
      </c>
    </row>
    <row r="537" spans="1:3" x14ac:dyDescent="0.25">
      <c r="A537" s="3" t="s">
        <v>15278</v>
      </c>
      <c r="B537" s="18">
        <v>230</v>
      </c>
      <c r="C537" s="5">
        <v>1.64985950011696E-3</v>
      </c>
    </row>
    <row r="538" spans="1:3" x14ac:dyDescent="0.25">
      <c r="A538" s="8" t="s">
        <v>3701</v>
      </c>
      <c r="B538" s="18">
        <v>230</v>
      </c>
      <c r="C538" s="5">
        <v>1.64985950011696E-3</v>
      </c>
    </row>
    <row r="539" spans="1:3" x14ac:dyDescent="0.25">
      <c r="A539" s="3" t="s">
        <v>274</v>
      </c>
      <c r="B539" s="18">
        <v>724</v>
      </c>
      <c r="C539" s="5">
        <v>5.1934707742812133E-3</v>
      </c>
    </row>
    <row r="540" spans="1:3" x14ac:dyDescent="0.25">
      <c r="A540" s="8" t="s">
        <v>273</v>
      </c>
      <c r="B540" s="18">
        <v>724</v>
      </c>
      <c r="C540" s="5">
        <v>5.1934707742812133E-3</v>
      </c>
    </row>
    <row r="541" spans="1:3" x14ac:dyDescent="0.25">
      <c r="A541" s="3" t="s">
        <v>15276</v>
      </c>
      <c r="B541" s="18">
        <v>525</v>
      </c>
      <c r="C541" s="5">
        <v>3.7659836415713218E-3</v>
      </c>
    </row>
    <row r="542" spans="1:3" x14ac:dyDescent="0.25">
      <c r="A542" s="8" t="s">
        <v>805</v>
      </c>
      <c r="B542" s="18">
        <v>525</v>
      </c>
      <c r="C542" s="5">
        <v>3.7659836415713218E-3</v>
      </c>
    </row>
    <row r="543" spans="1:3" x14ac:dyDescent="0.25">
      <c r="A543" s="3" t="s">
        <v>15260</v>
      </c>
      <c r="B543" s="18">
        <v>540</v>
      </c>
      <c r="C543" s="5">
        <v>3.8735831741876451E-3</v>
      </c>
    </row>
    <row r="544" spans="1:3" x14ac:dyDescent="0.25">
      <c r="A544" s="8" t="s">
        <v>15265</v>
      </c>
      <c r="B544" s="18">
        <v>540</v>
      </c>
      <c r="C544" s="5">
        <v>3.8735831741876451E-3</v>
      </c>
    </row>
    <row r="545" spans="1:3" x14ac:dyDescent="0.25">
      <c r="A545" s="3" t="s">
        <v>15235</v>
      </c>
      <c r="B545" s="18">
        <v>1224</v>
      </c>
      <c r="C545" s="5">
        <v>8.7801218614919959E-3</v>
      </c>
    </row>
    <row r="546" spans="1:3" x14ac:dyDescent="0.25">
      <c r="A546" s="8" t="s">
        <v>3368</v>
      </c>
      <c r="B546" s="18">
        <v>452</v>
      </c>
      <c r="C546" s="5">
        <v>3.2423325828385475E-3</v>
      </c>
    </row>
    <row r="547" spans="1:3" x14ac:dyDescent="0.25">
      <c r="A547" s="8" t="s">
        <v>3516</v>
      </c>
      <c r="B547" s="18">
        <v>424</v>
      </c>
      <c r="C547" s="5">
        <v>3.0414801219547437E-3</v>
      </c>
    </row>
    <row r="548" spans="1:3" x14ac:dyDescent="0.25">
      <c r="A548" s="8" t="s">
        <v>7158</v>
      </c>
      <c r="B548" s="18">
        <v>246</v>
      </c>
      <c r="C548" s="5">
        <v>1.764632334907705E-3</v>
      </c>
    </row>
    <row r="549" spans="1:3" x14ac:dyDescent="0.25">
      <c r="A549" s="8" t="s">
        <v>3367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topLeftCell="A123" zoomScale="85" zoomScaleNormal="85" workbookViewId="0">
      <selection activeCell="B47" sqref="B47:B1277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15369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BU3</v>
      </c>
      <c r="B2" s="12">
        <f>Eintragen!C2</f>
        <v>28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Walnuss Roulette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VOS &gt; Einsatz</v>
      </c>
      <c r="H2" s="11" t="str">
        <f>IF(ISBLANK(Tabelle1[[#This Row],[noch genauer]]),"-",Tabelle1[[#This Row],[noch genauer]])</f>
        <v>höhere Produktion an Abschnitten als Einsatz im Rework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 t="str">
        <f>IFERROR(VLOOKUP(Tabelle3[[#This Row],[Artikelnr.]],Kennzahlen!S:U,3,FALSE)*Tabelle3[[#This Row],[Menge]],"0")</f>
        <v>0</v>
      </c>
      <c r="N2" s="14" t="str">
        <f>Eintragen!A2</f>
        <v>L4</v>
      </c>
      <c r="O2" s="16">
        <f>Eintragen!B2</f>
        <v>29500481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BU1</v>
      </c>
      <c r="B3" s="12">
        <f>Eintragen!C3</f>
        <v>15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Schmelzkäsezub. Pon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stehen geblieben / übersehen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7.5</v>
      </c>
      <c r="N3" s="14" t="str">
        <f>Eintragen!A3</f>
        <v>Abfüllung</v>
      </c>
      <c r="O3" s="16">
        <f>Eintragen!B3</f>
        <v>29500514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153.4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URW-GRS-KRÄU OGT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spezifischer Einsatz</v>
      </c>
      <c r="H4" s="11" t="str">
        <f>IF(ISBLANK(Tabelle1[[#This Row],[noch genauer]]),"-",Tabelle1[[#This Row],[noch genauer]])</f>
        <v>Produktion unregelmäßig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76.7</v>
      </c>
      <c r="N4" s="14" t="str">
        <f>Eintragen!A4</f>
        <v>L34</v>
      </c>
      <c r="O4" s="16">
        <f>Eintragen!B4</f>
        <v>29500939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BU1</v>
      </c>
      <c r="B5" s="12">
        <f>Eintragen!C5</f>
        <v>19.399999999999999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" s="14" t="str">
        <f>IFERROR(VLOOKUP(Tabelle3[[#This Row],[Artikelnr.]],Artikel!A:C,3,FALSE),Tabelle3[[#This Row],[Artikelnr.]])</f>
        <v>VOS URW NATUR AMM CO RE</v>
      </c>
      <c r="F5" s="11" t="str">
        <f>VLOOKUP(Eintragen!D5,'Liste Gründe'!A:D,2,FALSE)</f>
        <v>Schimmel</v>
      </c>
      <c r="G5" s="13" t="str">
        <f>IF(ISBLANK(Eintragen!F5),VLOOKUP(Tabelle3[[#This Row],[Grund Ziffer]],'Liste Gründe'!A:D,3,FALSE),Eintragen!F5)</f>
        <v>keine Verarbeitung</v>
      </c>
      <c r="H5" s="11" t="str">
        <f>IF(ISBLANK(Tabelle1[[#This Row],[noch genauer]]),"-",Tabelle1[[#This Row],[noch genauer]])</f>
        <v>Aufgrund Konsistenz nicht genommen. Zu wenig VOS verarbeitet. Vom Warmen ins Kalte -&gt; Schimmel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9.6999999999999993</v>
      </c>
      <c r="N5" s="14" t="str">
        <f>Eintragen!A5</f>
        <v>Schmelze</v>
      </c>
      <c r="O5" s="16">
        <f>Eintragen!B5</f>
        <v>29501021</v>
      </c>
      <c r="P5" s="15">
        <f>Eintragen!D5</f>
        <v>12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BU4</v>
      </c>
      <c r="B6" s="12">
        <f>Eintragen!C6</f>
        <v>18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" s="14" t="str">
        <f>IFERROR(VLOOKUP(Tabelle3[[#This Row],[Artikelnr.]],Artikel!A:C,3,FALSE),Tabelle3[[#This Row],[Artikelnr.]])</f>
        <v>ABS KELLERGEIST</v>
      </c>
      <c r="F6" s="11" t="str">
        <f>VLOOKUP(Eintragen!D6,'Liste Gründe'!A:D,2,FALSE)</f>
        <v>Rest</v>
      </c>
      <c r="G6" s="13" t="str">
        <f>IF(ISBLANK(Eintragen!F6),VLOOKUP(Tabelle3[[#This Row],[Grund Ziffer]],'Liste Gründe'!A:D,3,FALSE),Eintragen!F6)</f>
        <v>blaues Klebeband im Produkt</v>
      </c>
      <c r="H6" s="11" t="str">
        <f>IF(ISBLANK(Tabelle1[[#This Row],[noch genauer]]),"-",Tabelle1[[#This Row],[noch genauer]])</f>
        <v>Trennung vom Klebeband aus Produkt zu aufwendig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>
        <f>IFERROR(VLOOKUP(Tabelle3[[#This Row],[Artikelnr.]],Kennzahlen!S:U,3,FALSE)*Tabelle3[[#This Row],[Menge]],"0")</f>
        <v>1.8000000000000002E-3</v>
      </c>
      <c r="N6" s="14" t="str">
        <f>Eintragen!A6</f>
        <v>L22</v>
      </c>
      <c r="O6" s="16">
        <f>Eintragen!B6</f>
        <v>29501028</v>
      </c>
      <c r="P6" s="15">
        <f>Eintragen!D6</f>
        <v>22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21.2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URW-SPASTUP-3500034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keine Verarbeitung</v>
      </c>
      <c r="H7" s="11" t="str">
        <f>IF(ISBLANK(Tabelle1[[#This Row],[noch genauer]]),"-",Tabelle1[[#This Row],[noch genauer]])</f>
        <v>Aufgrund Konsistenz nicht genommen. Zu wenig VOS verarbeitet. Vom Warmen ins Kalte -&gt; Schimmel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10.6</v>
      </c>
      <c r="N7" s="14" t="str">
        <f>Eintragen!A7</f>
        <v>Schmelze</v>
      </c>
      <c r="O7" s="16">
        <f>Eintragen!B7</f>
        <v>29501052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BU1</v>
      </c>
      <c r="B8" s="12">
        <f>Eintragen!C8</f>
        <v>37.200000000000003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URGW CHILI-NATRIUMA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keine Verarbeitung</v>
      </c>
      <c r="H8" s="11" t="str">
        <f>IF(ISBLANK(Tabelle1[[#This Row],[noch genauer]]),"-",Tabelle1[[#This Row],[noch genauer]])</f>
        <v>Aufgrund Konsistenz nicht genommen. Zu wenig VOS verarbeitet. Vom Warmen ins Kalte -&gt; Schimmel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18.600000000000001</v>
      </c>
      <c r="N8" s="14" t="str">
        <f>Eintragen!A8</f>
        <v>Schmelze</v>
      </c>
      <c r="O8" s="16">
        <f>Eintragen!B8</f>
        <v>29501057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BU1</v>
      </c>
      <c r="B9" s="12">
        <f>Eintragen!C9</f>
        <v>35.4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" s="14" t="str">
        <f>IFERROR(VLOOKUP(Tabelle3[[#This Row],[Artikelnr.]],Artikel!A:C,3,FALSE),Tabelle3[[#This Row],[Artikelnr.]])</f>
        <v>VS Chili geschält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 Verarbeitung</v>
      </c>
      <c r="H9" s="11" t="str">
        <f>IF(ISBLANK(Tabelle1[[#This Row],[noch genauer]]),"-",Tabelle1[[#This Row],[noch genauer]])</f>
        <v>Aufgrund Konsistenz nicht genommen. Zu wenig VOS verarbeitet. Vom Warmen ins Kalte -&gt; Schimmel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>
        <f>IFERROR(VLOOKUP(Tabelle3[[#This Row],[Artikelnr.]],Kennzahlen!S:U,3,FALSE)*Tabelle3[[#This Row],[Menge]],"0")</f>
        <v>32.996340000000004</v>
      </c>
      <c r="N9" s="14" t="str">
        <f>Eintragen!A9</f>
        <v>Schmelze</v>
      </c>
      <c r="O9" s="16">
        <f>Eintragen!B9</f>
        <v>29600027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BU3</v>
      </c>
      <c r="B10" s="12">
        <f>Eintragen!C10</f>
        <v>305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" s="14" t="str">
        <f>IFERROR(VLOOKUP(Tabelle3[[#This Row],[Artikelnr.]],Artikel!A:C,3,FALSE),Tabelle3[[#This Row],[Artikelnr.]])</f>
        <v>ABS HAV-DILL-VAKU</v>
      </c>
      <c r="F10" s="11" t="str">
        <f>VLOOKUP(Eintragen!D10,'Liste Gründe'!A:D,2,FALSE)</f>
        <v>Schimmel</v>
      </c>
      <c r="G10" s="13" t="str">
        <f>IF(ISBLANK(Eintragen!F10),VLOOKUP(Tabelle3[[#This Row],[Grund Ziffer]],'Liste Gründe'!A:D,3,FALSE),Eintragen!F10)</f>
        <v>spezifischer Einsatz</v>
      </c>
      <c r="H10" s="11" t="str">
        <f>IF(ISBLANK(Tabelle1[[#This Row],[noch genauer]]),"-",Tabelle1[[#This Row],[noch genauer]])</f>
        <v>seltene Verwendung / Abschnitte nur für Creme noblesse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309.27</v>
      </c>
      <c r="N10" s="14" t="str">
        <f>Eintragen!A10</f>
        <v>L1</v>
      </c>
      <c r="O10" s="16">
        <f>Eintragen!B10</f>
        <v>49500052</v>
      </c>
      <c r="P10" s="15">
        <f>Eintragen!D10</f>
        <v>12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BU4</v>
      </c>
      <c r="B11" s="12">
        <f>Eintragen!C11</f>
        <v>81.5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" s="14" t="str">
        <f>IFERROR(VLOOKUP(Tabelle3[[#This Row],[Artikelnr.]],Artikel!A:C,3,FALSE),Tabelle3[[#This Row],[Artikelnr.]])</f>
        <v>ABS CAMBOZOLA-VAKU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Verwendung</v>
      </c>
      <c r="H11" s="11" t="str">
        <f>IF(ISBLANK(Tabelle1[[#This Row],[noch genauer]]),"-",Tabelle1[[#This Row],[noch genauer]])</f>
        <v>&lt;300kg/Monat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1.1491499999999999</v>
      </c>
      <c r="N11" s="14" t="str">
        <f>Eintragen!A11</f>
        <v>L20</v>
      </c>
      <c r="O11" s="16">
        <f>Eintragen!B11</f>
        <v>49500194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" s="14" t="str">
        <f>IFERROR(VLOOKUP(Tabelle3[[#This Row],[Artikelnr.]],Artikel!A:C,3,FALSE),Tabelle3[[#This Row],[Artikelnr.]])</f>
        <v>VOS VEG-SCH-MILD-VAKU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VOS &gt; Einsatz</v>
      </c>
      <c r="H12" s="11" t="str">
        <f>IF(ISBLANK(Tabelle1[[#This Row],[noch genauer]]),"-",Tabelle1[[#This Row],[noch genauer]])</f>
        <v>-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23.13</v>
      </c>
      <c r="N12" s="14" t="str">
        <f>Eintragen!A12</f>
        <v>L1</v>
      </c>
      <c r="O12" s="16">
        <f>Eintragen!B12</f>
        <v>49900001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150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" s="14" t="str">
        <f>IFERROR(VLOOKUP(Tabelle3[[#This Row],[Artikelnr.]],Artikel!A:C,3,FALSE),Tabelle3[[#This Row],[Artikelnr.]])</f>
        <v>VOS VEG-SCH-WÜRZIG-VAKU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VOS &gt; Einsatz</v>
      </c>
      <c r="H13" s="11" t="str">
        <f>IF(ISBLANK(Tabelle1[[#This Row],[noch genauer]]),"-",Tabelle1[[#This Row],[noch genauer]])</f>
        <v>-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77.100000000000009</v>
      </c>
      <c r="N13" s="14" t="str">
        <f>Eintragen!A13</f>
        <v>L1</v>
      </c>
      <c r="O13" s="16">
        <f>Eintragen!B13</f>
        <v>49900002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Verkauf</v>
      </c>
      <c r="B14" s="12">
        <f>Eintragen!C14</f>
        <v>15.2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" s="14" t="str">
        <f>IFERROR(VLOOKUP(Tabelle3[[#This Row],[Artikelnr.]],Artikel!A:C,3,FALSE),Tabelle3[[#This Row],[Artikelnr.]])</f>
        <v>Div. Zipfel, Endstücke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keinen Abnehmer/kein Schälpersonal</v>
      </c>
      <c r="H14" s="11" t="str">
        <f>IF(ISBLANK(Tabelle1[[#This Row],[noch genauer]]),"-",Tabelle1[[#This Row],[noch genauer]])</f>
        <v>keinen Abnehmer/Schälen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Verkauf</v>
      </c>
      <c r="O14" s="16" t="str">
        <f>Eintragen!B14</f>
        <v>Div. Zipfel, Endstücke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BU2</v>
      </c>
      <c r="B15" s="12">
        <f>Eintragen!C15</f>
        <v>90.6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5" s="14" t="str">
        <f>IFERROR(VLOOKUP(Tabelle3[[#This Row],[Artikelnr.]],Artikel!A:C,3,FALSE),Tabelle3[[#This Row],[Artikelnr.]])</f>
        <v>Diverses</v>
      </c>
      <c r="F15" s="11" t="str">
        <f>VLOOKUP(Eintragen!D15,'Liste Gründe'!A:D,2,FALSE)</f>
        <v>Linienbezogen</v>
      </c>
      <c r="G15" s="13" t="str">
        <f>IF(ISBLANK(Eintragen!F15),VLOOKUP(Tabelle3[[#This Row],[Grund Ziffer]],'Liste Gründe'!A:D,3,FALSE),Eintragen!F15)</f>
        <v>Maschinenabfall</v>
      </c>
      <c r="H15" s="11" t="str">
        <f>IF(ISBLANK(Tabelle1[[#This Row],[noch genauer]]),"-",Tabelle1[[#This Row],[noch genauer]])</f>
        <v>-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IFERROR(VLOOKUP(Tabelle3[[#This Row],[Artikelnr.]],Kennzahlen!S:U,3,FALSE)*Tabelle3[[#This Row],[Menge]],"0")</f>
        <v>0</v>
      </c>
      <c r="N15" s="14" t="str">
        <f>Eintragen!A15</f>
        <v>BU2</v>
      </c>
      <c r="O15" s="16" t="str">
        <f>Eintragen!B15</f>
        <v>Diverses</v>
      </c>
      <c r="P15" s="15">
        <f>Eintragen!D15</f>
        <v>30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8</v>
      </c>
      <c r="C16" s="13">
        <f>Tabelle1[[#This Row],[Datum]]</f>
        <v>44427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aus Abfüllung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Fremdkörper</v>
      </c>
      <c r="H16" s="11" t="str">
        <f>IF(ISBLANK(Tabelle1[[#This Row],[noch genauer]]),"-",Tabelle1[[#This Row],[noch genauer]])</f>
        <v>Metall</v>
      </c>
      <c r="I16" s="14">
        <f t="shared" si="0"/>
        <v>33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 t="str">
        <f>Eintragen!B16</f>
        <v>Diverses aus Abfüllung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55.6</v>
      </c>
      <c r="C17" s="13">
        <f>Tabelle1[[#This Row],[Datum]]</f>
        <v>44427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" s="14" t="str">
        <f>IFERROR(VLOOKUP(Tabelle3[[#This Row],[Artikelnr.]],Artikel!A:C,3,FALSE),Tabelle3[[#This Row],[Artikelnr.]])</f>
        <v>Diverses aus Abfüllung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Maschinenabfall</v>
      </c>
      <c r="H17" s="11" t="str">
        <f>IF(ISBLANK(Tabelle1[[#This Row],[noch genauer]]),"-",Tabelle1[[#This Row],[noch genauer]])</f>
        <v>nicht eindeutig</v>
      </c>
      <c r="I17" s="14">
        <f t="shared" si="0"/>
        <v>33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 t="str">
        <f>Eintragen!B17</f>
        <v>Diverses aus Abfüllung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91.2</v>
      </c>
      <c r="C18" s="13">
        <f>Tabelle1[[#This Row],[Datum]]</f>
        <v>44427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 aus Abfüllung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Maschinenabfall</v>
      </c>
      <c r="H18" s="11" t="str">
        <f>IF(ISBLANK(Tabelle1[[#This Row],[noch genauer]]),"-",Tabelle1[[#This Row],[noch genauer]])</f>
        <v>nicht eindeutig</v>
      </c>
      <c r="I18" s="14">
        <f t="shared" si="0"/>
        <v>33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 t="str">
        <f>Eintragen!B18</f>
        <v>Diverses aus Abfüllung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Rest</v>
      </c>
      <c r="B20" s="12">
        <f>Eintragen!C20</f>
        <v>51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" s="14" t="str">
        <f>IFERROR(VLOOKUP(Tabelle3[[#This Row],[Artikelnr.]],Artikel!A:C,3,FALSE),Tabelle3[[#This Row],[Artikelnr.]])</f>
        <v>Laborproben</v>
      </c>
      <c r="F20" s="11" t="str">
        <f>VLOOKUP(Eintragen!D20,'Liste Gründe'!A:D,2,FALSE)</f>
        <v>Qualitätssicherung</v>
      </c>
      <c r="G20" s="13" t="str">
        <f>IF(ISBLANK(Eintragen!F20),VLOOKUP(Tabelle3[[#This Row],[Grund Ziffer]],'Liste Gründe'!A:D,3,FALSE),Eintragen!F20)</f>
        <v>Laborprobe</v>
      </c>
      <c r="H20" s="11" t="str">
        <f>IF(ISBLANK(Tabelle1[[#This Row],[noch genauer]]),"-",Tabelle1[[#This Row],[noch genauer]])</f>
        <v>Laborprobe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 t="str">
        <f>Eintragen!A20</f>
        <v>Labor</v>
      </c>
      <c r="O20" s="16" t="str">
        <f>Eintragen!B20</f>
        <v>Laborproben</v>
      </c>
      <c r="P20" s="15">
        <f>Eintragen!D20</f>
        <v>70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BU1</v>
      </c>
      <c r="B21" s="12">
        <f>Eintragen!C21</f>
        <v>54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" s="14" t="str">
        <f>IFERROR(VLOOKUP(Tabelle3[[#This Row],[Artikelnr.]],Artikel!A:C,3,FALSE),Tabelle3[[#This Row],[Artikelnr.]])</f>
        <v>Räucher Ammerland</v>
      </c>
      <c r="F21" s="11" t="str">
        <f>VLOOKUP(Eintragen!D21,'Liste Gründe'!A:D,2,FALSE)</f>
        <v>Rest</v>
      </c>
      <c r="G21" s="13" t="str">
        <f>IF(ISBLANK(Eintragen!F21),VLOOKUP(Tabelle3[[#This Row],[Grund Ziffer]],'Liste Gründe'!A:D,3,FALSE),Eintragen!F21)</f>
        <v>geschälte Rinde</v>
      </c>
      <c r="H21" s="11" t="str">
        <f>IF(ISBLANK(Tabelle1[[#This Row],[noch genauer]]),"-",Tabelle1[[#This Row],[noch genauer]])</f>
        <v>keine Verwendung möglich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 t="str">
        <f>IFERROR(VLOOKUP(Tabelle3[[#This Row],[Artikelnr.]],Kennzahlen!S:U,3,FALSE)*Tabelle3[[#This Row],[Menge]],"0")</f>
        <v>0</v>
      </c>
      <c r="N21" s="14" t="str">
        <f>Eintragen!A21</f>
        <v>RWV</v>
      </c>
      <c r="O21" s="16" t="str">
        <f>Eintragen!B21</f>
        <v>Räucher Ammerland</v>
      </c>
      <c r="P21" s="15">
        <f>Eintragen!D21</f>
        <v>22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BU3</v>
      </c>
      <c r="B22" s="12">
        <f>Eintragen!C22</f>
        <v>28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" s="14" t="str">
        <f>IFERROR(VLOOKUP(Tabelle3[[#This Row],[Artikelnr.]],Artikel!A:C,3,FALSE),Tabelle3[[#This Row],[Artikelnr.]])</f>
        <v>ABS CHED-ROT MIT ß-CARO</v>
      </c>
      <c r="F22" s="11" t="str">
        <f>VLOOKUP(Eintragen!D22,'Liste Gründe'!A:D,2,FALSE)</f>
        <v>Rest</v>
      </c>
      <c r="G22" s="13" t="str">
        <f>IF(ISBLANK(Eintragen!F22),VLOOKUP(Tabelle3[[#This Row],[Grund Ziffer]],'Liste Gründe'!A:D,3,FALSE),Eintragen!F22)</f>
        <v>Fremdkörper</v>
      </c>
      <c r="H22" s="11" t="str">
        <f>IF(ISBLANK(Tabelle1[[#This Row],[noch genauer]]),"-",Tabelle1[[#This Row],[noch genauer]])</f>
        <v>Schmutz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>
        <f>IFERROR(VLOOKUP(Tabelle3[[#This Row],[Artikelnr.]],Kennzahlen!S:U,3,FALSE)*Tabelle3[[#This Row],[Menge]],"0")</f>
        <v>28</v>
      </c>
      <c r="N22" s="14" t="str">
        <f>Eintragen!A22</f>
        <v>L33</v>
      </c>
      <c r="O22" s="16">
        <f>Eintragen!B22</f>
        <v>29501032</v>
      </c>
      <c r="P22" s="15">
        <f>Eintragen!D22</f>
        <v>22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BU1</v>
      </c>
      <c r="B23" s="12">
        <f>Eintragen!C23</f>
        <v>184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VS GRS Chili mit Rinde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>
        <f>IFERROR(VLOOKUP(Tabelle3[[#This Row],[Artikelnr.]],Kennzahlen!S:U,3,FALSE)*Tabelle3[[#This Row],[Menge]],"0")</f>
        <v>649.86959999999999</v>
      </c>
      <c r="N23" s="14" t="str">
        <f>Eintragen!A23</f>
        <v>Schmelze</v>
      </c>
      <c r="O23" s="16">
        <f>Eintragen!B23</f>
        <v>29600013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Rest</v>
      </c>
      <c r="B24" s="12">
        <f>Eintragen!C24</f>
        <v>1780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4" s="14" t="str">
        <f>IFERROR(VLOOKUP(Tabelle3[[#This Row],[Artikelnr.]],Artikel!A:C,3,FALSE),Tabelle3[[#This Row],[Artikelnr.]])</f>
        <v>AM FK-Röllchen England</v>
      </c>
      <c r="F24" s="11" t="str">
        <f>VLOOKUP(Eintragen!D24,'Liste Gründe'!A:D,2,FALSE)</f>
        <v>Rest</v>
      </c>
      <c r="G24" s="13" t="str">
        <f>IF(ISBLANK(Eintragen!F24),VLOOKUP(Tabelle3[[#This Row],[Grund Ziffer]],'Liste Gründe'!A:D,3,FALSE),Eintragen!F24)</f>
        <v>Retoure</v>
      </c>
      <c r="H24" s="11" t="str">
        <f>IF(ISBLANK(Tabelle1[[#This Row],[noch genauer]]),"-",Tabelle1[[#This Row],[noch genauer]])</f>
        <v>Freigabe QM über Produktion Weisenhorn(Ethylinoxid)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 t="str">
        <f>IFERROR(VLOOKUP(Tabelle3[[#This Row],[Artikelnr.]],Kennzahlen!S:U,3,FALSE)*Tabelle3[[#This Row],[Menge]],"0")</f>
        <v>0</v>
      </c>
      <c r="N24" s="14" t="str">
        <f>Eintragen!A24</f>
        <v>Weisenhorn</v>
      </c>
      <c r="O24" s="16">
        <f>Eintragen!B24</f>
        <v>50000011</v>
      </c>
      <c r="P24" s="15">
        <f>Eintragen!D24</f>
        <v>22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BU2</v>
      </c>
      <c r="B25" s="12">
        <f>Eintragen!C25</f>
        <v>93.5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5" s="14" t="str">
        <f>IFERROR(VLOOKUP(Tabelle3[[#This Row],[Artikelnr.]],Artikel!A:C,3,FALSE),Tabelle3[[#This Row],[Artikelnr.]])</f>
        <v>Blöcke</v>
      </c>
      <c r="F25" s="11" t="str">
        <f>VLOOKUP(Eintragen!D25,'Liste Gründe'!A:D,2,FALSE)</f>
        <v>Schimmel</v>
      </c>
      <c r="G25" s="13" t="str">
        <f>IF(ISBLANK(Eintragen!F25),VLOOKUP(Tabelle3[[#This Row],[Grund Ziffer]],'Liste Gründe'!A:D,3,FALSE),Eintragen!F25)</f>
        <v>Luftzieher/Folienriss durch Transport</v>
      </c>
      <c r="H25" s="11" t="str">
        <f>IF(ISBLANK(Tabelle1[[#This Row],[noch genauer]]),"-",Tabelle1[[#This Row],[noch genauer]])</f>
        <v>Luftzieher/Folienriss durch Transport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BU2</v>
      </c>
      <c r="O25" s="16" t="str">
        <f>Eintragen!B25</f>
        <v>Blöcke</v>
      </c>
      <c r="P25" s="15">
        <f>Eintragen!D25</f>
        <v>12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BU1</v>
      </c>
      <c r="B29" s="12">
        <f>Eintragen!C29</f>
        <v>5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9" s="14" t="str">
        <f>IFERROR(VLOOKUP(Tabelle3[[#This Row],[Artikelnr.]],Artikel!A:C,3,FALSE),Tabelle3[[#This Row],[Artikelnr.]])</f>
        <v>Div. Zipfel, Endstücke</v>
      </c>
      <c r="F29" s="11" t="str">
        <f>VLOOKUP(Eintragen!D29,'Liste Gründe'!A:D,2,FALSE)</f>
        <v>Rest</v>
      </c>
      <c r="G29" s="13" t="str">
        <f>IF(ISBLANK(Eintragen!F29),VLOOKUP(Tabelle3[[#This Row],[Grund Ziffer]],'Liste Gründe'!A:D,3,FALSE),Eintragen!F29)</f>
        <v>geschälte Rinde</v>
      </c>
      <c r="H29" s="11" t="str">
        <f>IF(ISBLANK(Tabelle1[[#This Row],[noch genauer]]),"-",Tabelle1[[#This Row],[noch genauer]])</f>
        <v>keine Verwendung möglich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RWV</v>
      </c>
      <c r="O29" s="16" t="str">
        <f>Eintragen!B29</f>
        <v>Div. Zipfel, Endstücke</v>
      </c>
      <c r="P29" s="15">
        <f>Eintragen!D29</f>
        <v>22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BU1</v>
      </c>
      <c r="B30" s="12">
        <f>Eintragen!C30</f>
        <v>20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0" s="14" t="str">
        <f>IFERROR(VLOOKUP(Tabelle3[[#This Row],[Artikelnr.]],Artikel!A:C,3,FALSE),Tabelle3[[#This Row],[Artikelnr.]])</f>
        <v>Div. Zipfel, Endstücke</v>
      </c>
      <c r="F30" s="11" t="str">
        <f>VLOOKUP(Eintragen!D30,'Liste Gründe'!A:D,2,FALSE)</f>
        <v>Rest</v>
      </c>
      <c r="G30" s="13" t="str">
        <f>IF(ISBLANK(Eintragen!F30),VLOOKUP(Tabelle3[[#This Row],[Grund Ziffer]],'Liste Gründe'!A:D,3,FALSE),Eintragen!F30)</f>
        <v>geschälte Rinde</v>
      </c>
      <c r="H30" s="11" t="str">
        <f>IF(ISBLANK(Tabelle1[[#This Row],[noch genauer]]),"-",Tabelle1[[#This Row],[noch genauer]])</f>
        <v>keine Verwendung möglich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RWV</v>
      </c>
      <c r="O30" s="16" t="str">
        <f>Eintragen!B30</f>
        <v>Div. Zipfel, Endstücke</v>
      </c>
      <c r="P30" s="15">
        <f>Eintragen!D30</f>
        <v>22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BU3</v>
      </c>
      <c r="B31" s="12">
        <f>Eintragen!C31</f>
        <v>25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1" s="14" t="str">
        <f>IFERROR(VLOOKUP(Tabelle3[[#This Row],[Artikelnr.]],Artikel!A:C,3,FALSE),Tabelle3[[#This Row],[Artikelnr.]])</f>
        <v>Div. Zipfel, Endstücke</v>
      </c>
      <c r="F31" s="11" t="str">
        <f>VLOOKUP(Eintragen!D31,'Liste Gründe'!A:D,2,FALSE)</f>
        <v>Rest</v>
      </c>
      <c r="G31" s="13" t="str">
        <f>IF(ISBLANK(Eintragen!F31),VLOOKUP(Tabelle3[[#This Row],[Grund Ziffer]],'Liste Gründe'!A:D,3,FALSE),Eintragen!F31)</f>
        <v>Fremdkörper</v>
      </c>
      <c r="H31" s="11" t="str">
        <f>IF(ISBLANK(Tabelle1[[#This Row],[noch genauer]]),"-",Tabelle1[[#This Row],[noch genauer]])</f>
        <v>Schmutz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WVP</v>
      </c>
      <c r="O31" s="16" t="str">
        <f>Eintragen!B31</f>
        <v>Div. Zipfel, Endstücke</v>
      </c>
      <c r="P31" s="15">
        <f>Eintragen!D31</f>
        <v>22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BU3</v>
      </c>
      <c r="B32" s="12">
        <f>Eintragen!C32</f>
        <v>75</v>
      </c>
      <c r="C32" s="13">
        <f>Tabelle1[[#This Row],[Datum]]</f>
        <v>44428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" s="14" t="str">
        <f>IFERROR(VLOOKUP(Tabelle3[[#This Row],[Artikelnr.]],Artikel!A:C,3,FALSE),Tabelle3[[#This Row],[Artikelnr.]])</f>
        <v>Diverses</v>
      </c>
      <c r="F32" s="11" t="str">
        <f>VLOOKUP(Eintragen!D32,'Liste Gründe'!A:D,2,FALSE)</f>
        <v>Linienbezogen</v>
      </c>
      <c r="G32" s="13" t="str">
        <f>IF(ISBLANK(Eintragen!F32),VLOOKUP(Tabelle3[[#This Row],[Grund Ziffer]],'Liste Gründe'!A:D,3,FALSE),Eintragen!F32)</f>
        <v>Maschinenabfall</v>
      </c>
      <c r="H32" s="11" t="str">
        <f>IF(ISBLANK(Tabelle1[[#This Row],[noch genauer]]),"-",Tabelle1[[#This Row],[noch genauer]])</f>
        <v>nicht eindeutig</v>
      </c>
      <c r="I32" s="14">
        <f t="shared" si="0"/>
        <v>33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 t="str">
        <f>IFERROR(VLOOKUP(Tabelle3[[#This Row],[Artikelnr.]],Kennzahlen!S:U,3,FALSE)*Tabelle3[[#This Row],[Menge]],"0")</f>
        <v>0</v>
      </c>
      <c r="N32" s="14" t="str">
        <f>Eintragen!A32</f>
        <v>Bu3</v>
      </c>
      <c r="O32" s="16" t="str">
        <f>Eintragen!B32</f>
        <v>Diverses</v>
      </c>
      <c r="P32" s="15">
        <f>Eintragen!D32</f>
        <v>10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0</v>
      </c>
      <c r="C33" s="13">
        <f>Tabelle1[[#This Row],[Datum]]</f>
        <v>44428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" s="14" t="str">
        <f>IFERROR(VLOOKUP(Tabelle3[[#This Row],[Artikelnr.]],Artikel!A:C,3,FALSE),Tabelle3[[#This Row],[Artikelnr.]])</f>
        <v>Diverses</v>
      </c>
      <c r="F33" s="11" t="str">
        <f>VLOOKUP(Eintragen!D33,'Liste Gründe'!A:D,2,FALSE)</f>
        <v>Linienbezogen</v>
      </c>
      <c r="G33" s="13" t="str">
        <f>IF(ISBLANK(Eintragen!F33),VLOOKUP(Tabelle3[[#This Row],[Grund Ziffer]],'Liste Gründe'!A:D,3,FALSE),Eintragen!F33)</f>
        <v>Maschinenabfall</v>
      </c>
      <c r="H33" s="11" t="str">
        <f>IF(ISBLANK(Tabelle1[[#This Row],[noch genauer]]),"-",Tabelle1[[#This Row],[noch genauer]])</f>
        <v>nicht eindeutig</v>
      </c>
      <c r="I33" s="14">
        <f t="shared" si="0"/>
        <v>33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BU4</v>
      </c>
      <c r="O33" s="16" t="str">
        <f>Eintragen!B33</f>
        <v>Diverses</v>
      </c>
      <c r="P33" s="15">
        <f>Eintragen!D33</f>
        <v>10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BU1</v>
      </c>
      <c r="B34" s="12">
        <f>Eintragen!C34</f>
        <v>143.5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" s="14" t="str">
        <f>IFERROR(VLOOKUP(Tabelle3[[#This Row],[Artikelnr.]],Artikel!A:C,3,FALSE),Tabelle3[[#This Row],[Artikelnr.]])</f>
        <v>Diverses aus Abfüllung</v>
      </c>
      <c r="F34" s="11" t="str">
        <f>VLOOKUP(Eintragen!D34,'Liste Gründe'!A:D,2,FALSE)</f>
        <v>Linienbezogen</v>
      </c>
      <c r="G34" s="13" t="str">
        <f>IF(ISBLANK(Eintragen!F34),VLOOKUP(Tabelle3[[#This Row],[Grund Ziffer]],'Liste Gründe'!A:D,3,FALSE),Eintragen!F34)</f>
        <v>Maschinenabfall</v>
      </c>
      <c r="H34" s="11" t="str">
        <f>IF(ISBLANK(Tabelle1[[#This Row],[noch genauer]]),"-",Tabelle1[[#This Row],[noch genauer]])</f>
        <v>nicht eindeutig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Abfüllung</v>
      </c>
      <c r="O34" s="16" t="str">
        <f>Eintragen!B34</f>
        <v>Diverses aus Abfüllung</v>
      </c>
      <c r="P34" s="15">
        <f>Eintragen!D34</f>
        <v>10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BU1</v>
      </c>
      <c r="B35" s="12">
        <f>Eintragen!C35</f>
        <v>242.5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5" s="14" t="str">
        <f>IFERROR(VLOOKUP(Tabelle3[[#This Row],[Artikelnr.]],Artikel!A:C,3,FALSE),Tabelle3[[#This Row],[Artikelnr.]])</f>
        <v>Diverses aus Abfüllung</v>
      </c>
      <c r="F35" s="11" t="str">
        <f>VLOOKUP(Eintragen!D35,'Liste Gründe'!A:D,2,FALSE)</f>
        <v>Linienbezogen</v>
      </c>
      <c r="G35" s="13" t="str">
        <f>IF(ISBLANK(Eintragen!F35),VLOOKUP(Tabelle3[[#This Row],[Grund Ziffer]],'Liste Gründe'!A:D,3,FALSE),Eintragen!F35)</f>
        <v>Maschinenabfall</v>
      </c>
      <c r="H35" s="11" t="str">
        <f>IF(ISBLANK(Tabelle1[[#This Row],[noch genauer]]),"-",Tabelle1[[#This Row],[noch genauer]])</f>
        <v>nicht eindeutig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Abfüllung</v>
      </c>
      <c r="O35" s="16" t="str">
        <f>Eintragen!B35</f>
        <v>Diverses aus Abfüllung</v>
      </c>
      <c r="P35" s="15">
        <f>Eintragen!D35</f>
        <v>10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BU1</v>
      </c>
      <c r="B36" s="12">
        <f>Eintragen!C36</f>
        <v>183</v>
      </c>
      <c r="C36" s="13">
        <f>Tabelle1[[#This Row],[Datum]]</f>
        <v>44428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" s="14" t="str">
        <f>IFERROR(VLOOKUP(Tabelle3[[#This Row],[Artikelnr.]],Artikel!A:C,3,FALSE),Tabelle3[[#This Row],[Artikelnr.]])</f>
        <v>Diverses aus Schmelze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keine Verarbeitung</v>
      </c>
      <c r="H36" s="11" t="str">
        <f>IF(ISBLANK(Tabelle1[[#This Row],[noch genauer]]),"-",Tabelle1[[#This Row],[noch genauer]])</f>
        <v>Aufgrund Konsistenz nicht genommen. Zu wenig VOS verarbeitet. Vom Warmen ins Kalte -&gt; Schimmel</v>
      </c>
      <c r="I36" s="14">
        <f t="shared" si="0"/>
        <v>33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Diverses aus Schmelze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Rest</v>
      </c>
      <c r="B37" s="12">
        <f>Eintragen!C37</f>
        <v>10</v>
      </c>
      <c r="C37" s="13">
        <f>Tabelle1[[#This Row],[Datum]]</f>
        <v>44428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" s="14" t="str">
        <f>IFERROR(VLOOKUP(Tabelle3[[#This Row],[Artikelnr.]],Artikel!A:C,3,FALSE),Tabelle3[[#This Row],[Artikelnr.]])</f>
        <v>Diverses QM</v>
      </c>
      <c r="F37" s="11" t="str">
        <f>VLOOKUP(Eintragen!D37,'Liste Gründe'!A:D,2,FALSE)</f>
        <v>Qualitätssicherung</v>
      </c>
      <c r="G37" s="13" t="str">
        <f>IF(ISBLANK(Eintragen!F37),VLOOKUP(Tabelle3[[#This Row],[Grund Ziffer]],'Liste Gründe'!A:D,3,FALSE),Eintragen!F37)</f>
        <v>Sensorik</v>
      </c>
      <c r="H37" s="11" t="str">
        <f>IF(ISBLANK(Tabelle1[[#This Row],[noch genauer]]),"-",Tabelle1[[#This Row],[noch genauer]])</f>
        <v>Sensorik</v>
      </c>
      <c r="I37" s="14">
        <f t="shared" si="0"/>
        <v>33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QM</v>
      </c>
      <c r="O37" s="16" t="str">
        <f>Eintragen!B37</f>
        <v>Diverses QM</v>
      </c>
      <c r="P37" s="15">
        <f>Eintragen!D37</f>
        <v>70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Rest</v>
      </c>
      <c r="B38" s="12">
        <f>Eintragen!C38</f>
        <v>129.4</v>
      </c>
      <c r="C38" s="13">
        <f>Tabelle1[[#This Row],[Datum]]</f>
        <v>44428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" s="14" t="str">
        <f>IFERROR(VLOOKUP(Tabelle3[[#This Row],[Artikelnr.]],Artikel!A:C,3,FALSE),Tabelle3[[#This Row],[Artikelnr.]])</f>
        <v>Laborproben</v>
      </c>
      <c r="F38" s="11" t="str">
        <f>VLOOKUP(Eintragen!D38,'Liste Gründe'!A:D,2,FALSE)</f>
        <v>Qualitätssicherung</v>
      </c>
      <c r="G38" s="13" t="str">
        <f>IF(ISBLANK(Eintragen!F38),VLOOKUP(Tabelle3[[#This Row],[Grund Ziffer]],'Liste Gründe'!A:D,3,FALSE),Eintragen!F38)</f>
        <v>Rückstellproben</v>
      </c>
      <c r="H38" s="11" t="str">
        <f>IF(ISBLANK(Tabelle1[[#This Row],[noch genauer]]),"-",Tabelle1[[#This Row],[noch genauer]])</f>
        <v>Rückstellproben</v>
      </c>
      <c r="I38" s="14">
        <f t="shared" si="0"/>
        <v>33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Labor</v>
      </c>
      <c r="O38" s="16" t="str">
        <f>Eintragen!B38</f>
        <v>Laborproben</v>
      </c>
      <c r="P38" s="15">
        <f>Eintragen!D38</f>
        <v>70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Rest</v>
      </c>
      <c r="B39" s="12">
        <f>Eintragen!C39</f>
        <v>150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Laborproben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Rückstellproben</v>
      </c>
      <c r="H39" s="11" t="str">
        <f>IF(ISBLANK(Tabelle1[[#This Row],[noch genauer]]),"-",Tabelle1[[#This Row],[noch genauer]])</f>
        <v>Rückstellproben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Labor</v>
      </c>
      <c r="O39" s="16" t="str">
        <f>Eintragen!B39</f>
        <v>Laborproben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Rest</v>
      </c>
      <c r="B40" s="12">
        <f>Eintragen!C40</f>
        <v>86.6</v>
      </c>
      <c r="C40" s="13">
        <f>Tabelle1[[#This Row],[Datum]]</f>
        <v>44428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Rest</v>
      </c>
      <c r="B41" s="12">
        <f>Eintragen!C41</f>
        <v>4.5999999999999996</v>
      </c>
      <c r="C41" s="13">
        <f>Tabelle1[[#This Row],[Datum]]</f>
        <v>44429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" s="14" t="str">
        <f>IFERROR(VLOOKUP(Tabelle3[[#This Row],[Artikelnr.]],Artikel!A:C,3,FALSE),Tabelle3[[#This Row],[Artikelnr.]])</f>
        <v>Laborproben</v>
      </c>
      <c r="F41" s="11" t="str">
        <f>VLOOKUP(Eintragen!D41,'Liste Gründe'!A:D,2,FALSE)</f>
        <v>Qualitätssicherung</v>
      </c>
      <c r="G41" s="13" t="str">
        <f>IF(ISBLANK(Eintragen!F41),VLOOKUP(Tabelle3[[#This Row],[Grund Ziffer]],'Liste Gründe'!A:D,3,FALSE),Eintragen!F41)</f>
        <v>Rückstellproben</v>
      </c>
      <c r="H41" s="11" t="str">
        <f>IF(ISBLANK(Tabelle1[[#This Row],[noch genauer]]),"-",Tabelle1[[#This Row],[noch genauer]])</f>
        <v>Rückstellproben</v>
      </c>
      <c r="I41" s="14">
        <f t="shared" si="0"/>
        <v>33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Labor</v>
      </c>
      <c r="O41" s="16" t="str">
        <f>Eintragen!B41</f>
        <v>Laborproben</v>
      </c>
      <c r="P41" s="15">
        <f>Eintragen!D41</f>
        <v>70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50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" s="14" t="str">
        <f>IFERROR(VLOOKUP(Tabelle3[[#This Row],[Artikelnr.]],Artikel!A:C,3,FALSE),Tabelle3[[#This Row],[Artikelnr.]])</f>
        <v>ABS Cheddar rot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-</v>
      </c>
      <c r="H44" s="11" t="str">
        <f>IF(ISBLANK(Tabelle1[[#This Row],[noch genauer]]),"-",Tabelle1[[#This Row],[noch genauer]])</f>
        <v>-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IFERROR(VLOOKUP(Tabelle3[[#This Row],[Artikelnr.]],Kennzahlen!S:U,3,FALSE)*Tabelle3[[#This Row],[Menge]],"0")</f>
        <v>0</v>
      </c>
      <c r="N44" s="14" t="str">
        <f>Eintragen!A44</f>
        <v>L1</v>
      </c>
      <c r="O44" s="16">
        <f>Eintragen!B44</f>
        <v>29500776</v>
      </c>
      <c r="P44" s="15">
        <f>Eintragen!D44</f>
        <v>120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BU1</v>
      </c>
      <c r="B45" s="12">
        <f>Eintragen!C45</f>
        <v>56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URW-VS-CHILI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 Verarbeitung</v>
      </c>
      <c r="H45" s="11" t="str">
        <f>IF(ISBLANK(Tabelle1[[#This Row],[noch genauer]]),"-",Tabelle1[[#This Row],[noch genauer]])</f>
        <v>Aufgrund Konsistenz nicht genommen. Zu wenig VOS verarbeitet. Vom Warmen ins Kalte -&gt; Schimmel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28</v>
      </c>
      <c r="N45" s="14" t="str">
        <f>Eintragen!A45</f>
        <v>Schmelze</v>
      </c>
      <c r="O45" s="16">
        <f>Eintragen!B45</f>
        <v>29500950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BU3</v>
      </c>
      <c r="B46" s="12">
        <f>Eintragen!C46</f>
        <v>241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" s="14" t="str">
        <f>IFERROR(VLOOKUP(Tabelle3[[#This Row],[Artikelnr.]],Artikel!A:C,3,FALSE),Tabelle3[[#This Row],[Artikelnr.]])</f>
        <v>ABS CHED-PF-KRÄUK gemis</v>
      </c>
      <c r="F46" s="11" t="str">
        <f>VLOOKUP(Eintragen!D46,'Liste Gründe'!A:D,2,FALSE)</f>
        <v>Linienbezogen</v>
      </c>
      <c r="G46" s="13" t="str">
        <f>IF(ISBLANK(Eintragen!F46),VLOOKUP(Tabelle3[[#This Row],[Grund Ziffer]],'Liste Gründe'!A:D,3,FALSE),Eintragen!F46)</f>
        <v>Maschinenabfall</v>
      </c>
      <c r="H46" s="11" t="str">
        <f>IF(ISBLANK(Tabelle1[[#This Row],[noch genauer]]),"-",Tabelle1[[#This Row],[noch genauer]])</f>
        <v>nicht eindeutig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241</v>
      </c>
      <c r="N46" s="14" t="str">
        <f>Eintragen!A46</f>
        <v>L33</v>
      </c>
      <c r="O46" s="16">
        <f>Eintragen!B46</f>
        <v>29501003</v>
      </c>
      <c r="P46" s="15">
        <f>Eintragen!D46</f>
        <v>10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17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" s="14" t="str">
        <f>IFERROR(VLOOKUP(Tabelle3[[#This Row],[Artikelnr.]],Artikel!A:C,3,FALSE),Tabelle3[[#This Row],[Artikelnr.]])</f>
        <v>ABS CHED-PF-KRÄUK gemis</v>
      </c>
      <c r="F47" s="11" t="str">
        <f>VLOOKUP(Eintragen!D47,'Liste Gründe'!A:D,2,FALSE)</f>
        <v>Linienbezogen</v>
      </c>
      <c r="G47" s="13" t="str">
        <f>IF(ISBLANK(Eintragen!F47),VLOOKUP(Tabelle3[[#This Row],[Grund Ziffer]],'Liste Gründe'!A:D,3,FALSE),Eintragen!F47)</f>
        <v>gemischtes Produkt</v>
      </c>
      <c r="H47" s="11" t="str">
        <f>IF(ISBLANK(Tabelle1[[#This Row],[noch genauer]]),"-",Tabelle1[[#This Row],[noch genauer]])</f>
        <v>keine weitere Verwendung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17</v>
      </c>
      <c r="N47" s="14" t="str">
        <f>Eintragen!A47</f>
        <v>L33</v>
      </c>
      <c r="O47" s="16">
        <f>Eintragen!B47</f>
        <v>29501003</v>
      </c>
      <c r="P47" s="15">
        <f>Eintragen!D47</f>
        <v>10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90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RW NATUR AMM CO REZ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45</v>
      </c>
      <c r="N48" s="14" t="str">
        <f>Eintragen!A48</f>
        <v>Verkauf</v>
      </c>
      <c r="O48" s="16">
        <f>Eintragen!B48</f>
        <v>29501022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Verkauf</v>
      </c>
      <c r="B49" s="12">
        <f>Eintragen!C49</f>
        <v>870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RW NATUR AMM CO REZ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435</v>
      </c>
      <c r="N49" s="14" t="str">
        <f>Eintragen!A49</f>
        <v>Verkauf</v>
      </c>
      <c r="O49" s="16">
        <f>Eintragen!B49</f>
        <v>29501022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60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" s="14" t="str">
        <f>IFERROR(VLOOKUP(Tabelle3[[#This Row],[Artikelnr.]],Artikel!A:C,3,FALSE),Tabelle3[[#This Row],[Artikelnr.]])</f>
        <v>ABS CHED-ROT MIT ß-CARO</v>
      </c>
      <c r="F50" s="11" t="str">
        <f>VLOOKUP(Eintragen!D50,'Liste Gründe'!A:D,2,FALSE)</f>
        <v>Linienbezogen</v>
      </c>
      <c r="G50" s="13" t="str">
        <f>IF(ISBLANK(Eintragen!F50),VLOOKUP(Tabelle3[[#This Row],[Grund Ziffer]],'Liste Gründe'!A:D,3,FALSE),Eintragen!F50)</f>
        <v>Maschinenabfall</v>
      </c>
      <c r="H50" s="11" t="str">
        <f>IF(ISBLANK(Tabelle1[[#This Row],[noch genauer]]),"-",Tabelle1[[#This Row],[noch genauer]])</f>
        <v>nicht eindeutig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60</v>
      </c>
      <c r="N50" s="14" t="str">
        <f>Eintragen!A50</f>
        <v>L33</v>
      </c>
      <c r="O50" s="16">
        <f>Eintragen!B50</f>
        <v>29501032</v>
      </c>
      <c r="P50" s="15">
        <f>Eintragen!D50</f>
        <v>10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63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RW-ROT-CHEDD 8,1KG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31.5</v>
      </c>
      <c r="N51" s="14" t="str">
        <f>Eintragen!A51</f>
        <v>Verkauf</v>
      </c>
      <c r="O51" s="16">
        <f>Eintragen!B51</f>
        <v>29501053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BU3</v>
      </c>
      <c r="B52" s="12">
        <f>Eintragen!C52</f>
        <v>63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" s="14" t="str">
        <f>IFERROR(VLOOKUP(Tabelle3[[#This Row],[Artikelnr.]],Artikel!A:C,3,FALSE),Tabelle3[[#This Row],[Artikelnr.]])</f>
        <v>VOS RW BUN-PF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VOS &gt; Einsatz</v>
      </c>
      <c r="H52" s="11" t="str">
        <f>IF(ISBLANK(Tabelle1[[#This Row],[noch genauer]]),"-",Tabelle1[[#This Row],[noch genauer]])</f>
        <v>-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31.5</v>
      </c>
      <c r="N52" s="14" t="str">
        <f>Eintragen!A52</f>
        <v>L16</v>
      </c>
      <c r="O52" s="16">
        <f>Eintragen!B52</f>
        <v>29501055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Verkauf</v>
      </c>
      <c r="B53" s="12">
        <f>Eintragen!C53</f>
        <v>546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VOS GRW-NATUR ZIPFEL 35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273</v>
      </c>
      <c r="N53" s="14" t="str">
        <f>Eintragen!A53</f>
        <v>Verkauf</v>
      </c>
      <c r="O53" s="16">
        <f>Eintragen!B53</f>
        <v>29501063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Verkauf</v>
      </c>
      <c r="B54" s="12">
        <f>Eintragen!C54</f>
        <v>252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" s="14" t="str">
        <f>IFERROR(VLOOKUP(Tabelle3[[#This Row],[Artikelnr.]],Artikel!A:C,3,FALSE),Tabelle3[[#This Row],[Artikelnr.]])</f>
        <v>VOS GRW-SCHI ZIPFEL 350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keinen Abnehmer/kein Schälpersonal</v>
      </c>
      <c r="H54" s="11" t="str">
        <f>IF(ISBLANK(Tabelle1[[#This Row],[noch genauer]]),"-",Tabelle1[[#This Row],[noch genauer]])</f>
        <v>keinen Abnehmer/Schälen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126</v>
      </c>
      <c r="N54" s="14" t="str">
        <f>Eintragen!A54</f>
        <v>Verkauf</v>
      </c>
      <c r="O54" s="16">
        <f>Eintragen!B54</f>
        <v>29501064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Verkauf</v>
      </c>
      <c r="B55" s="12">
        <f>Eintragen!C55</f>
        <v>252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5" s="14" t="str">
        <f>IFERROR(VLOOKUP(Tabelle3[[#This Row],[Artikelnr.]],Artikel!A:C,3,FALSE),Tabelle3[[#This Row],[Artikelnr.]])</f>
        <v>VOS GRW-SCHI-NAT ENDSTÜ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keinen Abnehmer/kein Schälpersonal</v>
      </c>
      <c r="H55" s="11" t="str">
        <f>IF(ISBLANK(Tabelle1[[#This Row],[noch genauer]]),"-",Tabelle1[[#This Row],[noch genauer]])</f>
        <v>keinen Abnehmer/Schälen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>
        <f>IFERROR(VLOOKUP(Tabelle3[[#This Row],[Artikelnr.]],Kennzahlen!S:U,3,FALSE)*Tabelle3[[#This Row],[Menge]],"0")</f>
        <v>126</v>
      </c>
      <c r="N55" s="14" t="str">
        <f>Eintragen!A55</f>
        <v>Verkauf</v>
      </c>
      <c r="O55" s="16">
        <f>Eintragen!B55</f>
        <v>29501070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Verkauf</v>
      </c>
      <c r="B56" s="12">
        <f>Eintragen!C56</f>
        <v>177</v>
      </c>
      <c r="C56" s="13">
        <f>Tabelle1[[#This Row],[Datum]]</f>
        <v>44431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6" s="14" t="str">
        <f>IFERROR(VLOOKUP(Tabelle3[[#This Row],[Artikelnr.]],Artikel!A:C,3,FALSE),Tabelle3[[#This Row],[Artikelnr.]])</f>
        <v>VOS VS-SCHI ZIPFEL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keinen Abnehmer/kein Schälpersonal</v>
      </c>
      <c r="H56" s="11" t="str">
        <f>IF(ISBLANK(Tabelle1[[#This Row],[noch genauer]]),"-",Tabelle1[[#This Row],[noch genauer]])</f>
        <v>keinen Abnehmer/Schälen</v>
      </c>
      <c r="I56" s="14">
        <f t="shared" si="0"/>
        <v>34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88.5</v>
      </c>
      <c r="N56" s="14" t="str">
        <f>Eintragen!A56</f>
        <v>Verkauf</v>
      </c>
      <c r="O56" s="16">
        <f>Eintragen!B56</f>
        <v>29501086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Verkauf</v>
      </c>
      <c r="B57" s="12">
        <f>Eintragen!C57</f>
        <v>207.5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" s="14" t="str">
        <f>IFERROR(VLOOKUP(Tabelle3[[#This Row],[Artikelnr.]],Artikel!A:C,3,FALSE),Tabelle3[[#This Row],[Artikelnr.]])</f>
        <v>VOS VS-CHILI ZIPFEL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keinen Abnehmer/kein Schälpersonal</v>
      </c>
      <c r="H57" s="11" t="str">
        <f>IF(ISBLANK(Tabelle1[[#This Row],[noch genauer]]),"-",Tabelle1[[#This Row],[noch genauer]])</f>
        <v>keinen Abnehmer/Schälen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103.75</v>
      </c>
      <c r="N57" s="14" t="str">
        <f>Eintragen!A57</f>
        <v>Verkauf</v>
      </c>
      <c r="O57" s="16">
        <f>Eintragen!B57</f>
        <v>29501087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BU3</v>
      </c>
      <c r="B58" s="12">
        <f>Eintragen!C58</f>
        <v>72.5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" s="14" t="str">
        <f>IFERROR(VLOOKUP(Tabelle3[[#This Row],[Artikelnr.]],Artikel!A:C,3,FALSE),Tabelle3[[#This Row],[Artikelnr.]])</f>
        <v>VOS VEG-SCH MILD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VOS &gt; Einsatz</v>
      </c>
      <c r="H58" s="11" t="str">
        <f>IF(ISBLANK(Tabelle1[[#This Row],[noch genauer]]),"-",Tabelle1[[#This Row],[noch genauer]])</f>
        <v>-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36.25</v>
      </c>
      <c r="N58" s="14" t="str">
        <f>Eintragen!A58</f>
        <v>L1</v>
      </c>
      <c r="O58" s="16">
        <f>Eintragen!B58</f>
        <v>29900002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306</v>
      </c>
      <c r="C59" s="13">
        <f>Tabelle1[[#This Row],[Datum]]</f>
        <v>44431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9" s="14" t="str">
        <f>IFERROR(VLOOKUP(Tabelle3[[#This Row],[Artikelnr.]],Artikel!A:C,3,FALSE),Tabelle3[[#This Row],[Artikelnr.]])</f>
        <v>Gouda RW mit Staubkäse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 t="shared" si="0"/>
        <v>34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Schmelze</v>
      </c>
      <c r="O59" s="16">
        <f>Eintragen!B59</f>
        <v>31000108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Verkauf</v>
      </c>
      <c r="B60" s="12">
        <f>Eintragen!C60</f>
        <v>45</v>
      </c>
      <c r="C60" s="13">
        <f>Tabelle1[[#This Row],[Datum]]</f>
        <v>44431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" s="14" t="str">
        <f>IFERROR(VLOOKUP(Tabelle3[[#This Row],[Artikelnr.]],Artikel!A:C,3,FALSE),Tabelle3[[#This Row],[Artikelnr.]])</f>
        <v>Div. Zipfel, Endstücke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keinen Abnehmer/kein Schälpersonal</v>
      </c>
      <c r="H60" s="11" t="str">
        <f>IF(ISBLANK(Tabelle1[[#This Row],[noch genauer]]),"-",Tabelle1[[#This Row],[noch genauer]])</f>
        <v>keinen Abnehmer/Schälen</v>
      </c>
      <c r="I60" s="14">
        <f t="shared" si="0"/>
        <v>34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Verkauf</v>
      </c>
      <c r="O60" s="16" t="str">
        <f>Eintragen!B60</f>
        <v>Div. Zipfel, Endstücke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BU4</v>
      </c>
      <c r="B61" s="12">
        <f>Eintragen!C61</f>
        <v>0</v>
      </c>
      <c r="C61" s="13">
        <f>Tabelle1[[#This Row],[Datum]]</f>
        <v>44431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34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BU4</v>
      </c>
      <c r="O61" s="16" t="str">
        <f>Eintragen!B61</f>
        <v>Diverses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BU1</v>
      </c>
      <c r="B62" s="12">
        <f>Eintragen!C62</f>
        <v>280</v>
      </c>
      <c r="C62" s="13">
        <f>Tabelle1[[#This Row],[Datum]]</f>
        <v>44431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 aus Abfüllung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34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Abfüllung</v>
      </c>
      <c r="O62" s="16" t="str">
        <f>Eintragen!B62</f>
        <v>Diverses aus Abfüllung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BU1</v>
      </c>
      <c r="B63" s="12">
        <f>Eintragen!C63</f>
        <v>279.5</v>
      </c>
      <c r="C63" s="13">
        <f>Tabelle1[[#This Row],[Datum]]</f>
        <v>44431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34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BU1</v>
      </c>
      <c r="B64" s="12">
        <f>Eintragen!C64</f>
        <v>229</v>
      </c>
      <c r="C64" s="13">
        <f>Tabelle1[[#This Row],[Datum]]</f>
        <v>44431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 aus Schmelze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Reinigung</v>
      </c>
      <c r="H64" s="11" t="str">
        <f>IF(ISBLANK(Tabelle1[[#This Row],[noch genauer]]),"-",Tabelle1[[#This Row],[noch genauer]])</f>
        <v>erforderlich</v>
      </c>
      <c r="I64" s="14">
        <f t="shared" si="0"/>
        <v>34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Schmelze</v>
      </c>
      <c r="O64" s="16" t="str">
        <f>Eintragen!B64</f>
        <v>Diverses aus Schmelze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Rest</v>
      </c>
      <c r="B65" s="12">
        <f>Eintragen!C65</f>
        <v>18</v>
      </c>
      <c r="C65" s="13">
        <f>Tabelle1[[#This Row],[Datum]]</f>
        <v>44431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" s="14" t="str">
        <f>IFERROR(VLOOKUP(Tabelle3[[#This Row],[Artikelnr.]],Artikel!A:C,3,FALSE),Tabelle3[[#This Row],[Artikelnr.]])</f>
        <v>Diverses QM</v>
      </c>
      <c r="F65" s="11" t="str">
        <f>VLOOKUP(Eintragen!D65,'Liste Gründe'!A:D,2,FALSE)</f>
        <v>Qualitätssicherung</v>
      </c>
      <c r="G65" s="13" t="str">
        <f>IF(ISBLANK(Eintragen!F65),VLOOKUP(Tabelle3[[#This Row],[Grund Ziffer]],'Liste Gründe'!A:D,3,FALSE),Eintragen!F65)</f>
        <v>Sensorik</v>
      </c>
      <c r="H65" s="11" t="str">
        <f>IF(ISBLANK(Tabelle1[[#This Row],[noch genauer]]),"-",Tabelle1[[#This Row],[noch genauer]])</f>
        <v>Sensorik</v>
      </c>
      <c r="I65" s="14">
        <f t="shared" si="0"/>
        <v>34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QM</v>
      </c>
      <c r="O65" s="16" t="str">
        <f>Eintragen!B65</f>
        <v>Diverses QM</v>
      </c>
      <c r="P65" s="15">
        <f>Eintragen!D65</f>
        <v>70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Rest</v>
      </c>
      <c r="B66" s="12">
        <f>Eintragen!C66</f>
        <v>175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Laborproben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Laborprobe</v>
      </c>
      <c r="H66" s="11" t="str">
        <f>IF(ISBLANK(Tabelle1[[#This Row],[noch genauer]]),"-",Tabelle1[[#This Row],[noch genauer]])</f>
        <v>Laborprobe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Labor</v>
      </c>
      <c r="O66" s="16" t="str">
        <f>Eintragen!B66</f>
        <v>Laborproben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Rest</v>
      </c>
      <c r="B67" s="12">
        <f>Eintragen!C67</f>
        <v>10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" s="14" t="str">
        <f>IFERROR(VLOOKUP(Tabelle3[[#This Row],[Artikelnr.]],Artikel!A:C,3,FALSE),Tabelle3[[#This Row],[Artikelnr.]])</f>
        <v>Laborproben</v>
      </c>
      <c r="F67" s="11" t="str">
        <f>VLOOKUP(Eintragen!D67,'Liste Gründe'!A:D,2,FALSE)</f>
        <v>Qualitätssicherung</v>
      </c>
      <c r="G67" s="13" t="str">
        <f>IF(ISBLANK(Eintragen!F67),VLOOKUP(Tabelle3[[#This Row],[Grund Ziffer]],'Liste Gründe'!A:D,3,FALSE),Eintragen!F67)</f>
        <v>Rückstellproben</v>
      </c>
      <c r="H67" s="11" t="str">
        <f>IF(ISBLANK(Tabelle1[[#This Row],[noch genauer]]),"-",Tabelle1[[#This Row],[noch genauer]])</f>
        <v>Rückstellproben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IFERROR(VLOOKUP(Tabelle3[[#This Row],[Artikelnr.]],Kennzahlen!S:U,3,FALSE)*Tabelle3[[#This Row],[Menge]],"0")</f>
        <v>0</v>
      </c>
      <c r="N67" s="14" t="str">
        <f>Eintragen!A67</f>
        <v>Labor</v>
      </c>
      <c r="O67" s="16" t="str">
        <f>Eintragen!B67</f>
        <v>Laborproben</v>
      </c>
      <c r="P67" s="15">
        <f>Eintragen!D67</f>
        <v>70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BU1</v>
      </c>
      <c r="B68" s="12">
        <f>Eintragen!C68</f>
        <v>44.7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8" s="14" t="str">
        <f>IFERROR(VLOOKUP(Tabelle3[[#This Row],[Artikelnr.]],Artikel!A:C,3,FALSE),Tabelle3[[#This Row],[Artikelnr.]])</f>
        <v>Rinde</v>
      </c>
      <c r="F68" s="11" t="str">
        <f>VLOOKUP(Eintragen!D68,'Liste Gründe'!A:D,2,FALSE)</f>
        <v>Rest</v>
      </c>
      <c r="G68" s="13" t="str">
        <f>IF(ISBLANK(Eintragen!F68),VLOOKUP(Tabelle3[[#This Row],[Grund Ziffer]],'Liste Gründe'!A:D,3,FALSE),Eintragen!F68)</f>
        <v>geschälte Rinde</v>
      </c>
      <c r="H68" s="11" t="str">
        <f>IF(ISBLANK(Tabelle1[[#This Row],[noch genauer]]),"-",Tabelle1[[#This Row],[noch genauer]])</f>
        <v>keine Verwendung möglich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IFERROR(VLOOKUP(Tabelle3[[#This Row],[Artikelnr.]],Kennzahlen!S:U,3,FALSE)*Tabelle3[[#This Row],[Menge]],"0")</f>
        <v>0</v>
      </c>
      <c r="N68" s="14" t="str">
        <f>Eintragen!A68</f>
        <v>RWV</v>
      </c>
      <c r="O68" s="16" t="str">
        <f>Eintragen!B68</f>
        <v>Rinde</v>
      </c>
      <c r="P68" s="15">
        <f>Eintragen!D68</f>
        <v>22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306</v>
      </c>
      <c r="C69" s="13">
        <f>Tabelle1[[#This Row],[Datum]]</f>
        <v>44431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VOR RW staubk</v>
      </c>
      <c r="F69" s="11" t="str">
        <f>VLOOKUP(Eintragen!D69,'Liste Gründe'!A:D,2,FALSE)</f>
        <v>Schimmel</v>
      </c>
      <c r="G69" s="13" t="str">
        <f>IF(ISBLANK(Eintragen!F69),VLOOKUP(Tabelle3[[#This Row],[Grund Ziffer]],'Liste Gründe'!A:D,3,FALSE),Eintragen!F69)</f>
        <v>Rest</v>
      </c>
      <c r="H69" s="11" t="str">
        <f>IF(ISBLANK(Tabelle1[[#This Row],[noch genauer]]),"-",Tabelle1[[#This Row],[noch genauer]])</f>
        <v>nur bestimmter Einsatz möglich</v>
      </c>
      <c r="I69" s="14">
        <f t="shared" si="4"/>
        <v>34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WVP</v>
      </c>
      <c r="O69" s="16" t="str">
        <f>Eintragen!B69</f>
        <v>VOR RW staubk</v>
      </c>
      <c r="P69" s="15">
        <f>Eintragen!D69</f>
        <v>12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547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RW NATUR AMM CO REZ</v>
      </c>
      <c r="F70" s="11" t="str">
        <f>VLOOKUP(Eintragen!D70,'Liste Gründe'!A:D,2,FALSE)</f>
        <v>Rest</v>
      </c>
      <c r="G70" s="13" t="str">
        <f>IF(ISBLANK(Eintragen!F70),VLOOKUP(Tabelle3[[#This Row],[Grund Ziffer]],'Liste Gründe'!A:D,3,FALSE),Eintragen!F70)</f>
        <v>Retoure</v>
      </c>
      <c r="H70" s="11" t="str">
        <f>IF(ISBLANK(Tabelle1[[#This Row],[noch genauer]]),"-",Tabelle1[[#This Row],[noch genauer]])</f>
        <v>Rückrufaktion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273.5</v>
      </c>
      <c r="N70" s="14" t="str">
        <f>Eintragen!A70</f>
        <v>WVP</v>
      </c>
      <c r="O70" s="16">
        <f>Eintragen!B70</f>
        <v>29501022</v>
      </c>
      <c r="P70" s="15">
        <f>Eintragen!D70</f>
        <v>22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BU3</v>
      </c>
      <c r="B72" s="12">
        <f>Eintragen!C72</f>
        <v>290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2" s="14" t="str">
        <f>IFERROR(VLOOKUP(Tabelle3[[#This Row],[Artikelnr.]],Artikel!A:C,3,FALSE),Tabelle3[[#This Row],[Artikelnr.]])</f>
        <v>VOS VEG-SCH-WÜRZIG-VAKU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149.06</v>
      </c>
      <c r="N72" s="14" t="str">
        <f>Eintragen!A72</f>
        <v>L1</v>
      </c>
      <c r="O72" s="16">
        <f>Eintragen!B72</f>
        <v>49900002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BU2</v>
      </c>
      <c r="B73" s="12">
        <f>Eintragen!C73</f>
        <v>188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3" s="14" t="str">
        <f>IFERROR(VLOOKUP(Tabelle3[[#This Row],[Artikelnr.]],Artikel!A:C,3,FALSE),Tabelle3[[#This Row],[Artikelnr.]])</f>
        <v>Blöcke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Luftzieher/Folienriss durch Transport</v>
      </c>
      <c r="H73" s="11" t="str">
        <f>IF(ISBLANK(Tabelle1[[#This Row],[noch genauer]]),"-",Tabelle1[[#This Row],[noch genauer]])</f>
        <v>Luftzieher/Folienriss durch Transport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IFERROR(VLOOKUP(Tabelle3[[#This Row],[Artikelnr.]],Kennzahlen!S:U,3,FALSE)*Tabelle3[[#This Row],[Menge]],"0")</f>
        <v>0</v>
      </c>
      <c r="N73" s="14" t="str">
        <f>Eintragen!A73</f>
        <v>BU2</v>
      </c>
      <c r="O73" s="16" t="str">
        <f>Eintragen!B73</f>
        <v>Blöcke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BU1</v>
      </c>
      <c r="B74" s="12">
        <f>Eintragen!C74</f>
        <v>203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" s="14" t="str">
        <f>IFERROR(VLOOKUP(Tabelle3[[#This Row],[Artikelnr.]],Artikel!A:C,3,FALSE),Tabelle3[[#This Row],[Artikelnr.]])</f>
        <v>Diverses aus Abfüllung</v>
      </c>
      <c r="F74" s="11" t="str">
        <f>VLOOKUP(Eintragen!D74,'Liste Gründe'!A:D,2,FALSE)</f>
        <v>Linienbezogen</v>
      </c>
      <c r="G74" s="13" t="str">
        <f>IF(ISBLANK(Eintragen!F74),VLOOKUP(Tabelle3[[#This Row],[Grund Ziffer]],'Liste Gründe'!A:D,3,FALSE),Eintragen!F74)</f>
        <v>Reinigung</v>
      </c>
      <c r="H74" s="11" t="str">
        <f>IF(ISBLANK(Tabelle1[[#This Row],[noch genauer]]),"-",Tabelle1[[#This Row],[noch genauer]])</f>
        <v>erforderlich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Abfüllung</v>
      </c>
      <c r="O74" s="16" t="str">
        <f>Eintragen!B74</f>
        <v>Diverses aus Abfüllung</v>
      </c>
      <c r="P74" s="15">
        <f>Eintragen!D74</f>
        <v>10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Rest</v>
      </c>
      <c r="B75" s="12">
        <f>Eintragen!C75</f>
        <v>75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" s="14" t="str">
        <f>IFERROR(VLOOKUP(Tabelle3[[#This Row],[Artikelnr.]],Artikel!A:C,3,FALSE),Tabelle3[[#This Row],[Artikelnr.]])</f>
        <v>Laborproben</v>
      </c>
      <c r="F75" s="11" t="str">
        <f>VLOOKUP(Eintragen!D75,'Liste Gründe'!A:D,2,FALSE)</f>
        <v>Qualitätssicherung</v>
      </c>
      <c r="G75" s="13" t="str">
        <f>IF(ISBLANK(Eintragen!F75),VLOOKUP(Tabelle3[[#This Row],[Grund Ziffer]],'Liste Gründe'!A:D,3,FALSE),Eintragen!F75)</f>
        <v>Einwaage Labor</v>
      </c>
      <c r="H75" s="11" t="str">
        <f>IF(ISBLANK(Tabelle1[[#This Row],[noch genauer]]),"-",Tabelle1[[#This Row],[noch genauer]])</f>
        <v>Einwaage Labor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IFERROR(VLOOKUP(Tabelle3[[#This Row],[Artikelnr.]],Kennzahlen!S:U,3,FALSE)*Tabelle3[[#This Row],[Menge]],"0")</f>
        <v>0</v>
      </c>
      <c r="N75" s="14" t="str">
        <f>Eintragen!A75</f>
        <v>Labor</v>
      </c>
      <c r="O75" s="16" t="str">
        <f>Eintragen!B75</f>
        <v>Laborproben</v>
      </c>
      <c r="P75" s="15">
        <f>Eintragen!D75</f>
        <v>70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Rest</v>
      </c>
      <c r="B76" s="12">
        <f>Eintragen!C76</f>
        <v>54</v>
      </c>
      <c r="C76" s="13">
        <f>Tabelle1[[#This Row],[Datum]]</f>
        <v>44432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" s="14" t="str">
        <f>IFERROR(VLOOKUP(Tabelle3[[#This Row],[Artikelnr.]],Artikel!A:C,3,FALSE),Tabelle3[[#This Row],[Artikelnr.]])</f>
        <v>Laborproben</v>
      </c>
      <c r="F76" s="11" t="str">
        <f>VLOOKUP(Eintragen!D76,'Liste Gründe'!A:D,2,FALSE)</f>
        <v>Qualitätssicherung</v>
      </c>
      <c r="G76" s="13" t="str">
        <f>IF(ISBLANK(Eintragen!F76),VLOOKUP(Tabelle3[[#This Row],[Grund Ziffer]],'Liste Gründe'!A:D,3,FALSE),Eintragen!F76)</f>
        <v>Rückstellproben</v>
      </c>
      <c r="H76" s="11" t="str">
        <f>IF(ISBLANK(Tabelle1[[#This Row],[noch genauer]]),"-",Tabelle1[[#This Row],[noch genauer]])</f>
        <v>Rückstellproben</v>
      </c>
      <c r="I76" s="14">
        <f t="shared" si="4"/>
        <v>34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Labor</v>
      </c>
      <c r="O76" s="16" t="str">
        <f>Eintragen!B76</f>
        <v>Laborproben</v>
      </c>
      <c r="P76" s="15">
        <f>Eintragen!D76</f>
        <v>70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BU1</v>
      </c>
      <c r="B77" s="12">
        <f>Eintragen!C77</f>
        <v>46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Natur Natri</v>
      </c>
      <c r="F77" s="11" t="str">
        <f>VLOOKUP(Eintragen!D77,'Liste Gründe'!A:D,2,FALSE)</f>
        <v>Rest</v>
      </c>
      <c r="G77" s="13" t="str">
        <f>IF(ISBLANK(Eintragen!F77),VLOOKUP(Tabelle3[[#This Row],[Grund Ziffer]],'Liste Gründe'!A:D,3,FALSE),Eintragen!F77)</f>
        <v>geschälte Rinde</v>
      </c>
      <c r="H77" s="11" t="str">
        <f>IF(ISBLANK(Tabelle1[[#This Row],[noch genauer]]),"-",Tabelle1[[#This Row],[noch genauer]])</f>
        <v>keine Verwendung möglich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23</v>
      </c>
      <c r="N77" s="14" t="str">
        <f>Eintragen!A77</f>
        <v>RWV</v>
      </c>
      <c r="O77" s="16">
        <f>Eintragen!B77</f>
        <v>29500498</v>
      </c>
      <c r="P77" s="15">
        <f>Eintragen!D77</f>
        <v>22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1.2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Natur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nicht eindeutig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0.6</v>
      </c>
      <c r="N78" s="14" t="str">
        <f>Eintragen!A78</f>
        <v>WVP</v>
      </c>
      <c r="O78" s="16">
        <f>Eintragen!B78</f>
        <v>29500498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30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RW-NUSS OGT</v>
      </c>
      <c r="F79" s="11" t="str">
        <f>VLOOKUP(Eintragen!D79,'Liste Gründe'!A:D,2,FALSE)</f>
        <v>Schimmel</v>
      </c>
      <c r="G79" s="13" t="str">
        <f>IF(ISBLANK(Eintragen!F79),VLOOKUP(Tabelle3[[#This Row],[Grund Ziffer]],'Liste Gründe'!A:D,3,FALSE),Eintragen!F79)</f>
        <v>Rest</v>
      </c>
      <c r="H7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15</v>
      </c>
      <c r="N79" s="14" t="str">
        <f>Eintragen!A79</f>
        <v>L16</v>
      </c>
      <c r="O79" s="16">
        <f>Eintragen!B79</f>
        <v>29500861</v>
      </c>
      <c r="P79" s="15">
        <f>Eintragen!D79</f>
        <v>12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44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VOS-ABS ENTSORGUNG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geschälte Rinde</v>
      </c>
      <c r="H80" s="11" t="str">
        <f>IF(ISBLANK(Tabelle1[[#This Row],[noch genauer]]),"-",Tabelle1[[#This Row],[noch genauer]])</f>
        <v>keine Verwendung möglich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0.44</v>
      </c>
      <c r="N80" s="14" t="str">
        <f>Eintragen!A80</f>
        <v>RWV</v>
      </c>
      <c r="O80" s="16">
        <f>Eintragen!B80</f>
        <v>29500917</v>
      </c>
      <c r="P80" s="15">
        <f>Eintragen!D80</f>
        <v>22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BU1</v>
      </c>
      <c r="B81" s="12">
        <f>Eintragen!C81</f>
        <v>131.6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1" s="14" t="str">
        <f>IFERROR(VLOOKUP(Tabelle3[[#This Row],[Artikelnr.]],Artikel!A:C,3,FALSE),Tabelle3[[#This Row],[Artikelnr.]])</f>
        <v>Würste 6700g Räucher na</v>
      </c>
      <c r="F81" s="11" t="str">
        <f>VLOOKUP(Eintragen!D81,'Liste Gründe'!A:D,2,FALSE)</f>
        <v>Linienbezogen</v>
      </c>
      <c r="G81" s="13" t="str">
        <f>IF(ISBLANK(Eintragen!F81),VLOOKUP(Tabelle3[[#This Row],[Grund Ziffer]],'Liste Gründe'!A:D,3,FALSE),Eintragen!F81)</f>
        <v>Bodenabfall Abfüllung</v>
      </c>
      <c r="H81" s="11" t="str">
        <f>IF(ISBLANK(Tabelle1[[#This Row],[noch genauer]]),"-",Tabelle1[[#This Row],[noch genauer]])</f>
        <v>Darm geplatzt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Abfüllung</v>
      </c>
      <c r="O81" s="16">
        <f>Eintragen!B81</f>
        <v>31000084</v>
      </c>
      <c r="P81" s="15">
        <f>Eintragen!D81</f>
        <v>10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BU3</v>
      </c>
      <c r="B82" s="12">
        <f>Eintragen!C82</f>
        <v>450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2" s="14" t="str">
        <f>IFERROR(VLOOKUP(Tabelle3[[#This Row],[Artikelnr.]],Artikel!A:C,3,FALSE),Tabelle3[[#This Row],[Artikelnr.]])</f>
        <v>VOS VEG-SCH-WÜRZIG-VAKU</v>
      </c>
      <c r="F82" s="11" t="str">
        <f>VLOOKUP(Eintragen!D82,'Liste Gründe'!A:D,2,FALSE)</f>
        <v>Rest</v>
      </c>
      <c r="G82" s="13" t="str">
        <f>IF(ISBLANK(Eintragen!F82),VLOOKUP(Tabelle3[[#This Row],[Grund Ziffer]],'Liste Gründe'!A:D,3,FALSE),Eintragen!F82)</f>
        <v>Fremdkörper</v>
      </c>
      <c r="H82" s="11" t="str">
        <f>IF(ISBLANK(Tabelle1[[#This Row],[noch genauer]]),"-",Tabelle1[[#This Row],[noch genauer]])</f>
        <v>Schmutz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231.3</v>
      </c>
      <c r="N82" s="14" t="str">
        <f>Eintragen!A82</f>
        <v>L1</v>
      </c>
      <c r="O82" s="16">
        <f>Eintragen!B82</f>
        <v>49900002</v>
      </c>
      <c r="P82" s="15">
        <f>Eintragen!D82</f>
        <v>22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11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3" s="14" t="str">
        <f>IFERROR(VLOOKUP(Tabelle3[[#This Row],[Artikelnr.]],Artikel!A:C,3,FALSE),Tabelle3[[#This Row],[Artikelnr.]])</f>
        <v>VOS VEG-SCH-WÜRZIG-VAKU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Fremdkörper</v>
      </c>
      <c r="H83" s="11" t="str">
        <f>IF(ISBLANK(Tabelle1[[#This Row],[noch genauer]]),"-",Tabelle1[[#This Row],[noch genauer]])</f>
        <v>Schmutz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5.6539999999999999</v>
      </c>
      <c r="N83" s="14" t="str">
        <f>Eintragen!A83</f>
        <v>L1</v>
      </c>
      <c r="O83" s="16">
        <f>Eintragen!B83</f>
        <v>49900002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Verkauf</v>
      </c>
      <c r="B84" s="12">
        <f>Eintragen!C84</f>
        <v>220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Verkauf</v>
      </c>
      <c r="B85" s="12">
        <f>Eintragen!C85</f>
        <v>30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" s="14" t="str">
        <f>IFERROR(VLOOKUP(Tabelle3[[#This Row],[Artikelnr.]],Artikel!A:C,3,FALSE),Tabelle3[[#This Row],[Artikelnr.]])</f>
        <v>Div. Zipfel, Endstücke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keinen Abnehmer/kein Schälpersonal</v>
      </c>
      <c r="H85" s="11" t="str">
        <f>IF(ISBLANK(Tabelle1[[#This Row],[noch genauer]]),"-",Tabelle1[[#This Row],[noch genauer]])</f>
        <v>keinen Abnehmer/Schälen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Verkauf</v>
      </c>
      <c r="O85" s="16" t="str">
        <f>Eintragen!B85</f>
        <v>Div. Zipfel, Endstücke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Verkauf</v>
      </c>
      <c r="B86" s="12">
        <f>Eintragen!C86</f>
        <v>85.2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6" s="14" t="str">
        <f>IFERROR(VLOOKUP(Tabelle3[[#This Row],[Artikelnr.]],Artikel!A:C,3,FALSE),Tabelle3[[#This Row],[Artikelnr.]])</f>
        <v>Div. Zipfel, Endstücke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keinen Abnehmer/kein Schälpersonal</v>
      </c>
      <c r="H86" s="11" t="str">
        <f>IF(ISBLANK(Tabelle1[[#This Row],[noch genauer]]),"-",Tabelle1[[#This Row],[noch genauer]])</f>
        <v>keinen Abnehmer/Schälen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Verkauf</v>
      </c>
      <c r="O86" s="16" t="str">
        <f>Eintragen!B86</f>
        <v>Div. Zipfel, Endstücke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Verkauf</v>
      </c>
      <c r="B87" s="12">
        <f>Eintragen!C87</f>
        <v>140</v>
      </c>
      <c r="C87" s="13">
        <f>Tabelle1[[#This Row],[Datum]]</f>
        <v>44433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7" s="14" t="str">
        <f>IFERROR(VLOOKUP(Tabelle3[[#This Row],[Artikelnr.]],Artikel!A:C,3,FALSE),Tabelle3[[#This Row],[Artikelnr.]])</f>
        <v>Div. Zipfel, Endstücke</v>
      </c>
      <c r="F87" s="11" t="str">
        <f>VLOOKUP(Eintragen!D87,'Liste Gründe'!A:D,2,FALSE)</f>
        <v>Schimmel</v>
      </c>
      <c r="G87" s="13" t="str">
        <f>IF(ISBLANK(Eintragen!F87),VLOOKUP(Tabelle3[[#This Row],[Grund Ziffer]],'Liste Gründe'!A:D,3,FALSE),Eintragen!F87)</f>
        <v>keinen Abnehmer/kein Schälpersonal</v>
      </c>
      <c r="H87" s="11" t="str">
        <f>IF(ISBLANK(Tabelle1[[#This Row],[noch genauer]]),"-",Tabelle1[[#This Row],[noch genauer]])</f>
        <v>keinen Abnehmer/Schälen</v>
      </c>
      <c r="I87" s="14">
        <f t="shared" si="4"/>
        <v>34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Verkauf</v>
      </c>
      <c r="O87" s="16" t="str">
        <f>Eintragen!B87</f>
        <v>Div. Zipfel, Endstücke</v>
      </c>
      <c r="P87" s="15">
        <f>Eintragen!D87</f>
        <v>12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Verkauf</v>
      </c>
      <c r="B88" s="12">
        <f>Eintragen!C88</f>
        <v>250</v>
      </c>
      <c r="C88" s="13">
        <f>Tabelle1[[#This Row],[Datum]]</f>
        <v>44433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" s="14" t="str">
        <f>IFERROR(VLOOKUP(Tabelle3[[#This Row],[Artikelnr.]],Artikel!A:C,3,FALSE),Tabelle3[[#This Row],[Artikelnr.]])</f>
        <v>Div. Zipfel, Endstücke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keinen Abnehmer/kein Schälpersonal</v>
      </c>
      <c r="H88" s="11" t="str">
        <f>IF(ISBLANK(Tabelle1[[#This Row],[noch genauer]]),"-",Tabelle1[[#This Row],[noch genauer]])</f>
        <v>keinen Abnehmer/Schälen</v>
      </c>
      <c r="I88" s="14">
        <f t="shared" si="4"/>
        <v>34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Verkauf</v>
      </c>
      <c r="O88" s="16" t="str">
        <f>Eintragen!B88</f>
        <v>Div. Zipfel, Endstücke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BU1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" s="14" t="str">
        <f>IFERROR(VLOOKUP(Tabelle3[[#This Row],[Artikelnr.]],Artikel!A:C,3,FALSE),Tabelle3[[#This Row],[Artikelnr.]])</f>
        <v>Diverses</v>
      </c>
      <c r="F89" s="11" t="str">
        <f>VLOOKUP(Eintragen!D89,'Liste Gründe'!A:D,2,FALSE)</f>
        <v>Linienbezogen</v>
      </c>
      <c r="G89" s="13" t="str">
        <f>IF(ISBLANK(Eintragen!F89),VLOOKUP(Tabelle3[[#This Row],[Grund Ziffer]],'Liste Gründe'!A:D,3,FALSE),Eintragen!F89)</f>
        <v>Maschinenabfall</v>
      </c>
      <c r="H89" s="11" t="str">
        <f>IF(ISBLANK(Tabelle1[[#This Row],[noch genauer]]),"-",Tabelle1[[#This Row],[noch genauer]])</f>
        <v>-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Strudelline</v>
      </c>
      <c r="O89" s="16" t="str">
        <f>Eintragen!B89</f>
        <v>Diverses</v>
      </c>
      <c r="P89" s="15">
        <f>Eintragen!D89</f>
        <v>10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BU1</v>
      </c>
      <c r="B90" s="12">
        <f>Eintragen!C90</f>
        <v>146.4</v>
      </c>
      <c r="C90" s="13">
        <f>Tabelle1[[#This Row],[Datum]]</f>
        <v>44433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 aus Abfüllung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Reinigung</v>
      </c>
      <c r="H90" s="11" t="str">
        <f>IF(ISBLANK(Tabelle1[[#This Row],[noch genauer]]),"-",Tabelle1[[#This Row],[noch genauer]])</f>
        <v>erforderlich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Abfüllung</v>
      </c>
      <c r="O90" s="16" t="str">
        <f>Eintragen!B90</f>
        <v>Diverses aus Abfüllung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BU1</v>
      </c>
      <c r="B91" s="12">
        <f>Eintragen!C91</f>
        <v>320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" s="14" t="str">
        <f>IFERROR(VLOOKUP(Tabelle3[[#This Row],[Artikelnr.]],Artikel!A:C,3,FALSE),Tabelle3[[#This Row],[Artikelnr.]])</f>
        <v>Diverses aus Abfüllung</v>
      </c>
      <c r="F91" s="11" t="str">
        <f>VLOOKUP(Eintragen!D91,'Liste Gründe'!A:D,2,FALSE)</f>
        <v>Linienbezogen</v>
      </c>
      <c r="G91" s="13" t="str">
        <f>IF(ISBLANK(Eintragen!F91),VLOOKUP(Tabelle3[[#This Row],[Grund Ziffer]],'Liste Gründe'!A:D,3,FALSE),Eintragen!F91)</f>
        <v>Maschinenabfall</v>
      </c>
      <c r="H91" s="11" t="str">
        <f>IF(ISBLANK(Tabelle1[[#This Row],[noch genauer]]),"-",Tabelle1[[#This Row],[noch genauer]])</f>
        <v>nicht eindeutig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IFERROR(VLOOKUP(Tabelle3[[#This Row],[Artikelnr.]],Kennzahlen!S:U,3,FALSE)*Tabelle3[[#This Row],[Menge]],"0")</f>
        <v>0</v>
      </c>
      <c r="N91" s="14" t="str">
        <f>Eintragen!A91</f>
        <v>Abfüllung</v>
      </c>
      <c r="O91" s="16" t="str">
        <f>Eintragen!B91</f>
        <v>Diverses aus Abfüllung</v>
      </c>
      <c r="P91" s="15">
        <f>Eintragen!D91</f>
        <v>10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BU1</v>
      </c>
      <c r="B92" s="12">
        <f>Eintragen!C92</f>
        <v>10</v>
      </c>
      <c r="C92" s="13">
        <f>Tabelle1[[#This Row],[Datum]]</f>
        <v>44433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" s="14" t="str">
        <f>IFERROR(VLOOKUP(Tabelle3[[#This Row],[Artikelnr.]],Artikel!A:C,3,FALSE),Tabelle3[[#This Row],[Artikelnr.]])</f>
        <v>Diverses aus Schmelze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Reinigung</v>
      </c>
      <c r="H92" s="11" t="str">
        <f>IF(ISBLANK(Tabelle1[[#This Row],[noch genauer]]),"-",Tabelle1[[#This Row],[noch genauer]])</f>
        <v>erforderlich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IFERROR(VLOOKUP(Tabelle3[[#This Row],[Artikelnr.]],Kennzahlen!S:U,3,FALSE)*Tabelle3[[#This Row],[Menge]],"0")</f>
        <v>0</v>
      </c>
      <c r="N92" s="14" t="str">
        <f>Eintragen!A92</f>
        <v>Schmelze</v>
      </c>
      <c r="O92" s="16" t="str">
        <f>Eintragen!B92</f>
        <v>Diverses aus Schmelze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Rest</v>
      </c>
      <c r="B93" s="12">
        <f>Eintragen!C93</f>
        <v>10</v>
      </c>
      <c r="C93" s="13">
        <f>Tabelle1[[#This Row],[Datum]]</f>
        <v>44433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" s="14" t="str">
        <f>IFERROR(VLOOKUP(Tabelle3[[#This Row],[Artikelnr.]],Artikel!A:C,3,FALSE),Tabelle3[[#This Row],[Artikelnr.]])</f>
        <v>Diverses QM</v>
      </c>
      <c r="F93" s="11" t="str">
        <f>VLOOKUP(Eintragen!D93,'Liste Gründe'!A:D,2,FALSE)</f>
        <v>Qualitätssicherung</v>
      </c>
      <c r="G93" s="13" t="str">
        <f>IF(ISBLANK(Eintragen!F93),VLOOKUP(Tabelle3[[#This Row],[Grund Ziffer]],'Liste Gründe'!A:D,3,FALSE),Eintragen!F93)</f>
        <v>Sensorik</v>
      </c>
      <c r="H93" s="11" t="str">
        <f>IF(ISBLANK(Tabelle1[[#This Row],[noch genauer]]),"-",Tabelle1[[#This Row],[noch genauer]])</f>
        <v>Sensorik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 t="str">
        <f>IFERROR(VLOOKUP(Tabelle3[[#This Row],[Artikelnr.]],Kennzahlen!S:U,3,FALSE)*Tabelle3[[#This Row],[Menge]],"0")</f>
        <v>0</v>
      </c>
      <c r="N93" s="14" t="str">
        <f>Eintragen!A93</f>
        <v>QM</v>
      </c>
      <c r="O93" s="16" t="str">
        <f>Eintragen!B93</f>
        <v>Diverses QM</v>
      </c>
      <c r="P93" s="15">
        <f>Eintragen!D93</f>
        <v>70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Rest</v>
      </c>
      <c r="B94" s="12">
        <f>Eintragen!C94</f>
        <v>15</v>
      </c>
      <c r="C94" s="13">
        <f>Tabelle1[[#This Row],[Datum]]</f>
        <v>44433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4" s="14" t="str">
        <f>IFERROR(VLOOKUP(Tabelle3[[#This Row],[Artikelnr.]],Artikel!A:C,3,FALSE),Tabelle3[[#This Row],[Artikelnr.]])</f>
        <v>Diverses QM</v>
      </c>
      <c r="F94" s="11" t="str">
        <f>VLOOKUP(Eintragen!D94,'Liste Gründe'!A:D,2,FALSE)</f>
        <v>Qualitätssicherung</v>
      </c>
      <c r="G94" s="13" t="str">
        <f>IF(ISBLANK(Eintragen!F94),VLOOKUP(Tabelle3[[#This Row],[Grund Ziffer]],'Liste Gründe'!A:D,3,FALSE),Eintragen!F94)</f>
        <v>Sensorik</v>
      </c>
      <c r="H94" s="11" t="str">
        <f>IF(ISBLANK(Tabelle1[[#This Row],[noch genauer]]),"-",Tabelle1[[#This Row],[noch genauer]])</f>
        <v>Sensorik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QM</v>
      </c>
      <c r="O94" s="16" t="str">
        <f>Eintragen!B94</f>
        <v>Diverses QM</v>
      </c>
      <c r="P94" s="15">
        <f>Eintragen!D94</f>
        <v>70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Rest</v>
      </c>
      <c r="B95" s="12">
        <f>Eintragen!C95</f>
        <v>75</v>
      </c>
      <c r="C95" s="13">
        <f>Tabelle1[[#This Row],[Datum]]</f>
        <v>44433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5" s="14" t="str">
        <f>IFERROR(VLOOKUP(Tabelle3[[#This Row],[Artikelnr.]],Artikel!A:C,3,FALSE),Tabelle3[[#This Row],[Artikelnr.]])</f>
        <v>Laborproben</v>
      </c>
      <c r="F95" s="11" t="str">
        <f>VLOOKUP(Eintragen!D95,'Liste Gründe'!A:D,2,FALSE)</f>
        <v>Qualitätssicherung</v>
      </c>
      <c r="G95" s="13" t="str">
        <f>IF(ISBLANK(Eintragen!F95),VLOOKUP(Tabelle3[[#This Row],[Grund Ziffer]],'Liste Gründe'!A:D,3,FALSE),Eintragen!F95)</f>
        <v>Laborprobe</v>
      </c>
      <c r="H95" s="11" t="str">
        <f>IF(ISBLANK(Tabelle1[[#This Row],[noch genauer]]),"-",Tabelle1[[#This Row],[noch genauer]])</f>
        <v>Laborprobe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Labor</v>
      </c>
      <c r="O95" s="16" t="str">
        <f>Eintragen!B95</f>
        <v>Laborproben</v>
      </c>
      <c r="P95" s="15">
        <f>Eintragen!D95</f>
        <v>70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Rest</v>
      </c>
      <c r="B96" s="12">
        <f>Eintragen!C96</f>
        <v>40.4</v>
      </c>
      <c r="C96" s="13">
        <f>Tabelle1[[#This Row],[Datum]]</f>
        <v>44433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6" s="14" t="str">
        <f>IFERROR(VLOOKUP(Tabelle3[[#This Row],[Artikelnr.]],Artikel!A:C,3,FALSE),Tabelle3[[#This Row],[Artikelnr.]])</f>
        <v>Laborproben</v>
      </c>
      <c r="F96" s="11" t="str">
        <f>VLOOKUP(Eintragen!D96,'Liste Gründe'!A:D,2,FALSE)</f>
        <v>Qualitätssicherung</v>
      </c>
      <c r="G96" s="13" t="str">
        <f>IF(ISBLANK(Eintragen!F96),VLOOKUP(Tabelle3[[#This Row],[Grund Ziffer]],'Liste Gründe'!A:D,3,FALSE),Eintragen!F96)</f>
        <v>Rückstellproben</v>
      </c>
      <c r="H96" s="11" t="str">
        <f>IF(ISBLANK(Tabelle1[[#This Row],[noch genauer]]),"-",Tabelle1[[#This Row],[noch genauer]])</f>
        <v>Rückstellproben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Labor</v>
      </c>
      <c r="O96" s="16" t="str">
        <f>Eintragen!B96</f>
        <v>Laborproben</v>
      </c>
      <c r="P96" s="15">
        <f>Eintragen!D96</f>
        <v>70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BU3</v>
      </c>
      <c r="B97" s="12">
        <f>Eintragen!C97</f>
        <v>18</v>
      </c>
      <c r="C97" s="13">
        <f>Tabelle1[[#This Row],[Datum]]</f>
        <v>44433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7" s="14" t="str">
        <f>IFERROR(VLOOKUP(Tabelle3[[#This Row],[Artikelnr.]],Artikel!A:C,3,FALSE),Tabelle3[[#This Row],[Artikelnr.]])</f>
        <v>RW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Maschinenabfall</v>
      </c>
      <c r="H97" s="11" t="str">
        <f>IF(ISBLANK(Tabelle1[[#This Row],[noch genauer]]),"-",Tabelle1[[#This Row],[noch genauer]])</f>
        <v>nicht eindeutig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WVP</v>
      </c>
      <c r="O97" s="16" t="str">
        <f>Eintragen!B97</f>
        <v>RW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BU3</v>
      </c>
      <c r="B98" s="12">
        <f>Eintragen!C98</f>
        <v>270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" s="14" t="str">
        <f>IFERROR(VLOOKUP(Tabelle3[[#This Row],[Artikelnr.]],Artikel!A:C,3,FALSE),Tabelle3[[#This Row],[Artikelnr.]])</f>
        <v>RW Natur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VOS &gt; Einsatz</v>
      </c>
      <c r="H98" s="11" t="str">
        <f>IF(ISBLANK(Tabelle1[[#This Row],[noch genauer]]),"-",Tabelle1[[#This Row],[noch genauer]])</f>
        <v>VOS &gt; Einsatz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L9</v>
      </c>
      <c r="O98" s="16" t="str">
        <f>Eintragen!B98</f>
        <v>RW Natur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BU3</v>
      </c>
      <c r="B99" s="12">
        <f>Eintragen!C99</f>
        <v>248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9" s="14" t="str">
        <f>IFERROR(VLOOKUP(Tabelle3[[#This Row],[Artikelnr.]],Artikel!A:C,3,FALSE),Tabelle3[[#This Row],[Artikelnr.]])</f>
        <v>RW Natur</v>
      </c>
      <c r="F99" s="11" t="str">
        <f>VLOOKUP(Eintragen!D99,'Liste Gründe'!A:D,2,FALSE)</f>
        <v>Linienbezogen</v>
      </c>
      <c r="G99" s="13" t="str">
        <f>IF(ISBLANK(Eintragen!F99),VLOOKUP(Tabelle3[[#This Row],[Grund Ziffer]],'Liste Gründe'!A:D,3,FALSE),Eintragen!F99)</f>
        <v>Maschinenabfall</v>
      </c>
      <c r="H99" s="11" t="str">
        <f>IF(ISBLANK(Tabelle1[[#This Row],[noch genauer]]),"-",Tabelle1[[#This Row],[noch genauer]])</f>
        <v>nicht eindeutig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L9</v>
      </c>
      <c r="O99" s="16" t="str">
        <f>Eintragen!B99</f>
        <v>RW Natur</v>
      </c>
      <c r="P99" s="15">
        <f>Eintragen!D99</f>
        <v>10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Verkauf</v>
      </c>
      <c r="B100" s="12">
        <f>Eintragen!C100</f>
        <v>12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" s="14" t="str">
        <f>IFERROR(VLOOKUP(Tabelle3[[#This Row],[Artikelnr.]],Artikel!A:C,3,FALSE),Tabelle3[[#This Row],[Artikelnr.]])</f>
        <v>RW Schinken Endstücke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keinen Abnehmer/kein Schälpersonal</v>
      </c>
      <c r="H100" s="11" t="str">
        <f>IF(ISBLANK(Tabelle1[[#This Row],[noch genauer]]),"-",Tabelle1[[#This Row],[noch genauer]])</f>
        <v>keinen Abnehmer/Schälen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Verkauf</v>
      </c>
      <c r="O100" s="16" t="str">
        <f>Eintragen!B100</f>
        <v>RW Schinken Endstücke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NUSS 9,3KG AN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-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Bu3</v>
      </c>
      <c r="O101" s="16">
        <f>Eintragen!B101</f>
        <v>32000070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Verkauf</v>
      </c>
      <c r="B102" s="12">
        <f>Eintragen!C102</f>
        <v>1260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2" s="14" t="str">
        <f>IFERROR(VLOOKUP(Tabelle3[[#This Row],[Artikelnr.]],Artikel!A:C,3,FALSE),Tabelle3[[#This Row],[Artikelnr.]])</f>
        <v>Div. Zipfel, Endstücke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keinen Abnehmer/kein Schälpersonal</v>
      </c>
      <c r="H102" s="11" t="str">
        <f>IF(ISBLANK(Tabelle1[[#This Row],[noch genauer]]),"-",Tabelle1[[#This Row],[noch genauer]])</f>
        <v>keinen Abnehmer/Schälen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Verkauf</v>
      </c>
      <c r="O102" s="16" t="str">
        <f>Eintragen!B102</f>
        <v>Div. Zipfel, Endstücke</v>
      </c>
      <c r="P102" s="15">
        <f>Eintragen!D102</f>
        <v>12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150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" s="14" t="str">
        <f>IFERROR(VLOOKUP(Tabelle3[[#This Row],[Artikelnr.]],Artikel!A:C,3,FALSE),Tabelle3[[#This Row],[Artikelnr.]])</f>
        <v>Diverses aus Abfüllung</v>
      </c>
      <c r="F103" s="11" t="str">
        <f>VLOOKUP(Eintragen!D103,'Liste Gründe'!A:D,2,FALSE)</f>
        <v>Linienbezogen</v>
      </c>
      <c r="G103" s="13" t="str">
        <f>IF(ISBLANK(Eintragen!F103),VLOOKUP(Tabelle3[[#This Row],[Grund Ziffer]],'Liste Gründe'!A:D,3,FALSE),Eintragen!F103)</f>
        <v>Reinigung</v>
      </c>
      <c r="H103" s="11" t="str">
        <f>IF(ISBLANK(Tabelle1[[#This Row],[noch genauer]]),"-",Tabelle1[[#This Row],[noch genauer]])</f>
        <v>erforderlich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Abfüllung</v>
      </c>
      <c r="O103" s="16" t="str">
        <f>Eintragen!B103</f>
        <v>Diverses aus Abfüllung</v>
      </c>
      <c r="P103" s="15">
        <f>Eintragen!D103</f>
        <v>10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390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" s="14" t="str">
        <f>IFERROR(VLOOKUP(Tabelle3[[#This Row],[Artikelnr.]],Artikel!A:C,3,FALSE),Tabelle3[[#This Row],[Artikelnr.]])</f>
        <v>Diverses aus Abfüllung</v>
      </c>
      <c r="F104" s="11" t="str">
        <f>VLOOKUP(Eintragen!D104,'Liste Gründe'!A:D,2,FALSE)</f>
        <v>Linienbezogen</v>
      </c>
      <c r="G104" s="13" t="str">
        <f>IF(ISBLANK(Eintragen!F104),VLOOKUP(Tabelle3[[#This Row],[Grund Ziffer]],'Liste Gründe'!A:D,3,FALSE),Eintragen!F104)</f>
        <v>Reinigung</v>
      </c>
      <c r="H104" s="11" t="str">
        <f>IF(ISBLANK(Tabelle1[[#This Row],[noch genauer]]),"-",Tabelle1[[#This Row],[noch genauer]])</f>
        <v>erforderlich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Abfüllung</v>
      </c>
      <c r="O104" s="16" t="str">
        <f>Eintragen!B104</f>
        <v>Diverses aus Abfüllung</v>
      </c>
      <c r="P104" s="15">
        <f>Eintragen!D104</f>
        <v>10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Rest</v>
      </c>
      <c r="B105" s="12">
        <f>Eintragen!C105</f>
        <v>10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Diverses QM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Sensorik</v>
      </c>
      <c r="H105" s="11" t="str">
        <f>IF(ISBLANK(Tabelle1[[#This Row],[noch genauer]]),"-",Tabelle1[[#This Row],[noch genauer]])</f>
        <v>Sensorik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QM</v>
      </c>
      <c r="O105" s="16" t="str">
        <f>Eintragen!B105</f>
        <v>Diverses QM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BU3</v>
      </c>
      <c r="B106" s="12">
        <f>Eintragen!C106</f>
        <v>900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" s="14" t="str">
        <f>IFERROR(VLOOKUP(Tabelle3[[#This Row],[Artikelnr.]],Artikel!A:C,3,FALSE),Tabelle3[[#This Row],[Artikelnr.]])</f>
        <v>Diverses Reinigung</v>
      </c>
      <c r="F106" s="11" t="str">
        <f>VLOOKUP(Eintragen!D106,'Liste Gründe'!A:D,2,FALSE)</f>
        <v>Linienbezogen</v>
      </c>
      <c r="G106" s="13" t="str">
        <f>IF(ISBLANK(Eintragen!F106),VLOOKUP(Tabelle3[[#This Row],[Grund Ziffer]],'Liste Gründe'!A:D,3,FALSE),Eintragen!F106)</f>
        <v>Reinigung</v>
      </c>
      <c r="H106" s="11" t="str">
        <f>IF(ISBLANK(Tabelle1[[#This Row],[noch genauer]]),"-",Tabelle1[[#This Row],[noch genauer]])</f>
        <v>erforderlich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Bu3</v>
      </c>
      <c r="O106" s="16" t="str">
        <f>Eintragen!B106</f>
        <v>Diverses Reinigung</v>
      </c>
      <c r="P106" s="15">
        <f>Eintragen!D106</f>
        <v>10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Rest</v>
      </c>
      <c r="B107" s="12">
        <f>Eintragen!C107</f>
        <v>51</v>
      </c>
      <c r="C107" s="13">
        <f>Tabelle1[[#This Row],[Datum]]</f>
        <v>44434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7" s="14" t="str">
        <f>IFERROR(VLOOKUP(Tabelle3[[#This Row],[Artikelnr.]],Artikel!A:C,3,FALSE),Tabelle3[[#This Row],[Artikelnr.]])</f>
        <v>Laborproben</v>
      </c>
      <c r="F107" s="11" t="str">
        <f>VLOOKUP(Eintragen!D107,'Liste Gründe'!A:D,2,FALSE)</f>
        <v>Qualitätssicherung</v>
      </c>
      <c r="G107" s="13" t="str">
        <f>IF(ISBLANK(Eintragen!F107),VLOOKUP(Tabelle3[[#This Row],[Grund Ziffer]],'Liste Gründe'!A:D,3,FALSE),Eintragen!F107)</f>
        <v>Laborprobe</v>
      </c>
      <c r="H107" s="11" t="str">
        <f>IF(ISBLANK(Tabelle1[[#This Row],[noch genauer]]),"-",Tabelle1[[#This Row],[noch genauer]])</f>
        <v>Laborprobe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Labor</v>
      </c>
      <c r="O107" s="16" t="str">
        <f>Eintragen!B107</f>
        <v>Laborproben</v>
      </c>
      <c r="P107" s="15">
        <f>Eintragen!D107</f>
        <v>70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Rest</v>
      </c>
      <c r="B108" s="12">
        <f>Eintragen!C108</f>
        <v>28.8</v>
      </c>
      <c r="C108" s="13">
        <f>Tabelle1[[#This Row],[Datum]]</f>
        <v>44434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8" s="14" t="str">
        <f>IFERROR(VLOOKUP(Tabelle3[[#This Row],[Artikelnr.]],Artikel!A:C,3,FALSE),Tabelle3[[#This Row],[Artikelnr.]])</f>
        <v>Laborproben</v>
      </c>
      <c r="F108" s="11" t="str">
        <f>VLOOKUP(Eintragen!D108,'Liste Gründe'!A:D,2,FALSE)</f>
        <v>Qualitätssicherung</v>
      </c>
      <c r="G108" s="13" t="str">
        <f>IF(ISBLANK(Eintragen!F108),VLOOKUP(Tabelle3[[#This Row],[Grund Ziffer]],'Liste Gründe'!A:D,3,FALSE),Eintragen!F108)</f>
        <v>Rückstellproben</v>
      </c>
      <c r="H108" s="11" t="str">
        <f>IF(ISBLANK(Tabelle1[[#This Row],[noch genauer]]),"-",Tabelle1[[#This Row],[noch genauer]])</f>
        <v>Rückstellproben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Labor</v>
      </c>
      <c r="O108" s="16" t="str">
        <f>Eintragen!B108</f>
        <v>Laborproben</v>
      </c>
      <c r="P108" s="15">
        <f>Eintragen!D108</f>
        <v>70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1401</v>
      </c>
      <c r="C109" s="13">
        <f>Tabelle1[[#This Row],[Datum]]</f>
        <v>44434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9" s="14" t="str">
        <f>IFERROR(VLOOKUP(Tabelle3[[#This Row],[Artikelnr.]],Artikel!A:C,3,FALSE),Tabelle3[[#This Row],[Artikelnr.]])</f>
        <v>Räucher Blauschimmel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ausgefettet</v>
      </c>
      <c r="H109" s="11" t="str">
        <f>IF(ISBLANK(Tabelle1[[#This Row],[noch genauer]]),"-",Tabelle1[[#This Row],[noch genauer]])</f>
        <v>ausgefettet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IFERROR(VLOOKUP(Tabelle3[[#This Row],[Artikelnr.]],Kennzahlen!S:U,3,FALSE)*Tabelle3[[#This Row],[Menge]],"0")</f>
        <v>0</v>
      </c>
      <c r="N109" s="14" t="str">
        <f>Eintragen!A109</f>
        <v>Abfüllung</v>
      </c>
      <c r="O109" s="16" t="str">
        <f>Eintragen!B109</f>
        <v>Räucher Blauschimmel</v>
      </c>
      <c r="P109" s="15">
        <f>Eintragen!D109</f>
        <v>120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42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" s="14" t="str">
        <f>IFERROR(VLOOKUP(Tabelle3[[#This Row],[Artikelnr.]],Artikel!A:C,3,FALSE),Tabelle3[[#This Row],[Artikelnr.]])</f>
        <v>RW Natur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VOS &gt; Einsatz</v>
      </c>
      <c r="H110" s="11" t="str">
        <f>IF(ISBLANK(Tabelle1[[#This Row],[noch genauer]]),"-",Tabelle1[[#This Row],[noch genauer]])</f>
        <v>VOS &gt; Einsatz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L9</v>
      </c>
      <c r="O110" s="16" t="str">
        <f>Eintragen!B110</f>
        <v>RW Natur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180</v>
      </c>
      <c r="C111" s="13">
        <f>Tabelle1[[#This Row],[Datum]]</f>
        <v>44435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" s="14" t="str">
        <f>IFERROR(VLOOKUP(Tabelle3[[#This Row],[Artikelnr.]],Artikel!A:C,3,FALSE),Tabelle3[[#This Row],[Artikelnr.]])</f>
        <v>VOS Schwarzer Pfeffer R</v>
      </c>
      <c r="F111" s="11" t="str">
        <f>VLOOKUP(Eintragen!D111,'Liste Gründe'!A:D,2,FALSE)</f>
        <v>Schimmel</v>
      </c>
      <c r="G111" s="13" t="str">
        <f>IF(ISBLANK(Eintragen!F111),VLOOKUP(Tabelle3[[#This Row],[Grund Ziffer]],'Liste Gründe'!A:D,3,FALSE),Eintragen!F111)</f>
        <v>Verformung</v>
      </c>
      <c r="H111" s="11" t="str">
        <f>IF(ISBLANK(Tabelle1[[#This Row],[noch genauer]]),"-",Tabelle1[[#This Row],[noch genauer]])</f>
        <v>Verformung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>
        <f>IFERROR(VLOOKUP(Tabelle3[[#This Row],[Artikelnr.]],Kennzahlen!S:U,3,FALSE)*Tabelle3[[#This Row],[Menge]],"0")</f>
        <v>90</v>
      </c>
      <c r="N111" s="14" t="str">
        <f>Eintragen!A111</f>
        <v>L22</v>
      </c>
      <c r="O111" s="16">
        <f>Eintragen!B111</f>
        <v>29500482</v>
      </c>
      <c r="P111" s="15">
        <f>Eintragen!D111</f>
        <v>120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BU3</v>
      </c>
      <c r="B112" s="12">
        <f>Eintragen!C112</f>
        <v>30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" s="14" t="str">
        <f>IFERROR(VLOOKUP(Tabelle3[[#This Row],[Artikelnr.]],Artikel!A:C,3,FALSE),Tabelle3[[#This Row],[Artikelnr.]])</f>
        <v>ABS Cheddar rot</v>
      </c>
      <c r="F112" s="11" t="str">
        <f>VLOOKUP(Eintragen!D112,'Liste Gründe'!A:D,2,FALSE)</f>
        <v>Linienbezogen</v>
      </c>
      <c r="G112" s="13" t="str">
        <f>IF(ISBLANK(Eintragen!F112),VLOOKUP(Tabelle3[[#This Row],[Grund Ziffer]],'Liste Gründe'!A:D,3,FALSE),Eintragen!F112)</f>
        <v>Maschinenabfall</v>
      </c>
      <c r="H112" s="11" t="str">
        <f>IF(ISBLANK(Tabelle1[[#This Row],[noch genauer]]),"-",Tabelle1[[#This Row],[noch genauer]])</f>
        <v>nicht eindeutig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IFERROR(VLOOKUP(Tabelle3[[#This Row],[Artikelnr.]],Kennzahlen!S:U,3,FALSE)*Tabelle3[[#This Row],[Menge]],"0")</f>
        <v>0</v>
      </c>
      <c r="N112" s="14" t="str">
        <f>Eintragen!A112</f>
        <v>L1</v>
      </c>
      <c r="O112" s="16">
        <f>Eintragen!B112</f>
        <v>29500776</v>
      </c>
      <c r="P112" s="15">
        <f>Eintragen!D112</f>
        <v>10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10</v>
      </c>
      <c r="C113" s="13">
        <f>Tabelle1[[#This Row],[Datum]]</f>
        <v>44435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" s="14" t="str">
        <f>IFERROR(VLOOKUP(Tabelle3[[#This Row],[Artikelnr.]],Artikel!A:C,3,FALSE),Tabelle3[[#This Row],[Artikelnr.]])</f>
        <v>ABS Gouda Mittelalt 45%</v>
      </c>
      <c r="F113" s="11" t="str">
        <f>VLOOKUP(Eintragen!D113,'Liste Gründe'!A:D,2,FALSE)</f>
        <v>Schimmel</v>
      </c>
      <c r="G113" s="13" t="str">
        <f>IF(ISBLANK(Eintragen!F113),VLOOKUP(Tabelle3[[#This Row],[Grund Ziffer]],'Liste Gründe'!A:D,3,FALSE),Eintragen!F113)</f>
        <v>Rest</v>
      </c>
      <c r="H113" s="11" t="str">
        <f>IF(ISBLANK(Tabelle1[[#This Row],[noch genauer]]),"-",Tabelle1[[#This Row],[noch genauer]])</f>
        <v>wird eigentlich gesammelt und verarbeitet</v>
      </c>
      <c r="I113" s="14">
        <f t="shared" si="4"/>
        <v>34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20</v>
      </c>
      <c r="N113" s="14" t="str">
        <f>Eintragen!A113</f>
        <v>L18</v>
      </c>
      <c r="O113" s="16">
        <f>Eintragen!B113</f>
        <v>29500821</v>
      </c>
      <c r="P113" s="15">
        <f>Eintragen!D113</f>
        <v>12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12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Ware konnte nicht vakuumiert werden, nicht genügend LA</v>
      </c>
      <c r="H114" s="11" t="str">
        <f>IF(ISBLANK(Tabelle1[[#This Row],[noch genauer]]),"-",Tabelle1[[#This Row],[noch genauer]])</f>
        <v>Ware konnte nicht vakuumiert werden, nicht genügend LA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6</v>
      </c>
      <c r="N114" s="14" t="str">
        <f>Eintragen!A114</f>
        <v>RWV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BU3</v>
      </c>
      <c r="B115" s="12">
        <f>Eintragen!C115</f>
        <v>143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CHED-PF-KRÄUK gemis</v>
      </c>
      <c r="F115" s="11" t="str">
        <f>VLOOKUP(Eintragen!D115,'Liste Gründe'!A:D,2,FALSE)</f>
        <v>Linienbezogen</v>
      </c>
      <c r="G115" s="13" t="str">
        <f>IF(ISBLANK(Eintragen!F115),VLOOKUP(Tabelle3[[#This Row],[Grund Ziffer]],'Liste Gründe'!A:D,3,FALSE),Eintragen!F115)</f>
        <v>gemischtes Produkt</v>
      </c>
      <c r="H115" s="11" t="str">
        <f>IF(ISBLANK(Tabelle1[[#This Row],[noch genauer]]),"-",Tabelle1[[#This Row],[noch genauer]])</f>
        <v>keine weitere Verwendung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143</v>
      </c>
      <c r="N115" s="14" t="str">
        <f>Eintragen!A115</f>
        <v>L33</v>
      </c>
      <c r="O115" s="16">
        <f>Eintragen!B115</f>
        <v>29501003</v>
      </c>
      <c r="P115" s="15">
        <f>Eintragen!D115</f>
        <v>10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BU1</v>
      </c>
      <c r="B116" s="12">
        <f>Eintragen!C116</f>
        <v>79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" s="14" t="str">
        <f>IFERROR(VLOOKUP(Tabelle3[[#This Row],[Artikelnr.]],Artikel!A:C,3,FALSE),Tabelle3[[#This Row],[Artikelnr.]])</f>
        <v>VS Schinken geschält</v>
      </c>
      <c r="F116" s="11" t="str">
        <f>VLOOKUP(Eintragen!D116,'Liste Gründe'!A:D,2,FALSE)</f>
        <v>Schimmel</v>
      </c>
      <c r="G116" s="13" t="str">
        <f>IF(ISBLANK(Eintragen!F116),VLOOKUP(Tabelle3[[#This Row],[Grund Ziffer]],'Liste Gründe'!A:D,3,FALSE),Eintragen!F116)</f>
        <v>keine Verarbeitung</v>
      </c>
      <c r="H116" s="11" t="str">
        <f>IF(ISBLANK(Tabelle1[[#This Row],[noch genauer]]),"-",Tabelle1[[#This Row],[noch genauer]])</f>
        <v>Aufgrund Konsistenz nicht genommen. Zu wenig VOS verarbeitet. Vom Warmen ins Kalte -&gt; Schimmel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74.244199999999992</v>
      </c>
      <c r="N116" s="14" t="str">
        <f>Eintragen!A116</f>
        <v>Schmelze</v>
      </c>
      <c r="O116" s="16">
        <f>Eintragen!B116</f>
        <v>29600025</v>
      </c>
      <c r="P116" s="15">
        <f>Eintragen!D116</f>
        <v>12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Verkauf</v>
      </c>
      <c r="B117" s="12">
        <f>Eintragen!C117</f>
        <v>28.5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7" s="14" t="str">
        <f>IFERROR(VLOOKUP(Tabelle3[[#This Row],[Artikelnr.]],Artikel!A:C,3,FALSE),Tabelle3[[#This Row],[Artikelnr.]])</f>
        <v>Div. Zipfel, Endstücke</v>
      </c>
      <c r="F117" s="11" t="str">
        <f>VLOOKUP(Eintragen!D117,'Liste Gründe'!A:D,2,FALSE)</f>
        <v>Schimmel</v>
      </c>
      <c r="G117" s="13" t="str">
        <f>IF(ISBLANK(Eintragen!F117),VLOOKUP(Tabelle3[[#This Row],[Grund Ziffer]],'Liste Gründe'!A:D,3,FALSE),Eintragen!F117)</f>
        <v>keinen Abnehmer/kein Schälpersonal</v>
      </c>
      <c r="H117" s="11" t="str">
        <f>IF(ISBLANK(Tabelle1[[#This Row],[noch genauer]]),"-",Tabelle1[[#This Row],[noch genauer]])</f>
        <v>keinen Abnehmer/Schälen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Verkauf</v>
      </c>
      <c r="O117" s="16" t="str">
        <f>Eintragen!B117</f>
        <v>Div. Zipfel, Endstücke</v>
      </c>
      <c r="P117" s="15">
        <f>Eintragen!D117</f>
        <v>12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Verkauf</v>
      </c>
      <c r="B118" s="12">
        <f>Eintragen!C118</f>
        <v>155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8" s="14" t="str">
        <f>IFERROR(VLOOKUP(Tabelle3[[#This Row],[Artikelnr.]],Artikel!A:C,3,FALSE),Tabelle3[[#This Row],[Artikelnr.]])</f>
        <v>Div. Zipfel, Endstücke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keinen Abnehmer/kein Schälpersonal</v>
      </c>
      <c r="H118" s="11" t="str">
        <f>IF(ISBLANK(Tabelle1[[#This Row],[noch genauer]]),"-",Tabelle1[[#This Row],[noch genauer]])</f>
        <v>keinen Abnehmer/Schälen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Verkauf</v>
      </c>
      <c r="O118" s="16" t="str">
        <f>Eintragen!B118</f>
        <v>Div. Zipfel, Endstücke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BU1</v>
      </c>
      <c r="B119" s="12">
        <f>Eintragen!C119</f>
        <v>30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9" s="14" t="str">
        <f>IFERROR(VLOOKUP(Tabelle3[[#This Row],[Artikelnr.]],Artikel!A:C,3,FALSE),Tabelle3[[#This Row],[Artikelnr.]])</f>
        <v>Diverses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keine Verarbeitung</v>
      </c>
      <c r="H119" s="11" t="str">
        <f>IF(ISBLANK(Tabelle1[[#This Row],[noch genauer]]),"-",Tabelle1[[#This Row],[noch genauer]])</f>
        <v>MHD abgelaufen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 t="str">
        <f>IFERROR(VLOOKUP(Tabelle3[[#This Row],[Artikelnr.]],Kennzahlen!S:U,3,FALSE)*Tabelle3[[#This Row],[Menge]],"0")</f>
        <v>0</v>
      </c>
      <c r="N119" s="14" t="str">
        <f>Eintragen!A119</f>
        <v>RWV</v>
      </c>
      <c r="O119" s="16" t="str">
        <f>Eintragen!B119</f>
        <v>Diverses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BU2</v>
      </c>
      <c r="B120" s="12">
        <f>Eintragen!C120</f>
        <v>200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0" s="14" t="str">
        <f>IFERROR(VLOOKUP(Tabelle3[[#This Row],[Artikelnr.]],Artikel!A:C,3,FALSE),Tabelle3[[#This Row],[Artikelnr.]])</f>
        <v>Diverses</v>
      </c>
      <c r="F120" s="11" t="str">
        <f>VLOOKUP(Eintragen!D120,'Liste Gründe'!A:D,2,FALSE)</f>
        <v>Linienbezogen</v>
      </c>
      <c r="G120" s="13" t="str">
        <f>IF(ISBLANK(Eintragen!F120),VLOOKUP(Tabelle3[[#This Row],[Grund Ziffer]],'Liste Gründe'!A:D,3,FALSE),Eintragen!F120)</f>
        <v>Maschinenabfall</v>
      </c>
      <c r="H120" s="11" t="str">
        <f>IF(ISBLANK(Tabelle1[[#This Row],[noch genauer]]),"-",Tabelle1[[#This Row],[noch genauer]])</f>
        <v>-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 t="str">
        <f>IFERROR(VLOOKUP(Tabelle3[[#This Row],[Artikelnr.]],Kennzahlen!S:U,3,FALSE)*Tabelle3[[#This Row],[Menge]],"0")</f>
        <v>0</v>
      </c>
      <c r="N120" s="14" t="str">
        <f>Eintragen!A120</f>
        <v>BU2</v>
      </c>
      <c r="O120" s="16" t="str">
        <f>Eintragen!B120</f>
        <v>Diverses</v>
      </c>
      <c r="P120" s="15">
        <f>Eintragen!D120</f>
        <v>30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Rest</v>
      </c>
      <c r="B121" s="12">
        <f>Eintragen!C121</f>
        <v>10.4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" s="14" t="str">
        <f>IFERROR(VLOOKUP(Tabelle3[[#This Row],[Artikelnr.]],Artikel!A:C,3,FALSE),Tabelle3[[#This Row],[Artikelnr.]])</f>
        <v>Laborproben</v>
      </c>
      <c r="F121" s="11" t="str">
        <f>VLOOKUP(Eintragen!D121,'Liste Gründe'!A:D,2,FALSE)</f>
        <v>Qualitätssicherung</v>
      </c>
      <c r="G121" s="13" t="str">
        <f>IF(ISBLANK(Eintragen!F121),VLOOKUP(Tabelle3[[#This Row],[Grund Ziffer]],'Liste Gründe'!A:D,3,FALSE),Eintragen!F121)</f>
        <v>Laborprobe</v>
      </c>
      <c r="H121" s="11" t="str">
        <f>IF(ISBLANK(Tabelle1[[#This Row],[noch genauer]]),"-",Tabelle1[[#This Row],[noch genauer]])</f>
        <v>Laborprobe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 t="str">
        <f>IFERROR(VLOOKUP(Tabelle3[[#This Row],[Artikelnr.]],Kennzahlen!S:U,3,FALSE)*Tabelle3[[#This Row],[Menge]],"0")</f>
        <v>0</v>
      </c>
      <c r="N121" s="14" t="str">
        <f>Eintragen!A121</f>
        <v>Labor</v>
      </c>
      <c r="O121" s="16" t="str">
        <f>Eintragen!B121</f>
        <v>Laborproben</v>
      </c>
      <c r="P121" s="15">
        <f>Eintragen!D121</f>
        <v>70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Rest</v>
      </c>
      <c r="B122" s="12">
        <f>Eintragen!C122</f>
        <v>70</v>
      </c>
      <c r="C122" s="13">
        <f>Tabelle1[[#This Row],[Datum]]</f>
        <v>44435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" s="14" t="str">
        <f>IFERROR(VLOOKUP(Tabelle3[[#This Row],[Artikelnr.]],Artikel!A:C,3,FALSE),Tabelle3[[#This Row],[Artikelnr.]])</f>
        <v>Laborproben</v>
      </c>
      <c r="F122" s="11" t="str">
        <f>VLOOKUP(Eintragen!D122,'Liste Gründe'!A:D,2,FALSE)</f>
        <v>Qualitätssicherung</v>
      </c>
      <c r="G122" s="13" t="str">
        <f>IF(ISBLANK(Eintragen!F122),VLOOKUP(Tabelle3[[#This Row],[Grund Ziffer]],'Liste Gründe'!A:D,3,FALSE),Eintragen!F122)</f>
        <v>Laborprobe</v>
      </c>
      <c r="H122" s="11" t="str">
        <f>IF(ISBLANK(Tabelle1[[#This Row],[noch genauer]]),"-",Tabelle1[[#This Row],[noch genauer]])</f>
        <v>Laborprobe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Labor</v>
      </c>
      <c r="O122" s="16" t="str">
        <f>Eintragen!B122</f>
        <v>Laborproben</v>
      </c>
      <c r="P122" s="15">
        <f>Eintragen!D122</f>
        <v>70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BU3</v>
      </c>
      <c r="B123" s="12">
        <f>Eintragen!C123</f>
        <v>86</v>
      </c>
      <c r="C123" s="13">
        <f>Tabelle1[[#This Row],[Datum]]</f>
        <v>44438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CHED-PF-KRÄUK gemis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gemischtes Produkt</v>
      </c>
      <c r="H123" s="11" t="str">
        <f>IF(ISBLANK(Tabelle1[[#This Row],[noch genauer]]),"-",Tabelle1[[#This Row],[noch genauer]])</f>
        <v>keine weitere Verwendung</v>
      </c>
      <c r="I123" s="14">
        <f t="shared" si="4"/>
        <v>35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86</v>
      </c>
      <c r="N123" s="14" t="str">
        <f>Eintragen!A123</f>
        <v>L33</v>
      </c>
      <c r="O123" s="16">
        <f>Eintragen!B123</f>
        <v>29501003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BU2</v>
      </c>
      <c r="B126" s="12">
        <f>Eintragen!C126</f>
        <v>101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6" s="14" t="str">
        <f>IFERROR(VLOOKUP(Tabelle3[[#This Row],[Artikelnr.]],Artikel!A:C,3,FALSE),Tabelle3[[#This Row],[Artikelnr.]])</f>
        <v>Diverses</v>
      </c>
      <c r="F126" s="11" t="str">
        <f>VLOOKUP(Eintragen!D126,'Liste Gründe'!A:D,2,FALSE)</f>
        <v>Linienbezogen</v>
      </c>
      <c r="G126" s="13" t="str">
        <f>IF(ISBLANK(Eintragen!F126),VLOOKUP(Tabelle3[[#This Row],[Grund Ziffer]],'Liste Gründe'!A:D,3,FALSE),Eintragen!F126)</f>
        <v>Maschinenabfall</v>
      </c>
      <c r="H126" s="11" t="str">
        <f>IF(ISBLANK(Tabelle1[[#This Row],[noch genauer]]),"-",Tabelle1[[#This Row],[noch genauer]])</f>
        <v>-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Bu2</v>
      </c>
      <c r="O126" s="16" t="str">
        <f>Eintragen!B126</f>
        <v>Diverses</v>
      </c>
      <c r="P126" s="15">
        <f>Eintragen!D126</f>
        <v>30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BU1</v>
      </c>
      <c r="B127" s="12">
        <f>Eintragen!C127</f>
        <v>526.6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" s="14" t="str">
        <f>IFERROR(VLOOKUP(Tabelle3[[#This Row],[Artikelnr.]],Artikel!A:C,3,FALSE),Tabelle3[[#This Row],[Artikelnr.]])</f>
        <v>Diverses aus Abfüllung</v>
      </c>
      <c r="F127" s="11" t="str">
        <f>VLOOKUP(Eintragen!D127,'Liste Gründe'!A:D,2,FALSE)</f>
        <v>Linienbezogen</v>
      </c>
      <c r="G127" s="13" t="str">
        <f>IF(ISBLANK(Eintragen!F127),VLOOKUP(Tabelle3[[#This Row],[Grund Ziffer]],'Liste Gründe'!A:D,3,FALSE),Eintragen!F127)</f>
        <v>Maschinenabfall</v>
      </c>
      <c r="H127" s="11" t="str">
        <f>IF(ISBLANK(Tabelle1[[#This Row],[noch genauer]]),"-",Tabelle1[[#This Row],[noch genauer]])</f>
        <v>nicht eindeutig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Abfüllung</v>
      </c>
      <c r="O127" s="16" t="str">
        <f>Eintragen!B127</f>
        <v>Diverses aus Abfüllung</v>
      </c>
      <c r="P127" s="15">
        <f>Eintragen!D127</f>
        <v>10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Rest</v>
      </c>
      <c r="B128" s="12">
        <f>Eintragen!C128</f>
        <v>8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Diverses QM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Sensorik</v>
      </c>
      <c r="H128" s="11" t="str">
        <f>IF(ISBLANK(Tabelle1[[#This Row],[noch genauer]]),"-",Tabelle1[[#This Row],[noch genauer]])</f>
        <v>Sensorik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QM</v>
      </c>
      <c r="O128" s="16" t="str">
        <f>Eintragen!B128</f>
        <v>Diverses QM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Rest</v>
      </c>
      <c r="B129" s="12">
        <f>Eintragen!C129</f>
        <v>8.9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Labor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Rest</v>
      </c>
      <c r="B130" s="12">
        <f>Eintragen!C130</f>
        <v>8.9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Rest</v>
      </c>
      <c r="B131" s="12">
        <f>Eintragen!C131</f>
        <v>106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Rest</v>
      </c>
      <c r="B132" s="12">
        <f>Eintragen!C132</f>
        <v>10</v>
      </c>
      <c r="C132" s="13">
        <f>Tabelle1[[#This Row],[Datum]]</f>
        <v>44438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2" s="14" t="str">
        <f>IFERROR(VLOOKUP(Tabelle3[[#This Row],[Artikelnr.]],Artikel!A:C,3,FALSE),Tabelle3[[#This Row],[Artikelnr.]])</f>
        <v>Laborproben</v>
      </c>
      <c r="F132" s="11" t="str">
        <f>VLOOKUP(Eintragen!D132,'Liste Gründe'!A:D,2,FALSE)</f>
        <v>Qualitätssicherung</v>
      </c>
      <c r="G132" s="13" t="str">
        <f>IF(ISBLANK(Eintragen!F132),VLOOKUP(Tabelle3[[#This Row],[Grund Ziffer]],'Liste Gründe'!A:D,3,FALSE),Eintragen!F132)</f>
        <v>Laborprobe</v>
      </c>
      <c r="H132" s="11" t="str">
        <f>IF(ISBLANK(Tabelle1[[#This Row],[noch genauer]]),"-",Tabelle1[[#This Row],[noch genauer]])</f>
        <v>Laborprobe</v>
      </c>
      <c r="I132" s="14">
        <f t="shared" si="8"/>
        <v>35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IFERROR(VLOOKUP(Tabelle3[[#This Row],[Artikelnr.]],Kennzahlen!S:U,3,FALSE)*Tabelle3[[#This Row],[Menge]],"0")</f>
        <v>0</v>
      </c>
      <c r="N132" s="14" t="str">
        <f>Eintragen!A132</f>
        <v>QM</v>
      </c>
      <c r="O132" s="16" t="str">
        <f>Eintragen!B132</f>
        <v>Laborproben</v>
      </c>
      <c r="P132" s="15">
        <f>Eintragen!D132</f>
        <v>70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Rest</v>
      </c>
      <c r="B133" s="12">
        <f>Eintragen!C133</f>
        <v>10</v>
      </c>
      <c r="C133" s="13">
        <f>Tabelle1[[#This Row],[Datum]]</f>
        <v>44438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3" s="14" t="str">
        <f>IFERROR(VLOOKUP(Tabelle3[[#This Row],[Artikelnr.]],Artikel!A:C,3,FALSE),Tabelle3[[#This Row],[Artikelnr.]])</f>
        <v>Laborproben</v>
      </c>
      <c r="F133" s="11" t="str">
        <f>VLOOKUP(Eintragen!D133,'Liste Gründe'!A:D,2,FALSE)</f>
        <v>Qualitätssicherung</v>
      </c>
      <c r="G133" s="13" t="str">
        <f>IF(ISBLANK(Eintragen!F133),VLOOKUP(Tabelle3[[#This Row],[Grund Ziffer]],'Liste Gründe'!A:D,3,FALSE),Eintragen!F133)</f>
        <v>Laborprobe</v>
      </c>
      <c r="H133" s="11" t="str">
        <f>IF(ISBLANK(Tabelle1[[#This Row],[noch genauer]]),"-",Tabelle1[[#This Row],[noch genauer]])</f>
        <v>Laborprobe</v>
      </c>
      <c r="I133" s="14">
        <f t="shared" si="8"/>
        <v>35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Labor</v>
      </c>
      <c r="O133" s="16" t="str">
        <f>Eintragen!B133</f>
        <v>Laborproben</v>
      </c>
      <c r="P133" s="15">
        <f>Eintragen!D133</f>
        <v>70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Rest</v>
      </c>
      <c r="B134" s="12">
        <f>Eintragen!C134</f>
        <v>65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Laborproben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Laborprobe</v>
      </c>
      <c r="H134" s="11" t="str">
        <f>IF(ISBLANK(Tabelle1[[#This Row],[noch genauer]]),"-",Tabelle1[[#This Row],[noch genauer]])</f>
        <v>Laborprobe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Labor</v>
      </c>
      <c r="O134" s="16" t="str">
        <f>Eintragen!B134</f>
        <v>Laborproben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51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" s="14" t="str">
        <f>IFERROR(VLOOKUP(Tabelle3[[#This Row],[Artikelnr.]],Artikel!A:C,3,FALSE),Tabelle3[[#This Row],[Artikelnr.]])</f>
        <v>VOS Schwarzer Pfeffer R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keinen Verwendungszweck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25.5</v>
      </c>
      <c r="N135" s="14" t="str">
        <f>Eintragen!A135</f>
        <v>L22</v>
      </c>
      <c r="O135" s="16">
        <f>Eintragen!B135</f>
        <v>29500482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BU1</v>
      </c>
      <c r="B136" s="12">
        <f>Eintragen!C136</f>
        <v>123.5</v>
      </c>
      <c r="C136" s="13">
        <f>Tabelle1[[#This Row],[Datum]]</f>
        <v>44439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" s="14" t="str">
        <f>IFERROR(VLOOKUP(Tabelle3[[#This Row],[Artikelnr.]],Artikel!A:C,3,FALSE),Tabelle3[[#This Row],[Artikelnr.]])</f>
        <v>VOS RW-CHILI OGT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keine Verarbeitung</v>
      </c>
      <c r="H136" s="11" t="str">
        <f>IF(ISBLANK(Tabelle1[[#This Row],[noch genauer]]),"-",Tabelle1[[#This Row],[noch genauer]])</f>
        <v>Aufgrund Konsistenz nicht genommen. Zu wenig VOS verarbeitet. Vom Warmen ins Kalte -&gt; Schimmel</v>
      </c>
      <c r="I136" s="14">
        <f t="shared" si="8"/>
        <v>35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61.75</v>
      </c>
      <c r="N136" s="14" t="str">
        <f>Eintragen!A136</f>
        <v>Schmelze</v>
      </c>
      <c r="O136" s="16">
        <f>Eintragen!B136</f>
        <v>29500860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147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HEUBLUM</v>
      </c>
      <c r="F137" s="11" t="str">
        <f>VLOOKUP(Eintragen!D137,'Liste Gründe'!A:D,2,FALSE)</f>
        <v>keinen Verwendungszweck</v>
      </c>
      <c r="G137" s="13" t="str">
        <f>IF(ISBLANK(Eintragen!F137),VLOOKUP(Tabelle3[[#This Row],[Grund Ziffer]],'Liste Gründe'!A:D,3,FALSE),Eintragen!F137)</f>
        <v>keinen Verwendungszweck</v>
      </c>
      <c r="H137" s="11" t="str">
        <f>IF(ISBLANK(Tabelle1[[#This Row],[noch genauer]]),"-",Tabelle1[[#This Row],[noch genauer]])</f>
        <v>&lt;300kg/Monat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IFERROR(VLOOKUP(Tabelle3[[#This Row],[Artikelnr.]],Kennzahlen!S:U,3,FALSE)*Tabelle3[[#This Row],[Menge]],"0")</f>
        <v>0</v>
      </c>
      <c r="N137" s="14" t="str">
        <f>Eintragen!A137</f>
        <v>L21</v>
      </c>
      <c r="O137" s="16">
        <f>Eintragen!B137</f>
        <v>29500878</v>
      </c>
      <c r="P137" s="15">
        <f>Eintragen!D137</f>
        <v>61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160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&lt;300kg/Monat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240</v>
      </c>
      <c r="N138" s="14" t="str">
        <f>Eintragen!A138</f>
        <v>L21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22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PECO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&lt;300kg/Monat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32.352941176470594</v>
      </c>
      <c r="N139" s="14" t="str">
        <f>Eintragen!A139</f>
        <v>L23</v>
      </c>
      <c r="O139" s="16">
        <f>Eintragen!B139</f>
        <v>29500891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6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BRIE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keinen Verwendungszweck</v>
      </c>
      <c r="H140" s="11" t="str">
        <f>IF(ISBLANK(Tabelle1[[#This Row],[noch genauer]]),"-",Tabelle1[[#This Row],[noch genauer]])</f>
        <v>&lt;20kg/Monat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0.06</v>
      </c>
      <c r="N140" s="14" t="str">
        <f>Eintragen!A140</f>
        <v>L20</v>
      </c>
      <c r="O140" s="16">
        <f>Eintragen!B140</f>
        <v>29500895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44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ROVIN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keinen Verwendungszweck</v>
      </c>
      <c r="H141" s="11" t="str">
        <f>IF(ISBLANK(Tabelle1[[#This Row],[noch genauer]]),"-",Tabelle1[[#This Row],[noch genauer]])</f>
        <v>&lt;300kg/Monat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0.44</v>
      </c>
      <c r="N141" s="14" t="str">
        <f>Eintragen!A141</f>
        <v>L23</v>
      </c>
      <c r="O141" s="16">
        <f>Eintragen!B141</f>
        <v>29500900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15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TI-AD</v>
      </c>
      <c r="F142" s="11" t="str">
        <f>VLOOKUP(Eintragen!D142,'Liste Gründe'!A:D,2,FALSE)</f>
        <v>keinen Verwendungszweck</v>
      </c>
      <c r="G142" s="13" t="str">
        <f>IF(ISBLANK(Eintragen!F142),VLOOKUP(Tabelle3[[#This Row],[Grund Ziffer]],'Liste Gründe'!A:D,3,FALSE),Eintragen!F142)</f>
        <v>keinen Verwendungszweck</v>
      </c>
      <c r="H142" s="11" t="str">
        <f>IF(ISBLANK(Tabelle1[[#This Row],[noch genauer]]),"-",Tabelle1[[#This Row],[noch genauer]])</f>
        <v>&lt;50kg/Monat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0.15</v>
      </c>
      <c r="N142" s="14" t="str">
        <f>Eintragen!A142</f>
        <v>L23</v>
      </c>
      <c r="O142" s="16">
        <f>Eintragen!B142</f>
        <v>29500904</v>
      </c>
      <c r="P142" s="15">
        <f>Eintragen!D142</f>
        <v>61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45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SCH-PAUL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&lt;300kg/Monat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0.45</v>
      </c>
      <c r="N143" s="14" t="str">
        <f>Eintragen!A143</f>
        <v>L21</v>
      </c>
      <c r="O143" s="16">
        <f>Eintragen!B143</f>
        <v>29500906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45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GOU HALAL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&lt;50kg/Monat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IFERROR(VLOOKUP(Tabelle3[[#This Row],[Artikelnr.]],Kennzahlen!S:U,3,FALSE)*Tabelle3[[#This Row],[Menge]],"0")</f>
        <v>0</v>
      </c>
      <c r="N145" s="14" t="str">
        <f>Eintragen!A145</f>
        <v>L21</v>
      </c>
      <c r="O145" s="16">
        <f>Eintragen!B145</f>
        <v>29500925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24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BIOLAND-RINGELB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&lt;50kg/Monat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BU4</v>
      </c>
      <c r="O146" s="16">
        <f>Eintragen!B146</f>
        <v>29500966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41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Whisky-Nuts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61.5</v>
      </c>
      <c r="N147" s="14" t="str">
        <f>Eintragen!A147</f>
        <v>L21</v>
      </c>
      <c r="O147" s="16">
        <f>Eintragen!B147</f>
        <v>29501009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7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AT-ROTWEIN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&lt;20kg/Monat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6.9999999999999999E-4</v>
      </c>
      <c r="N148" s="14" t="str">
        <f>Eintragen!A148</f>
        <v>L23</v>
      </c>
      <c r="O148" s="16">
        <f>Eintragen!B148</f>
        <v>29501013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20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" s="14" t="str">
        <f>IFERROR(VLOOKUP(Tabelle3[[#This Row],[Artikelnr.]],Artikel!A:C,3,FALSE),Tabelle3[[#This Row],[Artikelnr.]])</f>
        <v>VOS WAL-THEKE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keinen Verwendungszweck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10</v>
      </c>
      <c r="N149" s="14" t="str">
        <f>Eintragen!A149</f>
        <v>L22</v>
      </c>
      <c r="O149" s="16">
        <f>Eintragen!B149</f>
        <v>29501020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Verkauf</v>
      </c>
      <c r="B150" s="12">
        <f>Eintragen!C150</f>
        <v>1029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0" s="14" t="str">
        <f>IFERROR(VLOOKUP(Tabelle3[[#This Row],[Artikelnr.]],Artikel!A:C,3,FALSE),Tabelle3[[#This Row],[Artikelnr.]])</f>
        <v>VOS RW NATUR AMM CO REZ</v>
      </c>
      <c r="F150" s="11" t="str">
        <f>VLOOKUP(Eintragen!D150,'Liste Gründe'!A:D,2,FALSE)</f>
        <v>Schimmel</v>
      </c>
      <c r="G150" s="13" t="str">
        <f>IF(ISBLANK(Eintragen!F150),VLOOKUP(Tabelle3[[#This Row],[Grund Ziffer]],'Liste Gründe'!A:D,3,FALSE),Eintragen!F150)</f>
        <v>keinen Abnehmer/kein Schälpersonal</v>
      </c>
      <c r="H150" s="11" t="str">
        <f>IF(ISBLANK(Tabelle1[[#This Row],[noch genauer]]),"-",Tabelle1[[#This Row],[noch genauer]])</f>
        <v>keinen Abnehmer/Schälen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514.5</v>
      </c>
      <c r="N150" s="14" t="str">
        <f>Eintragen!A150</f>
        <v>Verkauf</v>
      </c>
      <c r="O150" s="16">
        <f>Eintragen!B150</f>
        <v>29501022</v>
      </c>
      <c r="P150" s="15">
        <f>Eintragen!D150</f>
        <v>12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31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KELLERGEIST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3.1000000000000003E-3</v>
      </c>
      <c r="N151" s="14" t="str">
        <f>Eintragen!A151</f>
        <v>L22</v>
      </c>
      <c r="O151" s="16">
        <f>Eintragen!B151</f>
        <v>29501028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64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BRUSCHETTA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96</v>
      </c>
      <c r="N152" s="14" t="str">
        <f>Eintragen!A152</f>
        <v>L21</v>
      </c>
      <c r="O152" s="16">
        <f>Eintragen!B152</f>
        <v>29501029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53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ORANG-PESTO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&lt;100kg/Monat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79.5</v>
      </c>
      <c r="N153" s="14" t="str">
        <f>Eintragen!A153</f>
        <v>L21</v>
      </c>
      <c r="O153" s="16">
        <f>Eintragen!B153</f>
        <v>29501030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210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OLD-AMSTERDAM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&lt;1000kg/Monat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2.1000000000000001E-2</v>
      </c>
      <c r="N154" s="14" t="str">
        <f>Eintragen!A154</f>
        <v>L22</v>
      </c>
      <c r="O154" s="16">
        <f>Eintragen!B154</f>
        <v>29501039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CHILI-ROUVEEN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&lt;100kg/Monat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46.5</v>
      </c>
      <c r="N155" s="14" t="str">
        <f>Eintragen!A155</f>
        <v>L21</v>
      </c>
      <c r="O155" s="16">
        <f>Eintragen!B155</f>
        <v>29501041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BU1</v>
      </c>
      <c r="B156" s="12">
        <f>Eintragen!C156</f>
        <v>26.6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6" s="14" t="str">
        <f>IFERROR(VLOOKUP(Tabelle3[[#This Row],[Artikelnr.]],Artikel!A:C,3,FALSE),Tabelle3[[#This Row],[Artikelnr.]])</f>
        <v>Würste 9100g USA- Räuch</v>
      </c>
      <c r="F156" s="11" t="str">
        <f>VLOOKUP(Eintragen!D156,'Liste Gründe'!A:D,2,FALSE)</f>
        <v>Linienbezogen</v>
      </c>
      <c r="G156" s="13" t="str">
        <f>IF(ISBLANK(Eintragen!F156),VLOOKUP(Tabelle3[[#This Row],[Grund Ziffer]],'Liste Gründe'!A:D,3,FALSE),Eintragen!F156)</f>
        <v>Bodenabfall Abfüllung</v>
      </c>
      <c r="H156" s="11" t="str">
        <f>IF(ISBLANK(Tabelle1[[#This Row],[noch genauer]]),"-",Tabelle1[[#This Row],[noch genauer]])</f>
        <v>Clip gerissen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IFERROR(VLOOKUP(Tabelle3[[#This Row],[Artikelnr.]],Kennzahlen!S:U,3,FALSE)*Tabelle3[[#This Row],[Menge]],"0")</f>
        <v>0</v>
      </c>
      <c r="N156" s="14" t="str">
        <f>Eintragen!A156</f>
        <v>Abfüllung</v>
      </c>
      <c r="O156" s="16">
        <f>Eintragen!B156</f>
        <v>31000076</v>
      </c>
      <c r="P156" s="15">
        <f>Eintragen!D156</f>
        <v>10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BU3</v>
      </c>
      <c r="B157" s="12">
        <f>Eintragen!C157</f>
        <v>125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7" s="14" t="str">
        <f>IFERROR(VLOOKUP(Tabelle3[[#This Row],[Artikelnr.]],Artikel!A:C,3,FALSE),Tabelle3[[#This Row],[Artikelnr.]])</f>
        <v>VOS GRW-CHILI-NAT-VAKU</v>
      </c>
      <c r="F157" s="11" t="str">
        <f>VLOOKUP(Eintragen!D157,'Liste Gründe'!A:D,2,FALSE)</f>
        <v>Schimmel</v>
      </c>
      <c r="G157" s="13" t="str">
        <f>IF(ISBLANK(Eintragen!F157),VLOOKUP(Tabelle3[[#This Row],[Grund Ziffer]],'Liste Gründe'!A:D,3,FALSE),Eintragen!F157)</f>
        <v>Rest</v>
      </c>
      <c r="H157" s="11" t="str">
        <f>IF(ISBLANK(Tabelle1[[#This Row],[noch genauer]]),"-",Tabelle1[[#This Row],[noch genauer]])</f>
        <v>Da keine Aufträge für  weitere Verwendung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64.25</v>
      </c>
      <c r="N157" s="14" t="str">
        <f>Eintragen!A157</f>
        <v>L9</v>
      </c>
      <c r="O157" s="16">
        <f>Eintragen!B157</f>
        <v>49500205</v>
      </c>
      <c r="P157" s="15">
        <f>Eintragen!D157</f>
        <v>12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Verkauf</v>
      </c>
      <c r="B158" s="12">
        <f>Eintragen!C158</f>
        <v>47.5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8" s="14" t="str">
        <f>IFERROR(VLOOKUP(Tabelle3[[#This Row],[Artikelnr.]],Artikel!A:C,3,FALSE),Tabelle3[[#This Row],[Artikelnr.]])</f>
        <v>Div. Zipfel, Endstücke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keinen Abnehmer/kein Schälpersonal</v>
      </c>
      <c r="H158" s="11" t="str">
        <f>IF(ISBLANK(Tabelle1[[#This Row],[noch genauer]]),"-",Tabelle1[[#This Row],[noch genauer]])</f>
        <v>keinen Abnehmer/Schälen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IFERROR(VLOOKUP(Tabelle3[[#This Row],[Artikelnr.]],Kennzahlen!S:U,3,FALSE)*Tabelle3[[#This Row],[Menge]],"0")</f>
        <v>0</v>
      </c>
      <c r="N158" s="14" t="str">
        <f>Eintragen!A158</f>
        <v>Verkauf</v>
      </c>
      <c r="O158" s="16" t="str">
        <f>Eintragen!B158</f>
        <v>Div. Zipfel, Endstücke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Verkauf</v>
      </c>
      <c r="B159" s="12">
        <f>Eintragen!C159</f>
        <v>1048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9" s="14" t="str">
        <f>IFERROR(VLOOKUP(Tabelle3[[#This Row],[Artikelnr.]],Artikel!A:C,3,FALSE),Tabelle3[[#This Row],[Artikelnr.]])</f>
        <v>Div. Zipfel, Endstücke</v>
      </c>
      <c r="F159" s="11" t="str">
        <f>VLOOKUP(Eintragen!D159,'Liste Gründe'!A:D,2,FALSE)</f>
        <v>Schimmel</v>
      </c>
      <c r="G159" s="13" t="str">
        <f>IF(ISBLANK(Eintragen!F159),VLOOKUP(Tabelle3[[#This Row],[Grund Ziffer]],'Liste Gründe'!A:D,3,FALSE),Eintragen!F159)</f>
        <v>keinen Abnehmer/kein Schälpersonal</v>
      </c>
      <c r="H159" s="11" t="str">
        <f>IF(ISBLANK(Tabelle1[[#This Row],[noch genauer]]),"-",Tabelle1[[#This Row],[noch genauer]])</f>
        <v>keinen Abnehmer/Schälen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IFERROR(VLOOKUP(Tabelle3[[#This Row],[Artikelnr.]],Kennzahlen!S:U,3,FALSE)*Tabelle3[[#This Row],[Menge]],"0")</f>
        <v>0</v>
      </c>
      <c r="N159" s="14" t="str">
        <f>Eintragen!A159</f>
        <v>Verkauf</v>
      </c>
      <c r="O159" s="16" t="str">
        <f>Eintragen!B159</f>
        <v>Div. Zipfel, Endstücke</v>
      </c>
      <c r="P159" s="15">
        <f>Eintragen!D159</f>
        <v>12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BU3</v>
      </c>
      <c r="B160" s="12">
        <f>Eintragen!C160</f>
        <v>28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60" s="14" t="str">
        <f>IFERROR(VLOOKUP(Tabelle3[[#This Row],[Artikelnr.]],Artikel!A:C,3,FALSE),Tabelle3[[#This Row],[Artikelnr.]])</f>
        <v>Div. Zipfel, Endstücke</v>
      </c>
      <c r="F160" s="11" t="str">
        <f>VLOOKUP(Eintragen!D160,'Liste Gründe'!A:D,2,FALSE)</f>
        <v>Linienbezogen</v>
      </c>
      <c r="G160" s="13" t="str">
        <f>IF(ISBLANK(Eintragen!F160),VLOOKUP(Tabelle3[[#This Row],[Grund Ziffer]],'Liste Gründe'!A:D,3,FALSE),Eintragen!F160)</f>
        <v>Maschinenabfall</v>
      </c>
      <c r="H160" s="11" t="str">
        <f>IF(ISBLANK(Tabelle1[[#This Row],[noch genauer]]),"-",Tabelle1[[#This Row],[noch genauer]])</f>
        <v>nicht eindeutig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IFERROR(VLOOKUP(Tabelle3[[#This Row],[Artikelnr.]],Kennzahlen!S:U,3,FALSE)*Tabelle3[[#This Row],[Menge]],"0")</f>
        <v>0</v>
      </c>
      <c r="N160" s="14" t="str">
        <f>Eintragen!A160</f>
        <v>L16</v>
      </c>
      <c r="O160" s="16" t="str">
        <f>Eintragen!B160</f>
        <v>Div. Zipfel, Endstücke</v>
      </c>
      <c r="P160" s="15">
        <f>Eintragen!D160</f>
        <v>10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BU2</v>
      </c>
      <c r="B161" s="12">
        <f>Eintragen!C161</f>
        <v>53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1" s="14" t="str">
        <f>IFERROR(VLOOKUP(Tabelle3[[#This Row],[Artikelnr.]],Artikel!A:C,3,FALSE),Tabelle3[[#This Row],[Artikelnr.]])</f>
        <v>Diverses</v>
      </c>
      <c r="F161" s="11" t="str">
        <f>VLOOKUP(Eintragen!D161,'Liste Gründe'!A:D,2,FALSE)</f>
        <v>Linienbezogen</v>
      </c>
      <c r="G161" s="13" t="str">
        <f>IF(ISBLANK(Eintragen!F161),VLOOKUP(Tabelle3[[#This Row],[Grund Ziffer]],'Liste Gründe'!A:D,3,FALSE),Eintragen!F161)</f>
        <v>Maschinenabfall</v>
      </c>
      <c r="H161" s="11" t="str">
        <f>IF(ISBLANK(Tabelle1[[#This Row],[noch genauer]]),"-",Tabelle1[[#This Row],[noch genauer]])</f>
        <v>-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IFERROR(VLOOKUP(Tabelle3[[#This Row],[Artikelnr.]],Kennzahlen!S:U,3,FALSE)*Tabelle3[[#This Row],[Menge]],"0")</f>
        <v>0</v>
      </c>
      <c r="N161" s="14" t="str">
        <f>Eintragen!A161</f>
        <v>BU2</v>
      </c>
      <c r="O161" s="16" t="str">
        <f>Eintragen!B161</f>
        <v>Diverses</v>
      </c>
      <c r="P161" s="15">
        <f>Eintragen!D161</f>
        <v>30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BU3</v>
      </c>
      <c r="B162" s="12">
        <f>Eintragen!C162</f>
        <v>33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2" s="14" t="str">
        <f>IFERROR(VLOOKUP(Tabelle3[[#This Row],[Artikelnr.]],Artikel!A:C,3,FALSE),Tabelle3[[#This Row],[Artikelnr.]])</f>
        <v>Diverses</v>
      </c>
      <c r="F162" s="11" t="str">
        <f>VLOOKUP(Eintragen!D162,'Liste Gründe'!A:D,2,FALSE)</f>
        <v>Linienbezogen</v>
      </c>
      <c r="G162" s="13" t="str">
        <f>IF(ISBLANK(Eintragen!F162),VLOOKUP(Tabelle3[[#This Row],[Grund Ziffer]],'Liste Gründe'!A:D,3,FALSE),Eintragen!F162)</f>
        <v>Maschinenabfall</v>
      </c>
      <c r="H162" s="11" t="str">
        <f>IF(ISBLANK(Tabelle1[[#This Row],[noch genauer]]),"-",Tabelle1[[#This Row],[noch genauer]])</f>
        <v>nicht eindeutig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IFERROR(VLOOKUP(Tabelle3[[#This Row],[Artikelnr.]],Kennzahlen!S:U,3,FALSE)*Tabelle3[[#This Row],[Menge]],"0")</f>
        <v>0</v>
      </c>
      <c r="N162" s="14" t="str">
        <f>Eintragen!A162</f>
        <v>Bu3</v>
      </c>
      <c r="O162" s="16" t="str">
        <f>Eintragen!B162</f>
        <v>Diverses</v>
      </c>
      <c r="P162" s="15">
        <f>Eintragen!D162</f>
        <v>10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BU1</v>
      </c>
      <c r="B163" s="12">
        <f>Eintragen!C163</f>
        <v>23.2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3" s="14" t="str">
        <f>IFERROR(VLOOKUP(Tabelle3[[#This Row],[Artikelnr.]],Artikel!A:C,3,FALSE),Tabelle3[[#This Row],[Artikelnr.]])</f>
        <v>Diverses aus Abfüllung</v>
      </c>
      <c r="F163" s="11" t="str">
        <f>VLOOKUP(Eintragen!D163,'Liste Gründe'!A:D,2,FALSE)</f>
        <v>Linienbezogen</v>
      </c>
      <c r="G163" s="13" t="str">
        <f>IF(ISBLANK(Eintragen!F163),VLOOKUP(Tabelle3[[#This Row],[Grund Ziffer]],'Liste Gründe'!A:D,3,FALSE),Eintragen!F163)</f>
        <v>Reinigung</v>
      </c>
      <c r="H163" s="11" t="str">
        <f>IF(ISBLANK(Tabelle1[[#This Row],[noch genauer]]),"-",Tabelle1[[#This Row],[noch genauer]])</f>
        <v>erforderlich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IFERROR(VLOOKUP(Tabelle3[[#This Row],[Artikelnr.]],Kennzahlen!S:U,3,FALSE)*Tabelle3[[#This Row],[Menge]],"0")</f>
        <v>0</v>
      </c>
      <c r="N163" s="14" t="str">
        <f>Eintragen!A163</f>
        <v>Abfüllung</v>
      </c>
      <c r="O163" s="16" t="str">
        <f>Eintragen!B163</f>
        <v>Diverses aus Abfüllung</v>
      </c>
      <c r="P163" s="15">
        <f>Eintragen!D163</f>
        <v>10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BU1</v>
      </c>
      <c r="B164" s="12">
        <f>Eintragen!C164</f>
        <v>115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4" s="14" t="str">
        <f>IFERROR(VLOOKUP(Tabelle3[[#This Row],[Artikelnr.]],Artikel!A:C,3,FALSE),Tabelle3[[#This Row],[Artikelnr.]])</f>
        <v>Diverses aus Abfüllung</v>
      </c>
      <c r="F164" s="11" t="str">
        <f>VLOOKUP(Eintragen!D164,'Liste Gründe'!A:D,2,FALSE)</f>
        <v>Linienbezogen</v>
      </c>
      <c r="G164" s="13" t="str">
        <f>IF(ISBLANK(Eintragen!F164),VLOOKUP(Tabelle3[[#This Row],[Grund Ziffer]],'Liste Gründe'!A:D,3,FALSE),Eintragen!F164)</f>
        <v>Reinigung</v>
      </c>
      <c r="H164" s="11" t="str">
        <f>IF(ISBLANK(Tabelle1[[#This Row],[noch genauer]]),"-",Tabelle1[[#This Row],[noch genauer]])</f>
        <v>erforderlich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IFERROR(VLOOKUP(Tabelle3[[#This Row],[Artikelnr.]],Kennzahlen!S:U,3,FALSE)*Tabelle3[[#This Row],[Menge]],"0")</f>
        <v>0</v>
      </c>
      <c r="N164" s="14" t="str">
        <f>Eintragen!A164</f>
        <v>Abfüllung</v>
      </c>
      <c r="O164" s="16" t="str">
        <f>Eintragen!B164</f>
        <v>Diverses aus Abfüllung</v>
      </c>
      <c r="P164" s="15">
        <f>Eintragen!D164</f>
        <v>10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Rest</v>
      </c>
      <c r="B165" s="12">
        <f>Eintragen!C165</f>
        <v>10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5" s="14" t="str">
        <f>IFERROR(VLOOKUP(Tabelle3[[#This Row],[Artikelnr.]],Artikel!A:C,3,FALSE),Tabelle3[[#This Row],[Artikelnr.]])</f>
        <v>Laborproben</v>
      </c>
      <c r="F165" s="11" t="str">
        <f>VLOOKUP(Eintragen!D165,'Liste Gründe'!A:D,2,FALSE)</f>
        <v>Qualitätssicherung</v>
      </c>
      <c r="G165" s="13" t="str">
        <f>IF(ISBLANK(Eintragen!F165),VLOOKUP(Tabelle3[[#This Row],[Grund Ziffer]],'Liste Gründe'!A:D,3,FALSE),Eintragen!F165)</f>
        <v>Sensorik</v>
      </c>
      <c r="H165" s="11" t="str">
        <f>IF(ISBLANK(Tabelle1[[#This Row],[noch genauer]]),"-",Tabelle1[[#This Row],[noch genauer]])</f>
        <v>Sensorik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IFERROR(VLOOKUP(Tabelle3[[#This Row],[Artikelnr.]],Kennzahlen!S:U,3,FALSE)*Tabelle3[[#This Row],[Menge]],"0")</f>
        <v>0</v>
      </c>
      <c r="N165" s="14" t="str">
        <f>Eintragen!A165</f>
        <v>Labor</v>
      </c>
      <c r="O165" s="16" t="str">
        <f>Eintragen!B165</f>
        <v>Laborproben</v>
      </c>
      <c r="P165" s="15">
        <f>Eintragen!D165</f>
        <v>70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Rest</v>
      </c>
      <c r="B166" s="12">
        <f>Eintragen!C166</f>
        <v>3.2</v>
      </c>
      <c r="C166" s="13">
        <f>Tabelle1[[#This Row],[Datum]]</f>
        <v>44439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6" s="14" t="str">
        <f>IFERROR(VLOOKUP(Tabelle3[[#This Row],[Artikelnr.]],Artikel!A:C,3,FALSE),Tabelle3[[#This Row],[Artikelnr.]])</f>
        <v>Laborproben</v>
      </c>
      <c r="F166" s="11" t="str">
        <f>VLOOKUP(Eintragen!D166,'Liste Gründe'!A:D,2,FALSE)</f>
        <v>Qualitätssicherung</v>
      </c>
      <c r="G166" s="13" t="str">
        <f>IF(ISBLANK(Eintragen!F166),VLOOKUP(Tabelle3[[#This Row],[Grund Ziffer]],'Liste Gründe'!A:D,3,FALSE),Eintragen!F166)</f>
        <v>Laborprobe</v>
      </c>
      <c r="H166" s="11" t="str">
        <f>IF(ISBLANK(Tabelle1[[#This Row],[noch genauer]]),"-",Tabelle1[[#This Row],[noch genauer]])</f>
        <v>Laborprobe</v>
      </c>
      <c r="I166" s="14">
        <f t="shared" si="8"/>
        <v>35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Labor</v>
      </c>
      <c r="O166" s="16" t="str">
        <f>Eintragen!B166</f>
        <v>Laborproben</v>
      </c>
      <c r="P166" s="15">
        <f>Eintragen!D166</f>
        <v>70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Rest</v>
      </c>
      <c r="B167" s="12">
        <f>Eintragen!C167</f>
        <v>3.2</v>
      </c>
      <c r="C167" s="13">
        <f>Tabelle1[[#This Row],[Datum]]</f>
        <v>44439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7" s="14" t="str">
        <f>IFERROR(VLOOKUP(Tabelle3[[#This Row],[Artikelnr.]],Artikel!A:C,3,FALSE),Tabelle3[[#This Row],[Artikelnr.]])</f>
        <v>Laborproben</v>
      </c>
      <c r="F167" s="11" t="str">
        <f>VLOOKUP(Eintragen!D167,'Liste Gründe'!A:D,2,FALSE)</f>
        <v>Qualitätssicherung</v>
      </c>
      <c r="G167" s="13" t="str">
        <f>IF(ISBLANK(Eintragen!F167),VLOOKUP(Tabelle3[[#This Row],[Grund Ziffer]],'Liste Gründe'!A:D,3,FALSE),Eintragen!F167)</f>
        <v>Laborprobe</v>
      </c>
      <c r="H167" s="11" t="str">
        <f>IF(ISBLANK(Tabelle1[[#This Row],[noch genauer]]),"-",Tabelle1[[#This Row],[noch genauer]])</f>
        <v>Laborprobe</v>
      </c>
      <c r="I167" s="14">
        <f t="shared" si="8"/>
        <v>35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Labor</v>
      </c>
      <c r="O167" s="16" t="str">
        <f>Eintragen!B167</f>
        <v>Laborproben</v>
      </c>
      <c r="P167" s="15">
        <f>Eintragen!D167</f>
        <v>70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Rest</v>
      </c>
      <c r="B168" s="12">
        <f>Eintragen!C168</f>
        <v>60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8" s="14" t="str">
        <f>IFERROR(VLOOKUP(Tabelle3[[#This Row],[Artikelnr.]],Artikel!A:C,3,FALSE),Tabelle3[[#This Row],[Artikelnr.]])</f>
        <v>Laborproben</v>
      </c>
      <c r="F168" s="11" t="str">
        <f>VLOOKUP(Eintragen!D168,'Liste Gründe'!A:D,2,FALSE)</f>
        <v>Qualitätssicherung</v>
      </c>
      <c r="G168" s="13" t="str">
        <f>IF(ISBLANK(Eintragen!F168),VLOOKUP(Tabelle3[[#This Row],[Grund Ziffer]],'Liste Gründe'!A:D,3,FALSE),Eintragen!F168)</f>
        <v>Rückstellproben</v>
      </c>
      <c r="H168" s="11" t="str">
        <f>IF(ISBLANK(Tabelle1[[#This Row],[noch genauer]]),"-",Tabelle1[[#This Row],[noch genauer]])</f>
        <v>Rückstellproben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Labor</v>
      </c>
      <c r="O168" s="16" t="str">
        <f>Eintragen!B168</f>
        <v>Laborproben</v>
      </c>
      <c r="P168" s="15">
        <f>Eintragen!D168</f>
        <v>70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Rest</v>
      </c>
      <c r="B169" s="12">
        <f>Eintragen!C169</f>
        <v>130</v>
      </c>
      <c r="C169" s="13">
        <f>Tabelle1[[#This Row],[Datum]]</f>
        <v>44439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69" s="14" t="str">
        <f>IFERROR(VLOOKUP(Tabelle3[[#This Row],[Artikelnr.]],Artikel!A:C,3,FALSE),Tabelle3[[#This Row],[Artikelnr.]])</f>
        <v>Muster</v>
      </c>
      <c r="F169" s="11" t="str">
        <f>VLOOKUP(Eintragen!D169,'Liste Gründe'!A:D,2,FALSE)</f>
        <v>Qualitätssicherung</v>
      </c>
      <c r="G169" s="13" t="str">
        <f>IF(ISBLANK(Eintragen!F169),VLOOKUP(Tabelle3[[#This Row],[Grund Ziffer]],'Liste Gründe'!A:D,3,FALSE),Eintragen!F169)</f>
        <v>Muster</v>
      </c>
      <c r="H169" s="11" t="str">
        <f>IF(ISBLANK(Tabelle1[[#This Row],[noch genauer]]),"-",Tabelle1[[#This Row],[noch genauer]])</f>
        <v>Muster</v>
      </c>
      <c r="I169" s="14">
        <f t="shared" si="8"/>
        <v>35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Labor</v>
      </c>
      <c r="O169" s="16" t="str">
        <f>Eintragen!B169</f>
        <v>Muster</v>
      </c>
      <c r="P169" s="15">
        <f>Eintragen!D169</f>
        <v>70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Rest</v>
      </c>
      <c r="B170" s="12">
        <f>Eintragen!C170</f>
        <v>75</v>
      </c>
      <c r="C170" s="13">
        <f>Tabelle1[[#This Row],[Datum]]</f>
        <v>44439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0" s="14" t="str">
        <f>IFERROR(VLOOKUP(Tabelle3[[#This Row],[Artikelnr.]],Artikel!A:C,3,FALSE),Tabelle3[[#This Row],[Artikelnr.]])</f>
        <v>Muster</v>
      </c>
      <c r="F170" s="11" t="str">
        <f>VLOOKUP(Eintragen!D170,'Liste Gründe'!A:D,2,FALSE)</f>
        <v>Qualitätssicherung</v>
      </c>
      <c r="G170" s="13" t="str">
        <f>IF(ISBLANK(Eintragen!F170),VLOOKUP(Tabelle3[[#This Row],[Grund Ziffer]],'Liste Gründe'!A:D,3,FALSE),Eintragen!F170)</f>
        <v>Muster</v>
      </c>
      <c r="H170" s="11" t="str">
        <f>IF(ISBLANK(Tabelle1[[#This Row],[noch genauer]]),"-",Tabelle1[[#This Row],[noch genauer]])</f>
        <v>Muster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Labor</v>
      </c>
      <c r="O170" s="16" t="str">
        <f>Eintragen!B170</f>
        <v>Muster</v>
      </c>
      <c r="P170" s="15">
        <f>Eintragen!D170</f>
        <v>70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BU3</v>
      </c>
      <c r="B171" s="12">
        <f>Eintragen!C171</f>
        <v>30</v>
      </c>
      <c r="C171" s="13">
        <f>Tabelle1[[#This Row],[Datum]]</f>
        <v>44439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1" s="14" t="str">
        <f>IFERROR(VLOOKUP(Tabelle3[[#This Row],[Artikelnr.]],Artikel!A:C,3,FALSE),Tabelle3[[#This Row],[Artikelnr.]])</f>
        <v>RW Natrium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WVP</v>
      </c>
      <c r="O171" s="16" t="str">
        <f>Eintragen!B171</f>
        <v>RW Natrium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BU1</v>
      </c>
      <c r="B172" s="12">
        <f>Eintragen!C172</f>
        <v>19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2" s="14" t="str">
        <f>IFERROR(VLOOKUP(Tabelle3[[#This Row],[Artikelnr.]],Artikel!A:C,3,FALSE),Tabelle3[[#This Row],[Artikelnr.]])</f>
        <v>RW Natriumarm Rinde</v>
      </c>
      <c r="F172" s="11" t="str">
        <f>VLOOKUP(Eintragen!D172,'Liste Gründe'!A:D,2,FALSE)</f>
        <v>Rest</v>
      </c>
      <c r="G172" s="13" t="str">
        <f>IF(ISBLANK(Eintragen!F172),VLOOKUP(Tabelle3[[#This Row],[Grund Ziffer]],'Liste Gründe'!A:D,3,FALSE),Eintragen!F172)</f>
        <v>geschälte Rinde</v>
      </c>
      <c r="H172" s="11" t="str">
        <f>IF(ISBLANK(Tabelle1[[#This Row],[noch genauer]]),"-",Tabelle1[[#This Row],[noch genauer]])</f>
        <v>keine Verwendung möglich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IFERROR(VLOOKUP(Tabelle3[[#This Row],[Artikelnr.]],Kennzahlen!S:U,3,FALSE)*Tabelle3[[#This Row],[Menge]],"0")</f>
        <v>0</v>
      </c>
      <c r="N172" s="14" t="str">
        <f>Eintragen!A172</f>
        <v>RWV</v>
      </c>
      <c r="O172" s="16" t="str">
        <f>Eintragen!B172</f>
        <v>RW Natriumarm Rinde</v>
      </c>
      <c r="P172" s="15">
        <f>Eintragen!D172</f>
        <v>22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BU1</v>
      </c>
      <c r="B173" s="12">
        <f>Eintragen!C173</f>
        <v>20.2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3" s="14" t="str">
        <f>IFERROR(VLOOKUP(Tabelle3[[#This Row],[Artikelnr.]],Artikel!A:C,3,FALSE),Tabelle3[[#This Row],[Artikelnr.]])</f>
        <v>Cheddar white 50% Fett</v>
      </c>
      <c r="F173" s="11" t="str">
        <f>VLOOKUP(Eintragen!D173,'Liste Gründe'!A:D,2,FALSE)</f>
        <v>Schimmel</v>
      </c>
      <c r="G173" s="13" t="str">
        <f>IF(ISBLANK(Eintragen!F173),VLOOKUP(Tabelle3[[#This Row],[Grund Ziffer]],'Liste Gründe'!A:D,3,FALSE),Eintragen!F173)</f>
        <v>Luftzieher</v>
      </c>
      <c r="H173" s="11" t="str">
        <f>IF(ISBLANK(Tabelle1[[#This Row],[noch genauer]]),"-",Tabelle1[[#This Row],[noch genauer]])</f>
        <v>Luftzieher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RWV</v>
      </c>
      <c r="O173" s="16">
        <f>Eintragen!B173</f>
        <v>23000512</v>
      </c>
      <c r="P173" s="15">
        <f>Eintragen!D173</f>
        <v>12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Verkauf</v>
      </c>
      <c r="B174" s="12">
        <f>Eintragen!C174</f>
        <v>222</v>
      </c>
      <c r="C174" s="13">
        <f>Tabelle1[[#This Row],[Datum]]</f>
        <v>44440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4" s="14" t="str">
        <f>IFERROR(VLOOKUP(Tabelle3[[#This Row],[Artikelnr.]],Artikel!A:C,3,FALSE),Tabelle3[[#This Row],[Artikelnr.]])</f>
        <v>VOS Räucher Natur</v>
      </c>
      <c r="F174" s="11" t="str">
        <f>VLOOKUP(Eintragen!D174,'Liste Gründe'!A:D,2,FALSE)</f>
        <v>Schimmel</v>
      </c>
      <c r="G174" s="13" t="str">
        <f>IF(ISBLANK(Eintragen!F174),VLOOKUP(Tabelle3[[#This Row],[Grund Ziffer]],'Liste Gründe'!A:D,3,FALSE),Eintragen!F174)</f>
        <v>keinen Abnehmer/kein Schälpersonal</v>
      </c>
      <c r="H174" s="11" t="str">
        <f>IF(ISBLANK(Tabelle1[[#This Row],[noch genauer]]),"-",Tabelle1[[#This Row],[noch genauer]])</f>
        <v>keinen Abnehmer/Schälen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111</v>
      </c>
      <c r="N174" s="14" t="str">
        <f>Eintragen!A174</f>
        <v>Verkauf</v>
      </c>
      <c r="O174" s="16">
        <f>Eintragen!B174</f>
        <v>29500489</v>
      </c>
      <c r="P174" s="15">
        <f>Eintragen!D174</f>
        <v>12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Verkauf</v>
      </c>
      <c r="B175" s="12">
        <f>Eintragen!C175</f>
        <v>70.400000000000006</v>
      </c>
      <c r="C175" s="13">
        <f>Tabelle1[[#This Row],[Datum]]</f>
        <v>44440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5" s="14" t="str">
        <f>IFERROR(VLOOKUP(Tabelle3[[#This Row],[Artikelnr.]],Artikel!A:C,3,FALSE),Tabelle3[[#This Row],[Artikelnr.]])</f>
        <v>VOS SKZ AMM Geräuchert</v>
      </c>
      <c r="F175" s="11" t="str">
        <f>VLOOKUP(Eintragen!D175,'Liste Gründe'!A:D,2,FALSE)</f>
        <v>Schimmel</v>
      </c>
      <c r="G175" s="13" t="str">
        <f>IF(ISBLANK(Eintragen!F175),VLOOKUP(Tabelle3[[#This Row],[Grund Ziffer]],'Liste Gründe'!A:D,3,FALSE),Eintragen!F175)</f>
        <v>keinen Abnehmer/kein Schälpersonal</v>
      </c>
      <c r="H175" s="11" t="str">
        <f>IF(ISBLANK(Tabelle1[[#This Row],[noch genauer]]),"-",Tabelle1[[#This Row],[noch genauer]])</f>
        <v>keinen Abnehmer/Schälen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Verkauf</v>
      </c>
      <c r="O175" s="16">
        <f>Eintragen!B175</f>
        <v>29500963</v>
      </c>
      <c r="P175" s="15">
        <f>Eintragen!D175</f>
        <v>12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Verkauf</v>
      </c>
      <c r="B176" s="12">
        <f>Eintragen!C176</f>
        <v>48</v>
      </c>
      <c r="C176" s="13">
        <f>Tabelle1[[#This Row],[Datum]]</f>
        <v>44440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6" s="14" t="str">
        <f>IFERROR(VLOOKUP(Tabelle3[[#This Row],[Artikelnr.]],Artikel!A:C,3,FALSE),Tabelle3[[#This Row],[Artikelnr.]])</f>
        <v>VOS GRW-CHILI-NAT ENDST</v>
      </c>
      <c r="F176" s="11" t="str">
        <f>VLOOKUP(Eintragen!D176,'Liste Gründe'!A:D,2,FALSE)</f>
        <v>Schimmel</v>
      </c>
      <c r="G176" s="13" t="str">
        <f>IF(ISBLANK(Eintragen!F176),VLOOKUP(Tabelle3[[#This Row],[Grund Ziffer]],'Liste Gründe'!A:D,3,FALSE),Eintragen!F176)</f>
        <v>keinen Abnehmer/kein Schälpersonal</v>
      </c>
      <c r="H176" s="11" t="str">
        <f>IF(ISBLANK(Tabelle1[[#This Row],[noch genauer]]),"-",Tabelle1[[#This Row],[noch genauer]])</f>
        <v>keinen Abnehmer/Schälen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24</v>
      </c>
      <c r="N176" s="14" t="str">
        <f>Eintragen!A176</f>
        <v>Verkauf</v>
      </c>
      <c r="O176" s="16">
        <f>Eintragen!B176</f>
        <v>29501079</v>
      </c>
      <c r="P176" s="15">
        <f>Eintragen!D176</f>
        <v>12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BU1</v>
      </c>
      <c r="B177" s="12">
        <f>Eintragen!C177</f>
        <v>47</v>
      </c>
      <c r="C177" s="13">
        <f>Tabelle1[[#This Row],[Datum]]</f>
        <v>44440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GOU-MI-VAKU</v>
      </c>
      <c r="F177" s="11" t="str">
        <f>VLOOKUP(Eintragen!D177,'Liste Gründe'!A:D,2,FALSE)</f>
        <v>Schimmel</v>
      </c>
      <c r="G177" s="13" t="str">
        <f>IF(ISBLANK(Eintragen!F177),VLOOKUP(Tabelle3[[#This Row],[Grund Ziffer]],'Liste Gründe'!A:D,3,FALSE),Eintragen!F177)</f>
        <v>spezifischer Einsatz</v>
      </c>
      <c r="H177" s="11" t="str">
        <f>IF(ISBLANK(Tabelle1[[#This Row],[noch genauer]]),"-",Tabelle1[[#This Row],[noch genauer]])</f>
        <v>nur bei bestimmten Produkten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104.05799999999999</v>
      </c>
      <c r="N177" s="14" t="str">
        <f>Eintragen!A177</f>
        <v>RWV</v>
      </c>
      <c r="O177" s="16">
        <f>Eintragen!B177</f>
        <v>49500056</v>
      </c>
      <c r="P177" s="15">
        <f>Eintragen!D177</f>
        <v>12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BU1</v>
      </c>
      <c r="B178" s="12">
        <f>Eintragen!C178</f>
        <v>106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GOU-MI-VAKU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spezifischer Einsatz</v>
      </c>
      <c r="H178" s="11" t="str">
        <f>IF(ISBLANK(Tabelle1[[#This Row],[noch genauer]]),"-",Tabelle1[[#This Row],[noch genauer]])</f>
        <v>nur bei bestimmten Produkten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234.684</v>
      </c>
      <c r="N178" s="14" t="str">
        <f>Eintragen!A178</f>
        <v>RWV</v>
      </c>
      <c r="O178" s="16">
        <f>Eintragen!B178</f>
        <v>49500056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BU2</v>
      </c>
      <c r="B180" s="12">
        <f>Eintragen!C180</f>
        <v>30.4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0" s="14" t="str">
        <f>IFERROR(VLOOKUP(Tabelle3[[#This Row],[Artikelnr.]],Artikel!A:C,3,FALSE),Tabelle3[[#This Row],[Artikelnr.]])</f>
        <v>Blöcke</v>
      </c>
      <c r="F180" s="11" t="str">
        <f>VLOOKUP(Eintragen!D180,'Liste Gründe'!A:D,2,FALSE)</f>
        <v>Schimmel</v>
      </c>
      <c r="G180" s="13" t="str">
        <f>IF(ISBLANK(Eintragen!F180),VLOOKUP(Tabelle3[[#This Row],[Grund Ziffer]],'Liste Gründe'!A:D,3,FALSE),Eintragen!F180)</f>
        <v>Luftzieher/Folienriss durch Transport</v>
      </c>
      <c r="H180" s="11" t="str">
        <f>IF(ISBLANK(Tabelle1[[#This Row],[noch genauer]]),"-",Tabelle1[[#This Row],[noch genauer]])</f>
        <v>Luftzieher/Folienriss durch Transport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BU2</v>
      </c>
      <c r="O180" s="16" t="str">
        <f>Eintragen!B180</f>
        <v>Blöcke</v>
      </c>
      <c r="P180" s="15">
        <f>Eintragen!D180</f>
        <v>12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Verkauf</v>
      </c>
      <c r="B181" s="12">
        <f>Eintragen!C181</f>
        <v>1770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Div. Zipfel, Endstücke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IFERROR(VLOOKUP(Tabelle3[[#This Row],[Artikelnr.]],Kennzahlen!S:U,3,FALSE)*Tabelle3[[#This Row],[Menge]],"0")</f>
        <v>0</v>
      </c>
      <c r="N181" s="14" t="str">
        <f>Eintragen!A181</f>
        <v>Verkauf</v>
      </c>
      <c r="O181" s="16" t="str">
        <f>Eintragen!B181</f>
        <v>Div. Zipfel, Endstücke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BU2</v>
      </c>
      <c r="B182" s="12">
        <f>Eintragen!C182</f>
        <v>35.000000000000007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2" s="14" t="str">
        <f>IFERROR(VLOOKUP(Tabelle3[[#This Row],[Artikelnr.]],Artikel!A:C,3,FALSE),Tabelle3[[#This Row],[Artikelnr.]])</f>
        <v>Diverses</v>
      </c>
      <c r="F182" s="11" t="str">
        <f>VLOOKUP(Eintragen!D182,'Liste Gründe'!A:D,2,FALSE)</f>
        <v>Linienbezogen</v>
      </c>
      <c r="G182" s="13" t="str">
        <f>IF(ISBLANK(Eintragen!F182),VLOOKUP(Tabelle3[[#This Row],[Grund Ziffer]],'Liste Gründe'!A:D,3,FALSE),Eintragen!F182)</f>
        <v>Maschinenabfall</v>
      </c>
      <c r="H182" s="11" t="str">
        <f>IF(ISBLANK(Tabelle1[[#This Row],[noch genauer]]),"-",Tabelle1[[#This Row],[noch genauer]])</f>
        <v>-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IFERROR(VLOOKUP(Tabelle3[[#This Row],[Artikelnr.]],Kennzahlen!S:U,3,FALSE)*Tabelle3[[#This Row],[Menge]],"0")</f>
        <v>0</v>
      </c>
      <c r="N182" s="14" t="str">
        <f>Eintragen!A182</f>
        <v>BU2</v>
      </c>
      <c r="O182" s="16" t="str">
        <f>Eintragen!B182</f>
        <v>Diverses</v>
      </c>
      <c r="P182" s="15">
        <f>Eintragen!D182</f>
        <v>30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BU2</v>
      </c>
      <c r="B183" s="12">
        <f>Eintragen!C183</f>
        <v>36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3" s="14" t="str">
        <f>IFERROR(VLOOKUP(Tabelle3[[#This Row],[Artikelnr.]],Artikel!A:C,3,FALSE),Tabelle3[[#This Row],[Artikelnr.]])</f>
        <v>Diverses</v>
      </c>
      <c r="F183" s="11" t="str">
        <f>VLOOKUP(Eintragen!D183,'Liste Gründe'!A:D,2,FALSE)</f>
        <v>Linienbezogen</v>
      </c>
      <c r="G183" s="13" t="str">
        <f>IF(ISBLANK(Eintragen!F183),VLOOKUP(Tabelle3[[#This Row],[Grund Ziffer]],'Liste Gründe'!A:D,3,FALSE),Eintragen!F183)</f>
        <v>Maschinenabfall</v>
      </c>
      <c r="H183" s="11" t="str">
        <f>IF(ISBLANK(Tabelle1[[#This Row],[noch genauer]]),"-",Tabelle1[[#This Row],[noch genauer]])</f>
        <v>-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Bu2</v>
      </c>
      <c r="O183" s="16" t="str">
        <f>Eintragen!B183</f>
        <v>Diverses</v>
      </c>
      <c r="P183" s="15">
        <f>Eintragen!D183</f>
        <v>30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BU2</v>
      </c>
      <c r="B184" s="12">
        <f>Eintragen!C184</f>
        <v>102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4" s="14" t="str">
        <f>IFERROR(VLOOKUP(Tabelle3[[#This Row],[Artikelnr.]],Artikel!A:C,3,FALSE),Tabelle3[[#This Row],[Artikelnr.]])</f>
        <v>Diverses</v>
      </c>
      <c r="F184" s="11" t="str">
        <f>VLOOKUP(Eintragen!D184,'Liste Gründe'!A:D,2,FALSE)</f>
        <v>Linienbezogen</v>
      </c>
      <c r="G184" s="13" t="str">
        <f>IF(ISBLANK(Eintragen!F184),VLOOKUP(Tabelle3[[#This Row],[Grund Ziffer]],'Liste Gründe'!A:D,3,FALSE),Eintragen!F184)</f>
        <v>Maschinenabfall</v>
      </c>
      <c r="H184" s="11" t="str">
        <f>IF(ISBLANK(Tabelle1[[#This Row],[noch genauer]]),"-",Tabelle1[[#This Row],[noch genauer]])</f>
        <v>-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BU2</v>
      </c>
      <c r="O184" s="16" t="str">
        <f>Eintragen!B184</f>
        <v>Diverses</v>
      </c>
      <c r="P184" s="15">
        <f>Eintragen!D184</f>
        <v>30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34.4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5" s="14" t="str">
        <f>IFERROR(VLOOKUP(Tabelle3[[#This Row],[Artikelnr.]],Artikel!A:C,3,FALSE),Tabelle3[[#This Row],[Artikelnr.]])</f>
        <v>Diverses</v>
      </c>
      <c r="F185" s="11" t="str">
        <f>VLOOKUP(Eintragen!D185,'Liste Gründe'!A:D,2,FALSE)</f>
        <v>Linienbezogen</v>
      </c>
      <c r="G185" s="13" t="str">
        <f>IF(ISBLANK(Eintragen!F185),VLOOKUP(Tabelle3[[#This Row],[Grund Ziffer]],'Liste Gründe'!A:D,3,FALSE),Eintragen!F185)</f>
        <v>Maschinenabfall</v>
      </c>
      <c r="H185" s="11" t="str">
        <f>IF(ISBLANK(Tabelle1[[#This Row],[noch genauer]]),"-",Tabelle1[[#This Row],[noch genauer]])</f>
        <v>nicht eindeutig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BU4</v>
      </c>
      <c r="O185" s="16" t="str">
        <f>Eintragen!B185</f>
        <v>Diverses</v>
      </c>
      <c r="P185" s="15">
        <f>Eintragen!D185</f>
        <v>10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BU1</v>
      </c>
      <c r="B186" s="12">
        <f>Eintragen!C186</f>
        <v>30.4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6" s="14" t="str">
        <f>IFERROR(VLOOKUP(Tabelle3[[#This Row],[Artikelnr.]],Artikel!A:C,3,FALSE),Tabelle3[[#This Row],[Artikelnr.]])</f>
        <v>Diverses</v>
      </c>
      <c r="F186" s="11" t="str">
        <f>VLOOKUP(Eintragen!D186,'Liste Gründe'!A:D,2,FALSE)</f>
        <v>Linienbezogen</v>
      </c>
      <c r="G186" s="13" t="str">
        <f>IF(ISBLANK(Eintragen!F186),VLOOKUP(Tabelle3[[#This Row],[Grund Ziffer]],'Liste Gründe'!A:D,3,FALSE),Eintragen!F186)</f>
        <v>Maschinenabfall</v>
      </c>
      <c r="H186" s="11" t="str">
        <f>IF(ISBLANK(Tabelle1[[#This Row],[noch genauer]]),"-",Tabelle1[[#This Row],[noch genauer]])</f>
        <v>-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Strudelline</v>
      </c>
      <c r="O186" s="16" t="str">
        <f>Eintragen!B186</f>
        <v>Diverses</v>
      </c>
      <c r="P186" s="15">
        <f>Eintragen!D186</f>
        <v>10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BU1</v>
      </c>
      <c r="B187" s="12">
        <f>Eintragen!C187</f>
        <v>23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7" s="14" t="str">
        <f>IFERROR(VLOOKUP(Tabelle3[[#This Row],[Artikelnr.]],Artikel!A:C,3,FALSE),Tabelle3[[#This Row],[Artikelnr.]])</f>
        <v>Diverses aus Abfüllung</v>
      </c>
      <c r="F187" s="11" t="str">
        <f>VLOOKUP(Eintragen!D187,'Liste Gründe'!A:D,2,FALSE)</f>
        <v>Linienbezogen</v>
      </c>
      <c r="G187" s="13" t="str">
        <f>IF(ISBLANK(Eintragen!F187),VLOOKUP(Tabelle3[[#This Row],[Grund Ziffer]],'Liste Gründe'!A:D,3,FALSE),Eintragen!F187)</f>
        <v>Maschinenabfall</v>
      </c>
      <c r="H187" s="11" t="str">
        <f>IF(ISBLANK(Tabelle1[[#This Row],[noch genauer]]),"-",Tabelle1[[#This Row],[noch genauer]])</f>
        <v>nicht eindeutig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 t="str">
        <f>IFERROR(VLOOKUP(Tabelle3[[#This Row],[Artikelnr.]],Kennzahlen!S:U,3,FALSE)*Tabelle3[[#This Row],[Menge]],"0")</f>
        <v>0</v>
      </c>
      <c r="N187" s="14" t="str">
        <f>Eintragen!A187</f>
        <v>Abfüllung</v>
      </c>
      <c r="O187" s="16" t="str">
        <f>Eintragen!B187</f>
        <v>Diverses aus Abfüllung</v>
      </c>
      <c r="P187" s="15">
        <f>Eintragen!D187</f>
        <v>10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BU1</v>
      </c>
      <c r="B188" s="12">
        <f>Eintragen!C188</f>
        <v>45.4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8" s="14" t="str">
        <f>IFERROR(VLOOKUP(Tabelle3[[#This Row],[Artikelnr.]],Artikel!A:C,3,FALSE),Tabelle3[[#This Row],[Artikelnr.]])</f>
        <v>Diverses aus Abfüllung</v>
      </c>
      <c r="F188" s="11" t="str">
        <f>VLOOKUP(Eintragen!D188,'Liste Gründe'!A:D,2,FALSE)</f>
        <v>Linienbezogen</v>
      </c>
      <c r="G188" s="13" t="str">
        <f>IF(ISBLANK(Eintragen!F188),VLOOKUP(Tabelle3[[#This Row],[Grund Ziffer]],'Liste Gründe'!A:D,3,FALSE),Eintragen!F188)</f>
        <v>Maschinenabfall</v>
      </c>
      <c r="H188" s="11" t="str">
        <f>IF(ISBLANK(Tabelle1[[#This Row],[noch genauer]]),"-",Tabelle1[[#This Row],[noch genauer]])</f>
        <v>nicht eindeutig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 t="str">
        <f>IFERROR(VLOOKUP(Tabelle3[[#This Row],[Artikelnr.]],Kennzahlen!S:U,3,FALSE)*Tabelle3[[#This Row],[Menge]],"0")</f>
        <v>0</v>
      </c>
      <c r="N188" s="14" t="str">
        <f>Eintragen!A188</f>
        <v>Abfüllung</v>
      </c>
      <c r="O188" s="16" t="str">
        <f>Eintragen!B188</f>
        <v>Diverses aus Abfüllung</v>
      </c>
      <c r="P188" s="15">
        <f>Eintragen!D188</f>
        <v>10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Rest</v>
      </c>
      <c r="B189" s="12">
        <f>Eintragen!C189</f>
        <v>10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Diverses QM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Sensorik</v>
      </c>
      <c r="H189" s="11" t="str">
        <f>IF(ISBLANK(Tabelle1[[#This Row],[noch genauer]]),"-",Tabelle1[[#This Row],[noch genauer]])</f>
        <v>Sensorik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QM</v>
      </c>
      <c r="O189" s="16" t="str">
        <f>Eintragen!B189</f>
        <v>Diverses QM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Rest</v>
      </c>
      <c r="B190" s="12">
        <f>Eintragen!C190</f>
        <v>2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Sensorik</v>
      </c>
      <c r="H190" s="11" t="str">
        <f>IF(ISBLANK(Tabelle1[[#This Row],[noch genauer]]),"-",Tabelle1[[#This Row],[noch genauer]])</f>
        <v>Sensorik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Rest</v>
      </c>
      <c r="B191" s="12">
        <f>Eintragen!C191</f>
        <v>26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1" s="14" t="str">
        <f>IFERROR(VLOOKUP(Tabelle3[[#This Row],[Artikelnr.]],Artikel!A:C,3,FALSE),Tabelle3[[#This Row],[Artikelnr.]])</f>
        <v>Laborproben</v>
      </c>
      <c r="F191" s="11" t="str">
        <f>VLOOKUP(Eintragen!D191,'Liste Gründe'!A:D,2,FALSE)</f>
        <v>Qualitätssicherung</v>
      </c>
      <c r="G191" s="13" t="str">
        <f>IF(ISBLANK(Eintragen!F191),VLOOKUP(Tabelle3[[#This Row],[Grund Ziffer]],'Liste Gründe'!A:D,3,FALSE),Eintragen!F191)</f>
        <v>Einwaage Labor</v>
      </c>
      <c r="H191" s="11" t="str">
        <f>IF(ISBLANK(Tabelle1[[#This Row],[noch genauer]]),"-",Tabelle1[[#This Row],[noch genauer]])</f>
        <v>Einwaage Labor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Labor</v>
      </c>
      <c r="O191" s="16" t="str">
        <f>Eintragen!B191</f>
        <v>Laborproben</v>
      </c>
      <c r="P191" s="15">
        <f>Eintragen!D191</f>
        <v>70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Rest</v>
      </c>
      <c r="B192" s="12">
        <f>Eintragen!C192</f>
        <v>58</v>
      </c>
      <c r="C192" s="13">
        <f>Tabelle1[[#This Row],[Datum]]</f>
        <v>44440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2" s="14" t="str">
        <f>IFERROR(VLOOKUP(Tabelle3[[#This Row],[Artikelnr.]],Artikel!A:C,3,FALSE),Tabelle3[[#This Row],[Artikelnr.]])</f>
        <v>Laborproben</v>
      </c>
      <c r="F192" s="11" t="str">
        <f>VLOOKUP(Eintragen!D192,'Liste Gründe'!A:D,2,FALSE)</f>
        <v>Qualitätssicherung</v>
      </c>
      <c r="G192" s="13" t="str">
        <f>IF(ISBLANK(Eintragen!F192),VLOOKUP(Tabelle3[[#This Row],[Grund Ziffer]],'Liste Gründe'!A:D,3,FALSE),Eintragen!F192)</f>
        <v>Laborprobe</v>
      </c>
      <c r="H192" s="11" t="str">
        <f>IF(ISBLANK(Tabelle1[[#This Row],[noch genauer]]),"-",Tabelle1[[#This Row],[noch genauer]])</f>
        <v>Laborprobe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Labor</v>
      </c>
      <c r="O192" s="16" t="str">
        <f>Eintragen!B192</f>
        <v>Laborproben</v>
      </c>
      <c r="P192" s="15">
        <f>Eintragen!D192</f>
        <v>70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Rest</v>
      </c>
      <c r="B193" s="12">
        <f>Eintragen!C193</f>
        <v>44</v>
      </c>
      <c r="C193" s="13">
        <f>Tabelle1[[#This Row],[Datum]]</f>
        <v>44440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3" s="14" t="str">
        <f>IFERROR(VLOOKUP(Tabelle3[[#This Row],[Artikelnr.]],Artikel!A:C,3,FALSE),Tabelle3[[#This Row],[Artikelnr.]])</f>
        <v>Laborproben</v>
      </c>
      <c r="F193" s="11" t="str">
        <f>VLOOKUP(Eintragen!D193,'Liste Gründe'!A:D,2,FALSE)</f>
        <v>Qualitätssicherung</v>
      </c>
      <c r="G193" s="13" t="str">
        <f>IF(ISBLANK(Eintragen!F193),VLOOKUP(Tabelle3[[#This Row],[Grund Ziffer]],'Liste Gründe'!A:D,3,FALSE),Eintragen!F193)</f>
        <v>Rückstellproben</v>
      </c>
      <c r="H193" s="11" t="str">
        <f>IF(ISBLANK(Tabelle1[[#This Row],[noch genauer]]),"-",Tabelle1[[#This Row],[noch genauer]])</f>
        <v>Rückstellproben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Labor</v>
      </c>
      <c r="O193" s="16" t="str">
        <f>Eintragen!B193</f>
        <v>Laborproben</v>
      </c>
      <c r="P193" s="15">
        <f>Eintragen!D193</f>
        <v>70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Rest</v>
      </c>
      <c r="B194" s="12">
        <f>Eintragen!C194</f>
        <v>130</v>
      </c>
      <c r="C194" s="13">
        <f>Tabelle1[[#This Row],[Datum]]</f>
        <v>44440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4" s="14" t="str">
        <f>IFERROR(VLOOKUP(Tabelle3[[#This Row],[Artikelnr.]],Artikel!A:C,3,FALSE),Tabelle3[[#This Row],[Artikelnr.]])</f>
        <v>Laborproben</v>
      </c>
      <c r="F194" s="11" t="str">
        <f>VLOOKUP(Eintragen!D194,'Liste Gründe'!A:D,2,FALSE)</f>
        <v>Qualitätssicherung</v>
      </c>
      <c r="G194" s="13" t="str">
        <f>IF(ISBLANK(Eintragen!F194),VLOOKUP(Tabelle3[[#This Row],[Grund Ziffer]],'Liste Gründe'!A:D,3,FALSE),Eintragen!F194)</f>
        <v>Rückstellproben</v>
      </c>
      <c r="H194" s="11" t="str">
        <f>IF(ISBLANK(Tabelle1[[#This Row],[noch genauer]]),"-",Tabelle1[[#This Row],[noch genauer]])</f>
        <v>Rückstellproben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Labor</v>
      </c>
      <c r="O194" s="16" t="str">
        <f>Eintragen!B194</f>
        <v>Laborproben</v>
      </c>
      <c r="P194" s="15">
        <f>Eintragen!D194</f>
        <v>70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BU1</v>
      </c>
      <c r="B195" s="12">
        <f>Eintragen!C195</f>
        <v>20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5" s="14" t="str">
        <f>IFERROR(VLOOKUP(Tabelle3[[#This Row],[Artikelnr.]],Artikel!A:C,3,FALSE),Tabelle3[[#This Row],[Artikelnr.]])</f>
        <v>RW Natrium</v>
      </c>
      <c r="F195" s="11" t="str">
        <f>VLOOKUP(Eintragen!D195,'Liste Gründe'!A:D,2,FALSE)</f>
        <v>Rest</v>
      </c>
      <c r="G195" s="13" t="str">
        <f>IF(ISBLANK(Eintragen!F195),VLOOKUP(Tabelle3[[#This Row],[Grund Ziffer]],'Liste Gründe'!A:D,3,FALSE),Eintragen!F195)</f>
        <v>geschälte Rinde</v>
      </c>
      <c r="H195" s="11" t="str">
        <f>IF(ISBLANK(Tabelle1[[#This Row],[noch genauer]]),"-",Tabelle1[[#This Row],[noch genauer]])</f>
        <v>keine Verwendung möglich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RWV</v>
      </c>
      <c r="O195" s="16" t="str">
        <f>Eintragen!B195</f>
        <v>RW Natrium</v>
      </c>
      <c r="P195" s="15">
        <f>Eintragen!D195</f>
        <v>22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BU3</v>
      </c>
      <c r="B196" s="12">
        <f>Eintragen!C196</f>
        <v>65</v>
      </c>
      <c r="C196" s="13">
        <f>Tabelle1[[#This Row],[Datum]]</f>
        <v>44441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Bio Gouda 48%, mitt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Verkauf, keinen Einsatz möglich</v>
      </c>
      <c r="H196" s="11" t="str">
        <f>IF(ISBLANK(Tabelle1[[#This Row],[noch genauer]]),"-",Tabelle1[[#This Row],[noch genauer]])</f>
        <v>keinen Abnehmer/Schälen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143</v>
      </c>
      <c r="N196" s="14" t="str">
        <f>Eintragen!A196</f>
        <v>L18</v>
      </c>
      <c r="O196" s="16">
        <f>Eintragen!B196</f>
        <v>29500754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54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MEDI-KRÄUK</v>
      </c>
      <c r="F197" s="11" t="str">
        <f>VLOOKUP(Eintragen!D197,'Liste Gründe'!A:D,2,FALSE)</f>
        <v>Rest</v>
      </c>
      <c r="G197" s="13" t="str">
        <f>IF(ISBLANK(Eintragen!F197),VLOOKUP(Tabelle3[[#This Row],[Grund Ziffer]],'Liste Gründe'!A:D,3,FALSE),Eintragen!F197)</f>
        <v>blaues Klebeband im Produkt</v>
      </c>
      <c r="H197" s="11" t="str">
        <f>IF(ISBLANK(Tabelle1[[#This Row],[noch genauer]]),"-",Tabelle1[[#This Row],[noch genauer]])</f>
        <v>Trennung vom Klebeband aus Produkt zu aufwendig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81</v>
      </c>
      <c r="N197" s="14" t="str">
        <f>Eintragen!A197</f>
        <v>L21</v>
      </c>
      <c r="O197" s="16">
        <f>Eintragen!B197</f>
        <v>29500886</v>
      </c>
      <c r="P197" s="15">
        <f>Eintragen!D197</f>
        <v>22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22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ROVIN</v>
      </c>
      <c r="F198" s="11" t="str">
        <f>VLOOKUP(Eintragen!D198,'Liste Gründe'!A:D,2,FALSE)</f>
        <v>Rest</v>
      </c>
      <c r="G198" s="13" t="str">
        <f>IF(ISBLANK(Eintragen!F198),VLOOKUP(Tabelle3[[#This Row],[Grund Ziffer]],'Liste Gründe'!A:D,3,FALSE),Eintragen!F198)</f>
        <v>blaues Klebeband im Produkt</v>
      </c>
      <c r="H198" s="11" t="str">
        <f>IF(ISBLANK(Tabelle1[[#This Row],[noch genauer]]),"-",Tabelle1[[#This Row],[noch genauer]])</f>
        <v>Trennung vom Klebeband aus Produkt zu aufwendig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0.22</v>
      </c>
      <c r="N198" s="14" t="str">
        <f>Eintragen!A198</f>
        <v>L23</v>
      </c>
      <c r="O198" s="16">
        <f>Eintragen!B198</f>
        <v>29500900</v>
      </c>
      <c r="P198" s="15">
        <f>Eintragen!D198</f>
        <v>22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BU1</v>
      </c>
      <c r="B199" s="12">
        <f>Eintragen!C199</f>
        <v>572.5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9" s="14" t="str">
        <f>IFERROR(VLOOKUP(Tabelle3[[#This Row],[Artikelnr.]],Artikel!A:C,3,FALSE),Tabelle3[[#This Row],[Artikelnr.]])</f>
        <v>VOS URW-VS-SCHI</v>
      </c>
      <c r="F199" s="11" t="str">
        <f>VLOOKUP(Eintragen!D199,'Liste Gründe'!A:D,2,FALSE)</f>
        <v>Schimmel</v>
      </c>
      <c r="G199" s="13" t="str">
        <f>IF(ISBLANK(Eintragen!F199),VLOOKUP(Tabelle3[[#This Row],[Grund Ziffer]],'Liste Gründe'!A:D,3,FALSE),Eintragen!F199)</f>
        <v>keine Verarbeitung</v>
      </c>
      <c r="H199" s="11" t="str">
        <f>IF(ISBLANK(Tabelle1[[#This Row],[noch genauer]]),"-",Tabelle1[[#This Row],[noch genauer]])</f>
        <v>Aufgrund Konsistenz nicht genommen. Zu wenig VOS verarbeitet. Vom Warmen ins Kalte -&gt; Schimmel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286.25</v>
      </c>
      <c r="N199" s="14" t="str">
        <f>Eintragen!A199</f>
        <v>Schmelze</v>
      </c>
      <c r="O199" s="16">
        <f>Eintragen!B199</f>
        <v>29500949</v>
      </c>
      <c r="P199" s="15">
        <f>Eintragen!D199</f>
        <v>12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21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BRUSCHETTA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31.5</v>
      </c>
      <c r="N200" s="14" t="str">
        <f>Eintragen!A200</f>
        <v>L21</v>
      </c>
      <c r="O200" s="16">
        <f>Eintragen!B200</f>
        <v>29501029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45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OLD-AMSTERDAM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4.5000000000000005E-3</v>
      </c>
      <c r="N201" s="14" t="str">
        <f>Eintragen!A201</f>
        <v>L22</v>
      </c>
      <c r="O201" s="16">
        <f>Eintragen!B201</f>
        <v>29501039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Verkauf</v>
      </c>
      <c r="B202" s="12">
        <f>Eintragen!C202</f>
        <v>68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2" s="14" t="str">
        <f>IFERROR(VLOOKUP(Tabelle3[[#This Row],[Artikelnr.]],Artikel!A:C,3,FALSE),Tabelle3[[#This Row],[Artikelnr.]])</f>
        <v>VOS RW-SCHI ENDSTÜCK 35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keinen Abnehmer/kein Schälpersonal</v>
      </c>
      <c r="H202" s="11" t="str">
        <f>IF(ISBLANK(Tabelle1[[#This Row],[noch genauer]]),"-",Tabelle1[[#This Row],[noch genauer]])</f>
        <v>-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34</v>
      </c>
      <c r="N202" s="14" t="str">
        <f>Eintragen!A202</f>
        <v>Verkauf</v>
      </c>
      <c r="O202" s="16">
        <f>Eintragen!B202</f>
        <v>29501067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Verkauf</v>
      </c>
      <c r="B203" s="12">
        <f>Eintragen!C203</f>
        <v>58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3" s="14" t="str">
        <f>IFERROR(VLOOKUP(Tabelle3[[#This Row],[Artikelnr.]],Artikel!A:C,3,FALSE),Tabelle3[[#This Row],[Artikelnr.]])</f>
        <v>VOS RW-CHILI-ZIPFEL</v>
      </c>
      <c r="F203" s="11" t="str">
        <f>VLOOKUP(Eintragen!D203,'Liste Gründe'!A:D,2,FALSE)</f>
        <v>Schimmel</v>
      </c>
      <c r="G203" s="13" t="str">
        <f>IF(ISBLANK(Eintragen!F203),VLOOKUP(Tabelle3[[#This Row],[Grund Ziffer]],'Liste Gründe'!A:D,3,FALSE),Eintragen!F203)</f>
        <v>keinen Abnehmer/kein Schälpersonal</v>
      </c>
      <c r="H203" s="11" t="str">
        <f>IF(ISBLANK(Tabelle1[[#This Row],[noch genauer]]),"-",Tabelle1[[#This Row],[noch genauer]])</f>
        <v>keinen Abnehmer/Schälen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29</v>
      </c>
      <c r="N203" s="14" t="str">
        <f>Eintragen!A203</f>
        <v>Verkauf</v>
      </c>
      <c r="O203" s="16">
        <f>Eintragen!B203</f>
        <v>29501072</v>
      </c>
      <c r="P203" s="15">
        <f>Eintragen!D203</f>
        <v>12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10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BRIE-PAP</v>
      </c>
      <c r="F204" s="11" t="str">
        <f>VLOOKUP(Eintragen!D204,'Liste Gründe'!A:D,2,FALSE)</f>
        <v>Rest</v>
      </c>
      <c r="G204" s="13" t="str">
        <f>IF(ISBLANK(Eintragen!F204),VLOOKUP(Tabelle3[[#This Row],[Grund Ziffer]],'Liste Gründe'!A:D,3,FALSE),Eintragen!F204)</f>
        <v>blaues Klebeband im Produkt</v>
      </c>
      <c r="H204" s="11" t="str">
        <f>IF(ISBLANK(Tabelle1[[#This Row],[noch genauer]]),"-",Tabelle1[[#This Row],[noch genauer]])</f>
        <v>Trennung vom Klebeband aus Produkt zu aufwendig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0.1</v>
      </c>
      <c r="N204" s="14" t="str">
        <f>Eintragen!A204</f>
        <v>L29</v>
      </c>
      <c r="O204" s="16">
        <f>Eintragen!B204</f>
        <v>29501101</v>
      </c>
      <c r="P204" s="15">
        <f>Eintragen!D204</f>
        <v>22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BU1</v>
      </c>
      <c r="B205" s="12">
        <f>Eintragen!C205</f>
        <v>47.5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05" s="14" t="str">
        <f>IFERROR(VLOOKUP(Tabelle3[[#This Row],[Artikelnr.]],Artikel!A:C,3,FALSE),Tabelle3[[#This Row],[Artikelnr.]])</f>
        <v>Würste 9300g Räucher na</v>
      </c>
      <c r="F205" s="11" t="str">
        <f>VLOOKUP(Eintragen!D205,'Liste Gründe'!A:D,2,FALSE)</f>
        <v>Linienbezogen</v>
      </c>
      <c r="G205" s="13" t="str">
        <f>IF(ISBLANK(Eintragen!F205),VLOOKUP(Tabelle3[[#This Row],[Grund Ziffer]],'Liste Gründe'!A:D,3,FALSE),Eintragen!F205)</f>
        <v>Bodenabfall Abfüllung</v>
      </c>
      <c r="H205" s="11" t="str">
        <f>IF(ISBLANK(Tabelle1[[#This Row],[noch genauer]]),"-",Tabelle1[[#This Row],[noch genauer]])</f>
        <v>Schlaufe gerissen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IFERROR(VLOOKUP(Tabelle3[[#This Row],[Artikelnr.]],Kennzahlen!S:U,3,FALSE)*Tabelle3[[#This Row],[Menge]],"0")</f>
        <v>0</v>
      </c>
      <c r="N205" s="14" t="str">
        <f>Eintragen!A205</f>
        <v>Abfüllung</v>
      </c>
      <c r="O205" s="16">
        <f>Eintragen!B205</f>
        <v>31000083</v>
      </c>
      <c r="P205" s="15">
        <f>Eintragen!D205</f>
        <v>10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BU1</v>
      </c>
      <c r="B206" s="12">
        <f>Eintragen!C206</f>
        <v>6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6" s="14" t="str">
        <f>IFERROR(VLOOKUP(Tabelle3[[#This Row],[Artikelnr.]],Artikel!A:C,3,FALSE),Tabelle3[[#This Row],[Artikelnr.]])</f>
        <v>TORT WAL 1,93KG JER DE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Riss in Alufolie</v>
      </c>
      <c r="H206" s="11" t="str">
        <f>IF(ISBLANK(Tabelle1[[#This Row],[noch genauer]]),"-",Tabelle1[[#This Row],[noch genauer]])</f>
        <v>Riss in Alufolie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Abfüllung</v>
      </c>
      <c r="O206" s="16">
        <f>Eintragen!B206</f>
        <v>31000169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BU2</v>
      </c>
      <c r="B207" s="12">
        <f>Eintragen!C207</f>
        <v>15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7" s="14" t="str">
        <f>IFERROR(VLOOKUP(Tabelle3[[#This Row],[Artikelnr.]],Artikel!A:C,3,FALSE),Tabelle3[[#This Row],[Artikelnr.]])</f>
        <v>Blöcke</v>
      </c>
      <c r="F207" s="11" t="str">
        <f>VLOOKUP(Eintragen!D207,'Liste Gründe'!A:D,2,FALSE)</f>
        <v>Schimmel</v>
      </c>
      <c r="G207" s="13" t="str">
        <f>IF(ISBLANK(Eintragen!F207),VLOOKUP(Tabelle3[[#This Row],[Grund Ziffer]],'Liste Gründe'!A:D,3,FALSE),Eintragen!F207)</f>
        <v>Luftzieher/Folienriss durch Transport</v>
      </c>
      <c r="H207" s="11" t="str">
        <f>IF(ISBLANK(Tabelle1[[#This Row],[noch genauer]]),"-",Tabelle1[[#This Row],[noch genauer]])</f>
        <v>Luftzieher/Folienriss durch Transport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BU2</v>
      </c>
      <c r="O207" s="16" t="str">
        <f>Eintragen!B207</f>
        <v>Blöcke</v>
      </c>
      <c r="P207" s="15">
        <f>Eintragen!D207</f>
        <v>12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Verkauf</v>
      </c>
      <c r="B209" s="12">
        <f>Eintragen!C209</f>
        <v>20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9" s="14" t="str">
        <f>IFERROR(VLOOKUP(Tabelle3[[#This Row],[Artikelnr.]],Artikel!A:C,3,FALSE),Tabelle3[[#This Row],[Artikelnr.]])</f>
        <v>Div. Zipfel, Endstücke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keinen Abnehmer/kein Schälpersonal</v>
      </c>
      <c r="H209" s="11" t="str">
        <f>IF(ISBLANK(Tabelle1[[#This Row],[noch genauer]]),"-",Tabelle1[[#This Row],[noch genauer]])</f>
        <v>keinen Abnehmer/Schälen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Verkauf</v>
      </c>
      <c r="O209" s="16" t="str">
        <f>Eintragen!B209</f>
        <v>Div. Zipfel, Endstücke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BU3</v>
      </c>
      <c r="B210" s="12">
        <f>Eintragen!C210</f>
        <v>23.5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10" s="14" t="str">
        <f>IFERROR(VLOOKUP(Tabelle3[[#This Row],[Artikelnr.]],Artikel!A:C,3,FALSE),Tabelle3[[#This Row],[Artikelnr.]])</f>
        <v>Div. Zipfel, Endstücke</v>
      </c>
      <c r="F210" s="11" t="str">
        <f>VLOOKUP(Eintragen!D210,'Liste Gründe'!A:D,2,FALSE)</f>
        <v>Linienbezogen</v>
      </c>
      <c r="G210" s="13" t="str">
        <f>IF(ISBLANK(Eintragen!F210),VLOOKUP(Tabelle3[[#This Row],[Grund Ziffer]],'Liste Gründe'!A:D,3,FALSE),Eintragen!F210)</f>
        <v>Maschinenabfall</v>
      </c>
      <c r="H210" s="11" t="str">
        <f>IF(ISBLANK(Tabelle1[[#This Row],[noch genauer]]),"-",Tabelle1[[#This Row],[noch genauer]])</f>
        <v>nicht eindeutig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Bu3</v>
      </c>
      <c r="O210" s="16" t="str">
        <f>Eintragen!B210</f>
        <v>Div. Zipfel, Endstücke</v>
      </c>
      <c r="P210" s="15">
        <f>Eintragen!D210</f>
        <v>30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28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1" s="14" t="str">
        <f>IFERROR(VLOOKUP(Tabelle3[[#This Row],[Artikelnr.]],Artikel!A:C,3,FALSE),Tabelle3[[#This Row],[Artikelnr.]])</f>
        <v>Diverses</v>
      </c>
      <c r="F211" s="11" t="str">
        <f>VLOOKUP(Eintragen!D211,'Liste Gründe'!A:D,2,FALSE)</f>
        <v>Linienbezogen</v>
      </c>
      <c r="G211" s="13" t="str">
        <f>IF(ISBLANK(Eintragen!F211),VLOOKUP(Tabelle3[[#This Row],[Grund Ziffer]],'Liste Gründe'!A:D,3,FALSE),Eintragen!F211)</f>
        <v>Maschinenabfall</v>
      </c>
      <c r="H211" s="11" t="str">
        <f>IF(ISBLANK(Tabelle1[[#This Row],[noch genauer]]),"-",Tabelle1[[#This Row],[noch genauer]])</f>
        <v>nicht eindeutig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BU4</v>
      </c>
      <c r="O211" s="16" t="str">
        <f>Eintragen!B211</f>
        <v>Diverses</v>
      </c>
      <c r="P211" s="15">
        <f>Eintragen!D211</f>
        <v>10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BU3</v>
      </c>
      <c r="B212" s="12">
        <f>Eintragen!C212</f>
        <v>33.5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2" s="14" t="str">
        <f>IFERROR(VLOOKUP(Tabelle3[[#This Row],[Artikelnr.]],Artikel!A:C,3,FALSE),Tabelle3[[#This Row],[Artikelnr.]])</f>
        <v>Diverses</v>
      </c>
      <c r="F212" s="11" t="str">
        <f>VLOOKUP(Eintragen!D212,'Liste Gründe'!A:D,2,FALSE)</f>
        <v>Linienbezogen</v>
      </c>
      <c r="G212" s="13" t="str">
        <f>IF(ISBLANK(Eintragen!F212),VLOOKUP(Tabelle3[[#This Row],[Grund Ziffer]],'Liste Gründe'!A:D,3,FALSE),Eintragen!F212)</f>
        <v>Maschinenabfall</v>
      </c>
      <c r="H212" s="11" t="str">
        <f>IF(ISBLANK(Tabelle1[[#This Row],[noch genauer]]),"-",Tabelle1[[#This Row],[noch genauer]])</f>
        <v>nicht eindeutig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IFERROR(VLOOKUP(Tabelle3[[#This Row],[Artikelnr.]],Kennzahlen!S:U,3,FALSE)*Tabelle3[[#This Row],[Menge]],"0")</f>
        <v>0</v>
      </c>
      <c r="N212" s="14" t="str">
        <f>Eintragen!A212</f>
        <v>Bu3</v>
      </c>
      <c r="O212" s="16" t="str">
        <f>Eintragen!B212</f>
        <v>Diverses</v>
      </c>
      <c r="P212" s="15">
        <f>Eintragen!D212</f>
        <v>10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BU1</v>
      </c>
      <c r="B213" s="12">
        <f>Eintragen!C213</f>
        <v>40.5</v>
      </c>
      <c r="C213" s="13">
        <f>Tabelle1[[#This Row],[Datum]]</f>
        <v>44441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 aus Abfüllung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Abfüllung</v>
      </c>
      <c r="O213" s="16" t="str">
        <f>Eintragen!B213</f>
        <v>Diverses aus Abfüllung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BU1</v>
      </c>
      <c r="B214" s="12">
        <f>Eintragen!C214</f>
        <v>166</v>
      </c>
      <c r="C214" s="13">
        <f>Tabelle1[[#This Row],[Datum]]</f>
        <v>44441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 aus Abfüllung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Reinigung</v>
      </c>
      <c r="H214" s="11" t="str">
        <f>IF(ISBLANK(Tabelle1[[#This Row],[noch genauer]]),"-",Tabelle1[[#This Row],[noch genauer]])</f>
        <v>erforderlich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Abfüllung</v>
      </c>
      <c r="O214" s="16" t="str">
        <f>Eintragen!B214</f>
        <v>Diverses aus Abfüllung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Rest</v>
      </c>
      <c r="B215" s="12">
        <f>Eintragen!C215</f>
        <v>10</v>
      </c>
      <c r="C215" s="13">
        <f>Tabelle1[[#This Row],[Datum]]</f>
        <v>44441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5" s="14" t="str">
        <f>IFERROR(VLOOKUP(Tabelle3[[#This Row],[Artikelnr.]],Artikel!A:C,3,FALSE),Tabelle3[[#This Row],[Artikelnr.]])</f>
        <v>Laborproben</v>
      </c>
      <c r="F215" s="11" t="str">
        <f>VLOOKUP(Eintragen!D215,'Liste Gründe'!A:D,2,FALSE)</f>
        <v>Qualitätssicherung</v>
      </c>
      <c r="G215" s="13" t="str">
        <f>IF(ISBLANK(Eintragen!F215),VLOOKUP(Tabelle3[[#This Row],[Grund Ziffer]],'Liste Gründe'!A:D,3,FALSE),Eintragen!F215)</f>
        <v>Laborprobe</v>
      </c>
      <c r="H215" s="11" t="str">
        <f>IF(ISBLANK(Tabelle1[[#This Row],[noch genauer]]),"-",Tabelle1[[#This Row],[noch genauer]])</f>
        <v>Laborprobe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Labor</v>
      </c>
      <c r="O215" s="16" t="str">
        <f>Eintragen!B215</f>
        <v>Laborproben</v>
      </c>
      <c r="P215" s="15">
        <f>Eintragen!D215</f>
        <v>70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BU1</v>
      </c>
      <c r="B216" s="12">
        <f>Eintragen!C216</f>
        <v>20</v>
      </c>
      <c r="C216" s="13">
        <f>Tabelle1[[#This Row],[Datum]]</f>
        <v>44441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6" s="14" t="str">
        <f>IFERROR(VLOOKUP(Tabelle3[[#This Row],[Artikelnr.]],Artikel!A:C,3,FALSE),Tabelle3[[#This Row],[Artikelnr.]])</f>
        <v>Rächer Natrium</v>
      </c>
      <c r="F216" s="11" t="str">
        <f>VLOOKUP(Eintragen!D216,'Liste Gründe'!A:D,2,FALSE)</f>
        <v>Rest</v>
      </c>
      <c r="G216" s="13" t="str">
        <f>IF(ISBLANK(Eintragen!F216),VLOOKUP(Tabelle3[[#This Row],[Grund Ziffer]],'Liste Gründe'!A:D,3,FALSE),Eintragen!F216)</f>
        <v>geschälte Rinde</v>
      </c>
      <c r="H216" s="11" t="str">
        <f>IF(ISBLANK(Tabelle1[[#This Row],[noch genauer]]),"-",Tabelle1[[#This Row],[noch genauer]])</f>
        <v>keine Verwendung möglich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RWV</v>
      </c>
      <c r="O216" s="16" t="str">
        <f>Eintragen!B216</f>
        <v>Rächer Natrium</v>
      </c>
      <c r="P216" s="15">
        <f>Eintragen!D216</f>
        <v>22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BU1</v>
      </c>
      <c r="B217" s="12">
        <f>Eintragen!C217</f>
        <v>18</v>
      </c>
      <c r="C217" s="13">
        <f>Tabelle1[[#This Row],[Datum]]</f>
        <v>44441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7" s="14" t="str">
        <f>IFERROR(VLOOKUP(Tabelle3[[#This Row],[Artikelnr.]],Artikel!A:C,3,FALSE),Tabelle3[[#This Row],[Artikelnr.]])</f>
        <v>RW Natrium</v>
      </c>
      <c r="F217" s="11" t="str">
        <f>VLOOKUP(Eintragen!D217,'Liste Gründe'!A:D,2,FALSE)</f>
        <v>Rest</v>
      </c>
      <c r="G217" s="13" t="str">
        <f>IF(ISBLANK(Eintragen!F217),VLOOKUP(Tabelle3[[#This Row],[Grund Ziffer]],'Liste Gründe'!A:D,3,FALSE),Eintragen!F217)</f>
        <v>geschälte Rinde</v>
      </c>
      <c r="H217" s="11" t="str">
        <f>IF(ISBLANK(Tabelle1[[#This Row],[noch genauer]]),"-",Tabelle1[[#This Row],[noch genauer]])</f>
        <v>keine Verwendung möglich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RWV</v>
      </c>
      <c r="O217" s="16" t="str">
        <f>Eintragen!B217</f>
        <v>RW Natrium</v>
      </c>
      <c r="P217" s="15">
        <f>Eintragen!D217</f>
        <v>22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BU1</v>
      </c>
      <c r="B218" s="12">
        <f>Eintragen!C218</f>
        <v>47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18" s="14" t="str">
        <f>IFERROR(VLOOKUP(Tabelle3[[#This Row],[Artikelnr.]],Artikel!A:C,3,FALSE),Tabelle3[[#This Row],[Artikelnr.]])</f>
        <v>RIE Bio Gouda Mittelalt</v>
      </c>
      <c r="F218" s="11" t="str">
        <f>VLOOKUP(Eintragen!D218,'Liste Gründe'!A:D,2,FALSE)</f>
        <v>Rest</v>
      </c>
      <c r="G218" s="13" t="str">
        <f>IF(ISBLANK(Eintragen!F218),VLOOKUP(Tabelle3[[#This Row],[Grund Ziffer]],'Liste Gründe'!A:D,3,FALSE),Eintragen!F218)</f>
        <v>geschälte Rinde</v>
      </c>
      <c r="H218" s="11" t="str">
        <f>IF(ISBLANK(Tabelle1[[#This Row],[noch genauer]]),"-",Tabelle1[[#This Row],[noch genauer]])</f>
        <v>keine Verwendung möglich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349.87270000000001</v>
      </c>
      <c r="N218" s="14" t="str">
        <f>Eintragen!A218</f>
        <v>RWV</v>
      </c>
      <c r="O218" s="16">
        <f>Eintragen!B218</f>
        <v>23500062</v>
      </c>
      <c r="P218" s="15">
        <f>Eintragen!D218</f>
        <v>22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BU1</v>
      </c>
      <c r="B219" s="12">
        <f>Eintragen!C219</f>
        <v>31</v>
      </c>
      <c r="C219" s="13">
        <f>Tabelle1[[#This Row],[Datum]]</f>
        <v>44442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BERGK BERGLANDMILCH</v>
      </c>
      <c r="F219" s="11" t="str">
        <f>VLOOKUP(Eintragen!D219,'Liste Gründe'!A:D,2,FALSE)</f>
        <v>Schimmel</v>
      </c>
      <c r="G219" s="13" t="str">
        <f>IF(ISBLANK(Eintragen!F219),VLOOKUP(Tabelle3[[#This Row],[Grund Ziffer]],'Liste Gründe'!A:D,3,FALSE),Eintragen!F219)</f>
        <v>keine Verarbeitung</v>
      </c>
      <c r="H219" s="11" t="str">
        <f>IF(ISBLANK(Tabelle1[[#This Row],[noch genauer]]),"-",Tabelle1[[#This Row],[noch genauer]])</f>
        <v>stehen geblieben / übersehen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Schmelze</v>
      </c>
      <c r="O219" s="16">
        <f>Eintragen!B219</f>
        <v>29500967</v>
      </c>
      <c r="P219" s="15">
        <f>Eintragen!D219</f>
        <v>12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BU3</v>
      </c>
      <c r="B220" s="12">
        <f>Eintragen!C220</f>
        <v>145</v>
      </c>
      <c r="C220" s="13">
        <f>Tabelle1[[#This Row],[Datum]]</f>
        <v>44442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CHED-PF-KRÄUK gemis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gemischtes Produkt</v>
      </c>
      <c r="H220" s="11" t="str">
        <f>IF(ISBLANK(Tabelle1[[#This Row],[noch genauer]]),"-",Tabelle1[[#This Row],[noch genauer]])</f>
        <v>keine weitere Verwendung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145</v>
      </c>
      <c r="N220" s="14" t="str">
        <f>Eintragen!A220</f>
        <v>L33</v>
      </c>
      <c r="O220" s="16">
        <f>Eintragen!B220</f>
        <v>29501003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BU3</v>
      </c>
      <c r="B221" s="12">
        <f>Eintragen!C221</f>
        <v>30</v>
      </c>
      <c r="C221" s="13">
        <f>Tabelle1[[#This Row],[Datum]]</f>
        <v>44442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CHED-ROT MIT ß-CARO</v>
      </c>
      <c r="F221" s="11" t="str">
        <f>VLOOKUP(Eintragen!D221,'Liste Gründe'!A:D,2,FALSE)</f>
        <v>Rest</v>
      </c>
      <c r="G221" s="13" t="str">
        <f>IF(ISBLANK(Eintragen!F221),VLOOKUP(Tabelle3[[#This Row],[Grund Ziffer]],'Liste Gründe'!A:D,3,FALSE),Eintragen!F221)</f>
        <v>Fremdkörper</v>
      </c>
      <c r="H221" s="11" t="str">
        <f>IF(ISBLANK(Tabelle1[[#This Row],[noch genauer]]),"-",Tabelle1[[#This Row],[noch genauer]])</f>
        <v>Schmutz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30</v>
      </c>
      <c r="N221" s="14" t="str">
        <f>Eintragen!A221</f>
        <v>L33</v>
      </c>
      <c r="O221" s="16">
        <f>Eintragen!B221</f>
        <v>29501032</v>
      </c>
      <c r="P221" s="15">
        <f>Eintragen!D221</f>
        <v>22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BU1</v>
      </c>
      <c r="B222" s="12">
        <f>Eintragen!C222</f>
        <v>25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2" s="14" t="str">
        <f>IFERROR(VLOOKUP(Tabelle3[[#This Row],[Artikelnr.]],Artikel!A:C,3,FALSE),Tabelle3[[#This Row],[Artikelnr.]])</f>
        <v>VOS UGRW SCHI-NATRIUMAR</v>
      </c>
      <c r="F222" s="11" t="str">
        <f>VLOOKUP(Eintragen!D222,'Liste Gründe'!A:D,2,FALSE)</f>
        <v>Schimmel</v>
      </c>
      <c r="G222" s="13" t="str">
        <f>IF(ISBLANK(Eintragen!F222),VLOOKUP(Tabelle3[[#This Row],[Grund Ziffer]],'Liste Gründe'!A:D,3,FALSE),Eintragen!F222)</f>
        <v>keine Verarbeitung</v>
      </c>
      <c r="H222" s="11" t="str">
        <f>IF(ISBLANK(Tabelle1[[#This Row],[noch genauer]]),"-",Tabelle1[[#This Row],[noch genauer]])</f>
        <v>Aufgrund Konsistenz nicht genommen. Zu wenig VOS verarbeitet. Vom Warmen ins Kalte -&gt; Schimmel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12.5</v>
      </c>
      <c r="N222" s="14" t="str">
        <f>Eintragen!A222</f>
        <v>Schmelze</v>
      </c>
      <c r="O222" s="16">
        <f>Eintragen!B222</f>
        <v>29501056</v>
      </c>
      <c r="P222" s="15">
        <f>Eintragen!D222</f>
        <v>12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Verkauf</v>
      </c>
      <c r="B223" s="12">
        <f>Eintragen!C223</f>
        <v>20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3" s="14" t="str">
        <f>IFERROR(VLOOKUP(Tabelle3[[#This Row],[Artikelnr.]],Artikel!A:C,3,FALSE),Tabelle3[[#This Row],[Artikelnr.]])</f>
        <v>VOS RW-CHILI-ZIPFEL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keinen Abnehmer/kein Schälpersonal</v>
      </c>
      <c r="H223" s="11" t="str">
        <f>IF(ISBLANK(Tabelle1[[#This Row],[noch genauer]]),"-",Tabelle1[[#This Row],[noch genauer]])</f>
        <v>keinen Abnehmer/Schälen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10</v>
      </c>
      <c r="N223" s="14" t="str">
        <f>Eintragen!A223</f>
        <v>Verkauf</v>
      </c>
      <c r="O223" s="16">
        <f>Eintragen!B223</f>
        <v>29501072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Verkauf</v>
      </c>
      <c r="B224" s="12">
        <f>Eintragen!C224</f>
        <v>3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4" s="14" t="str">
        <f>IFERROR(VLOOKUP(Tabelle3[[#This Row],[Artikelnr.]],Artikel!A:C,3,FALSE),Tabelle3[[#This Row],[Artikelnr.]])</f>
        <v>VOS RW-CHILI-ENDSTÜCK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keinen Abnehmer/kein Schälpersonal</v>
      </c>
      <c r="H224" s="11" t="str">
        <f>IF(ISBLANK(Tabelle1[[#This Row],[noch genauer]]),"-",Tabelle1[[#This Row],[noch genauer]])</f>
        <v>keinen Abnehmer/Schälen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1.5</v>
      </c>
      <c r="N224" s="14" t="str">
        <f>Eintragen!A224</f>
        <v>Verkauf</v>
      </c>
      <c r="O224" s="16">
        <f>Eintragen!B224</f>
        <v>29501075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Verkauf</v>
      </c>
      <c r="B225" s="12">
        <f>Eintragen!C225</f>
        <v>24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5" s="14" t="str">
        <f>IFERROR(VLOOKUP(Tabelle3[[#This Row],[Artikelnr.]],Artikel!A:C,3,FALSE),Tabelle3[[#This Row],[Artikelnr.]])</f>
        <v>VOS RW-NATUR-EXTRA ZIPF</v>
      </c>
      <c r="F225" s="11" t="str">
        <f>VLOOKUP(Eintragen!D225,'Liste Gründe'!A:D,2,FALSE)</f>
        <v>Schimmel</v>
      </c>
      <c r="G225" s="13" t="str">
        <f>IF(ISBLANK(Eintragen!F225),VLOOKUP(Tabelle3[[#This Row],[Grund Ziffer]],'Liste Gründe'!A:D,3,FALSE),Eintragen!F225)</f>
        <v>keinen Abnehmer/kein Schälpersonal</v>
      </c>
      <c r="H225" s="11" t="str">
        <f>IF(ISBLANK(Tabelle1[[#This Row],[noch genauer]]),"-",Tabelle1[[#This Row],[noch genauer]])</f>
        <v>keinen Abnehmer/Schälen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12</v>
      </c>
      <c r="N225" s="14" t="str">
        <f>Eintragen!A225</f>
        <v>Verkauf</v>
      </c>
      <c r="O225" s="16">
        <f>Eintragen!B225</f>
        <v>29501082</v>
      </c>
      <c r="P225" s="15">
        <f>Eintragen!D225</f>
        <v>12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BU1</v>
      </c>
      <c r="B226" s="12">
        <f>Eintragen!C226</f>
        <v>145.6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RW BERGK 9,1KG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Verformung</v>
      </c>
      <c r="H226" s="11" t="str">
        <f>IF(ISBLANK(Tabelle1[[#This Row],[noch genauer]]),"-",Tabelle1[[#This Row],[noch genauer]])</f>
        <v>Verformung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2676.18624</v>
      </c>
      <c r="N226" s="14" t="str">
        <f>Eintragen!A226</f>
        <v>Abfüllung</v>
      </c>
      <c r="O226" s="16">
        <f>Eintragen!B226</f>
        <v>32000059</v>
      </c>
      <c r="P226" s="15">
        <f>Eintragen!D226</f>
        <v>120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BU1</v>
      </c>
      <c r="B227" s="12">
        <f>Eintragen!C227</f>
        <v>27.6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GRW SCHI-NAT 7,2GK NEUE</v>
      </c>
      <c r="F227" s="11" t="str">
        <f>VLOOKUP(Eintragen!D227,'Liste Gründe'!A:D,2,FALSE)</f>
        <v>Linienbezogen</v>
      </c>
      <c r="G227" s="13" t="str">
        <f>IF(ISBLANK(Eintragen!F227),VLOOKUP(Tabelle3[[#This Row],[Grund Ziffer]],'Liste Gründe'!A:D,3,FALSE),Eintragen!F227)</f>
        <v>Maschinenabfall</v>
      </c>
      <c r="H227" s="11" t="str">
        <f>IF(ISBLANK(Tabelle1[[#This Row],[noch genauer]]),"-",Tabelle1[[#This Row],[noch genauer]])</f>
        <v>nicht eindeutig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Abfüllung</v>
      </c>
      <c r="O227" s="16">
        <f>Eintragen!B227</f>
        <v>32000106</v>
      </c>
      <c r="P227" s="15">
        <f>Eintragen!D227</f>
        <v>10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Verkauf</v>
      </c>
      <c r="B228" s="12">
        <f>Eintragen!C228</f>
        <v>340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8" s="14" t="str">
        <f>IFERROR(VLOOKUP(Tabelle3[[#This Row],[Artikelnr.]],Artikel!A:C,3,FALSE),Tabelle3[[#This Row],[Artikelnr.]])</f>
        <v>RW BLAUSCH 8,1KG SOPO E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keinen Abnehmer/kein Schälpersonal</v>
      </c>
      <c r="H228" s="11" t="str">
        <f>IF(ISBLANK(Tabelle1[[#This Row],[noch genauer]]),"-",Tabelle1[[#This Row],[noch genauer]])</f>
        <v>keinen Abnehmer/Schälen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3622.6659999999997</v>
      </c>
      <c r="N228" s="14" t="str">
        <f>Eintragen!A228</f>
        <v>Verkauf</v>
      </c>
      <c r="O228" s="16">
        <f>Eintragen!B228</f>
        <v>32100108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BU2</v>
      </c>
      <c r="B229" s="12">
        <f>Eintragen!C229</f>
        <v>75</v>
      </c>
      <c r="C229" s="13">
        <f>Tabelle1[[#This Row],[Datum]]</f>
        <v>44442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9" s="14" t="str">
        <f>IFERROR(VLOOKUP(Tabelle3[[#This Row],[Artikelnr.]],Artikel!A:C,3,FALSE),Tabelle3[[#This Row],[Artikelnr.]])</f>
        <v>Blöcke</v>
      </c>
      <c r="F229" s="11" t="str">
        <f>VLOOKUP(Eintragen!D229,'Liste Gründe'!A:D,2,FALSE)</f>
        <v>Schimmel</v>
      </c>
      <c r="G229" s="13" t="str">
        <f>IF(ISBLANK(Eintragen!F229),VLOOKUP(Tabelle3[[#This Row],[Grund Ziffer]],'Liste Gründe'!A:D,3,FALSE),Eintragen!F229)</f>
        <v>Luftzieher/Folienriss durch Transport</v>
      </c>
      <c r="H229" s="11" t="str">
        <f>IF(ISBLANK(Tabelle1[[#This Row],[noch genauer]]),"-",Tabelle1[[#This Row],[noch genauer]])</f>
        <v>Luftzieher/Folienriss durch Transport</v>
      </c>
      <c r="I229" s="14">
        <f t="shared" si="12"/>
        <v>35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IFERROR(VLOOKUP(Tabelle3[[#This Row],[Artikelnr.]],Kennzahlen!S:U,3,FALSE)*Tabelle3[[#This Row],[Menge]],"0")</f>
        <v>0</v>
      </c>
      <c r="N229" s="14" t="str">
        <f>Eintragen!A229</f>
        <v>BU2</v>
      </c>
      <c r="O229" s="16" t="str">
        <f>Eintragen!B229</f>
        <v>Blöcke</v>
      </c>
      <c r="P229" s="15">
        <f>Eintragen!D229</f>
        <v>12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BU2</v>
      </c>
      <c r="B230" s="12">
        <f>Eintragen!C230</f>
        <v>90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0" s="14" t="str">
        <f>IFERROR(VLOOKUP(Tabelle3[[#This Row],[Artikelnr.]],Artikel!A:C,3,FALSE),Tabelle3[[#This Row],[Artikelnr.]])</f>
        <v>Blöcke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Luftzieher/Folienriss durch Transport</v>
      </c>
      <c r="H230" s="11" t="str">
        <f>IF(ISBLANK(Tabelle1[[#This Row],[noch genauer]]),"-",Tabelle1[[#This Row],[noch genauer]])</f>
        <v>Luftzieher/Folienriss durch Transport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IFERROR(VLOOKUP(Tabelle3[[#This Row],[Artikelnr.]],Kennzahlen!S:U,3,FALSE)*Tabelle3[[#This Row],[Menge]],"0")</f>
        <v>0</v>
      </c>
      <c r="N230" s="14" t="str">
        <f>Eintragen!A230</f>
        <v>bu2</v>
      </c>
      <c r="O230" s="16" t="str">
        <f>Eintragen!B230</f>
        <v>Blöcke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BU2</v>
      </c>
      <c r="B231" s="12">
        <f>Eintragen!C231</f>
        <v>39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1" s="14" t="str">
        <f>IFERROR(VLOOKUP(Tabelle3[[#This Row],[Artikelnr.]],Artikel!A:C,3,FALSE),Tabelle3[[#This Row],[Artikelnr.]])</f>
        <v>Diverses</v>
      </c>
      <c r="F231" s="11" t="str">
        <f>VLOOKUP(Eintragen!D231,'Liste Gründe'!A:D,2,FALSE)</f>
        <v>Linienbezogen</v>
      </c>
      <c r="G231" s="13" t="str">
        <f>IF(ISBLANK(Eintragen!F231),VLOOKUP(Tabelle3[[#This Row],[Grund Ziffer]],'Liste Gründe'!A:D,3,FALSE),Eintragen!F231)</f>
        <v>Maschinenabfall</v>
      </c>
      <c r="H231" s="11" t="str">
        <f>IF(ISBLANK(Tabelle1[[#This Row],[noch genauer]]),"-",Tabelle1[[#This Row],[noch genauer]])</f>
        <v>-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IFERROR(VLOOKUP(Tabelle3[[#This Row],[Artikelnr.]],Kennzahlen!S:U,3,FALSE)*Tabelle3[[#This Row],[Menge]],"0")</f>
        <v>0</v>
      </c>
      <c r="N231" s="14" t="str">
        <f>Eintragen!A231</f>
        <v>BU2</v>
      </c>
      <c r="O231" s="16" t="str">
        <f>Eintragen!B231</f>
        <v>Diverses</v>
      </c>
      <c r="P231" s="15">
        <f>Eintragen!D231</f>
        <v>30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BU2</v>
      </c>
      <c r="B232" s="12">
        <f>Eintragen!C232</f>
        <v>65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2" s="14" t="str">
        <f>IFERROR(VLOOKUP(Tabelle3[[#This Row],[Artikelnr.]],Artikel!A:C,3,FALSE),Tabelle3[[#This Row],[Artikelnr.]])</f>
        <v>Diverses</v>
      </c>
      <c r="F232" s="11" t="str">
        <f>VLOOKUP(Eintragen!D232,'Liste Gründe'!A:D,2,FALSE)</f>
        <v>Linienbezogen</v>
      </c>
      <c r="G232" s="13" t="str">
        <f>IF(ISBLANK(Eintragen!F232),VLOOKUP(Tabelle3[[#This Row],[Grund Ziffer]],'Liste Gründe'!A:D,3,FALSE),Eintragen!F232)</f>
        <v>Maschinenabfall</v>
      </c>
      <c r="H232" s="11" t="str">
        <f>IF(ISBLANK(Tabelle1[[#This Row],[noch genauer]]),"-",Tabelle1[[#This Row],[noch genauer]])</f>
        <v>-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IFERROR(VLOOKUP(Tabelle3[[#This Row],[Artikelnr.]],Kennzahlen!S:U,3,FALSE)*Tabelle3[[#This Row],[Menge]],"0")</f>
        <v>0</v>
      </c>
      <c r="N232" s="14" t="str">
        <f>Eintragen!A232</f>
        <v>BU2</v>
      </c>
      <c r="O232" s="16" t="str">
        <f>Eintragen!B232</f>
        <v>Diverses</v>
      </c>
      <c r="P232" s="15">
        <f>Eintragen!D232</f>
        <v>30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BU4</v>
      </c>
      <c r="B233" s="12">
        <f>Eintragen!C233</f>
        <v>23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3" s="14" t="str">
        <f>IFERROR(VLOOKUP(Tabelle3[[#This Row],[Artikelnr.]],Artikel!A:C,3,FALSE),Tabelle3[[#This Row],[Artikelnr.]])</f>
        <v>Diverses</v>
      </c>
      <c r="F233" s="11" t="str">
        <f>VLOOKUP(Eintragen!D233,'Liste Gründe'!A:D,2,FALSE)</f>
        <v>Linienbezogen</v>
      </c>
      <c r="G233" s="13" t="str">
        <f>IF(ISBLANK(Eintragen!F233),VLOOKUP(Tabelle3[[#This Row],[Grund Ziffer]],'Liste Gründe'!A:D,3,FALSE),Eintragen!F233)</f>
        <v>Maschinenabfall</v>
      </c>
      <c r="H233" s="11" t="str">
        <f>IF(ISBLANK(Tabelle1[[#This Row],[noch genauer]]),"-",Tabelle1[[#This Row],[noch genauer]])</f>
        <v>nicht eindeutig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IFERROR(VLOOKUP(Tabelle3[[#This Row],[Artikelnr.]],Kennzahlen!S:U,3,FALSE)*Tabelle3[[#This Row],[Menge]],"0")</f>
        <v>0</v>
      </c>
      <c r="N233" s="14" t="str">
        <f>Eintragen!A233</f>
        <v>Bu4</v>
      </c>
      <c r="O233" s="16" t="str">
        <f>Eintragen!B233</f>
        <v>Diverses</v>
      </c>
      <c r="P233" s="15">
        <f>Eintragen!D233</f>
        <v>10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BU3</v>
      </c>
      <c r="B234" s="12">
        <f>Eintragen!C234</f>
        <v>18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4" s="14" t="str">
        <f>IFERROR(VLOOKUP(Tabelle3[[#This Row],[Artikelnr.]],Artikel!A:C,3,FALSE),Tabelle3[[#This Row],[Artikelnr.]])</f>
        <v>Diverses</v>
      </c>
      <c r="F234" s="11" t="str">
        <f>VLOOKUP(Eintragen!D234,'Liste Gründe'!A:D,2,FALSE)</f>
        <v>Linienbezogen</v>
      </c>
      <c r="G234" s="13" t="str">
        <f>IF(ISBLANK(Eintragen!F234),VLOOKUP(Tabelle3[[#This Row],[Grund Ziffer]],'Liste Gründe'!A:D,3,FALSE),Eintragen!F234)</f>
        <v>Maschinenabfall</v>
      </c>
      <c r="H234" s="11" t="str">
        <f>IF(ISBLANK(Tabelle1[[#This Row],[noch genauer]]),"-",Tabelle1[[#This Row],[noch genauer]])</f>
        <v>nicht eindeutig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WVP</v>
      </c>
      <c r="O234" s="16" t="str">
        <f>Eintragen!B234</f>
        <v>Diverses</v>
      </c>
      <c r="P234" s="15">
        <f>Eintragen!D234</f>
        <v>10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BU3</v>
      </c>
      <c r="B235" s="12">
        <f>Eintragen!C235</f>
        <v>87.2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5" s="14" t="str">
        <f>IFERROR(VLOOKUP(Tabelle3[[#This Row],[Artikelnr.]],Artikel!A:C,3,FALSE),Tabelle3[[#This Row],[Artikelnr.]])</f>
        <v>DIverses</v>
      </c>
      <c r="F235" s="11" t="str">
        <f>VLOOKUP(Eintragen!D235,'Liste Gründe'!A:D,2,FALSE)</f>
        <v>Linienbezogen</v>
      </c>
      <c r="G235" s="13" t="str">
        <f>IF(ISBLANK(Eintragen!F235),VLOOKUP(Tabelle3[[#This Row],[Grund Ziffer]],'Liste Gründe'!A:D,3,FALSE),Eintragen!F235)</f>
        <v>Maschinenabfall</v>
      </c>
      <c r="H235" s="11" t="str">
        <f>IF(ISBLANK(Tabelle1[[#This Row],[noch genauer]]),"-",Tabelle1[[#This Row],[noch genauer]])</f>
        <v>nicht eindeutig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Bu3</v>
      </c>
      <c r="O235" s="16" t="str">
        <f>Eintragen!B235</f>
        <v>DIverses</v>
      </c>
      <c r="P235" s="15">
        <f>Eintragen!D235</f>
        <v>10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326.8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6" s="14" t="str">
        <f>IFERROR(VLOOKUP(Tabelle3[[#This Row],[Artikelnr.]],Artikel!A:C,3,FALSE),Tabelle3[[#This Row],[Artikelnr.]])</f>
        <v>Diverses aus Abfüllung</v>
      </c>
      <c r="F236" s="11" t="str">
        <f>VLOOKUP(Eintragen!D236,'Liste Gründe'!A:D,2,FALSE)</f>
        <v>Linienbezogen</v>
      </c>
      <c r="G236" s="13" t="str">
        <f>IF(ISBLANK(Eintragen!F236),VLOOKUP(Tabelle3[[#This Row],[Grund Ziffer]],'Liste Gründe'!A:D,3,FALSE),Eintragen!F236)</f>
        <v>Maschinenabfall</v>
      </c>
      <c r="H236" s="11" t="str">
        <f>IF(ISBLANK(Tabelle1[[#This Row],[noch genauer]]),"-",Tabelle1[[#This Row],[noch genauer]])</f>
        <v>nicht eindeutig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Abfüllung</v>
      </c>
      <c r="O236" s="16" t="str">
        <f>Eintragen!B236</f>
        <v>Diverses aus Abfüllung</v>
      </c>
      <c r="P236" s="15">
        <f>Eintragen!D236</f>
        <v>10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Rest</v>
      </c>
      <c r="B237" s="12">
        <f>Eintragen!C237</f>
        <v>7.2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7" s="14" t="str">
        <f>IFERROR(VLOOKUP(Tabelle3[[#This Row],[Artikelnr.]],Artikel!A:C,3,FALSE),Tabelle3[[#This Row],[Artikelnr.]])</f>
        <v>Diverses QM</v>
      </c>
      <c r="F237" s="11" t="str">
        <f>VLOOKUP(Eintragen!D237,'Liste Gründe'!A:D,2,FALSE)</f>
        <v>Qualitätssicherung</v>
      </c>
      <c r="G237" s="13" t="str">
        <f>IF(ISBLANK(Eintragen!F237),VLOOKUP(Tabelle3[[#This Row],[Grund Ziffer]],'Liste Gründe'!A:D,3,FALSE),Eintragen!F237)</f>
        <v>Sensorik</v>
      </c>
      <c r="H237" s="11" t="str">
        <f>IF(ISBLANK(Tabelle1[[#This Row],[noch genauer]]),"-",Tabelle1[[#This Row],[noch genauer]])</f>
        <v>Sensorik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QM</v>
      </c>
      <c r="O237" s="16" t="str">
        <f>Eintragen!B237</f>
        <v>Diverses QM</v>
      </c>
      <c r="P237" s="15">
        <f>Eintragen!D237</f>
        <v>70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Rest</v>
      </c>
      <c r="B238" s="12">
        <f>Eintragen!C238</f>
        <v>9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Diverses QM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Sensorik</v>
      </c>
      <c r="H238" s="11" t="str">
        <f>IF(ISBLANK(Tabelle1[[#This Row],[noch genauer]]),"-",Tabelle1[[#This Row],[noch genauer]])</f>
        <v>Sensorik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QM</v>
      </c>
      <c r="O238" s="16" t="str">
        <f>Eintragen!B238</f>
        <v>Diverses QM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Rest</v>
      </c>
      <c r="B239" s="12">
        <f>Eintragen!C239</f>
        <v>13.5</v>
      </c>
      <c r="C239" s="13">
        <f>Tabelle1[[#This Row],[Datum]]</f>
        <v>44442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9" s="14" t="str">
        <f>IFERROR(VLOOKUP(Tabelle3[[#This Row],[Artikelnr.]],Artikel!A:C,3,FALSE),Tabelle3[[#This Row],[Artikelnr.]])</f>
        <v>Diverses QM</v>
      </c>
      <c r="F239" s="11" t="str">
        <f>VLOOKUP(Eintragen!D239,'Liste Gründe'!A:D,2,FALSE)</f>
        <v>Qualitätssicherung</v>
      </c>
      <c r="G239" s="13" t="str">
        <f>IF(ISBLANK(Eintragen!F239),VLOOKUP(Tabelle3[[#This Row],[Grund Ziffer]],'Liste Gründe'!A:D,3,FALSE),Eintragen!F239)</f>
        <v>Sensorik</v>
      </c>
      <c r="H239" s="11" t="str">
        <f>IF(ISBLANK(Tabelle1[[#This Row],[noch genauer]]),"-",Tabelle1[[#This Row],[noch genauer]])</f>
        <v>Sensorik</v>
      </c>
      <c r="I239" s="14">
        <f t="shared" si="12"/>
        <v>35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QM</v>
      </c>
      <c r="O239" s="16" t="str">
        <f>Eintragen!B239</f>
        <v>Diverses QM</v>
      </c>
      <c r="P239" s="15">
        <f>Eintragen!D239</f>
        <v>70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Rest</v>
      </c>
      <c r="B240" s="12">
        <f>Eintragen!C240</f>
        <v>4.5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0" s="14" t="str">
        <f>IFERROR(VLOOKUP(Tabelle3[[#This Row],[Artikelnr.]],Artikel!A:C,3,FALSE),Tabelle3[[#This Row],[Artikelnr.]])</f>
        <v>Laborproben</v>
      </c>
      <c r="F240" s="11" t="str">
        <f>VLOOKUP(Eintragen!D240,'Liste Gründe'!A:D,2,FALSE)</f>
        <v>Qualitätssicherung</v>
      </c>
      <c r="G240" s="13" t="str">
        <f>IF(ISBLANK(Eintragen!F240),VLOOKUP(Tabelle3[[#This Row],[Grund Ziffer]],'Liste Gründe'!A:D,3,FALSE),Eintragen!F240)</f>
        <v>Sensorik</v>
      </c>
      <c r="H240" s="11" t="str">
        <f>IF(ISBLANK(Tabelle1[[#This Row],[noch genauer]]),"-",Tabelle1[[#This Row],[noch genauer]])</f>
        <v>Sensorik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Labor</v>
      </c>
      <c r="O240" s="16" t="str">
        <f>Eintragen!B240</f>
        <v>Laborproben</v>
      </c>
      <c r="P240" s="15">
        <f>Eintragen!D240</f>
        <v>70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Rest</v>
      </c>
      <c r="B241" s="12">
        <f>Eintragen!C241</f>
        <v>20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1" s="14" t="str">
        <f>IFERROR(VLOOKUP(Tabelle3[[#This Row],[Artikelnr.]],Artikel!A:C,3,FALSE),Tabelle3[[#This Row],[Artikelnr.]])</f>
        <v>Laborproben</v>
      </c>
      <c r="F241" s="11" t="str">
        <f>VLOOKUP(Eintragen!D241,'Liste Gründe'!A:D,2,FALSE)</f>
        <v>Qualitätssicherung</v>
      </c>
      <c r="G241" s="13" t="str">
        <f>IF(ISBLANK(Eintragen!F241),VLOOKUP(Tabelle3[[#This Row],[Grund Ziffer]],'Liste Gründe'!A:D,3,FALSE),Eintragen!F241)</f>
        <v>Sensorik</v>
      </c>
      <c r="H241" s="11" t="str">
        <f>IF(ISBLANK(Tabelle1[[#This Row],[noch genauer]]),"-",Tabelle1[[#This Row],[noch genauer]])</f>
        <v>Sensorik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IFERROR(VLOOKUP(Tabelle3[[#This Row],[Artikelnr.]],Kennzahlen!S:U,3,FALSE)*Tabelle3[[#This Row],[Menge]],"0")</f>
        <v>0</v>
      </c>
      <c r="N241" s="14" t="str">
        <f>Eintragen!A241</f>
        <v>Labor</v>
      </c>
      <c r="O241" s="16" t="str">
        <f>Eintragen!B241</f>
        <v>Laborproben</v>
      </c>
      <c r="P241" s="15">
        <f>Eintragen!D241</f>
        <v>70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Rest</v>
      </c>
      <c r="B242" s="12">
        <f>Eintragen!C242</f>
        <v>74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2" s="14" t="str">
        <f>IFERROR(VLOOKUP(Tabelle3[[#This Row],[Artikelnr.]],Artikel!A:C,3,FALSE),Tabelle3[[#This Row],[Artikelnr.]])</f>
        <v>Laborproben</v>
      </c>
      <c r="F242" s="11" t="str">
        <f>VLOOKUP(Eintragen!D242,'Liste Gründe'!A:D,2,FALSE)</f>
        <v>Qualitätssicherung</v>
      </c>
      <c r="G242" s="13" t="str">
        <f>IF(ISBLANK(Eintragen!F242),VLOOKUP(Tabelle3[[#This Row],[Grund Ziffer]],'Liste Gründe'!A:D,3,FALSE),Eintragen!F242)</f>
        <v>Einwaage Labor</v>
      </c>
      <c r="H242" s="11" t="str">
        <f>IF(ISBLANK(Tabelle1[[#This Row],[noch genauer]]),"-",Tabelle1[[#This Row],[noch genauer]])</f>
        <v>Einwaage Labor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IFERROR(VLOOKUP(Tabelle3[[#This Row],[Artikelnr.]],Kennzahlen!S:U,3,FALSE)*Tabelle3[[#This Row],[Menge]],"0")</f>
        <v>0</v>
      </c>
      <c r="N242" s="14" t="str">
        <f>Eintragen!A242</f>
        <v>Labor</v>
      </c>
      <c r="O242" s="16" t="str">
        <f>Eintragen!B242</f>
        <v>Laborproben</v>
      </c>
      <c r="P242" s="15">
        <f>Eintragen!D242</f>
        <v>70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Rest</v>
      </c>
      <c r="B243" s="12">
        <f>Eintragen!C243</f>
        <v>50</v>
      </c>
      <c r="C243" s="13">
        <f>Tabelle1[[#This Row],[Datum]]</f>
        <v>44442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3" s="14" t="str">
        <f>IFERROR(VLOOKUP(Tabelle3[[#This Row],[Artikelnr.]],Artikel!A:C,3,FALSE),Tabelle3[[#This Row],[Artikelnr.]])</f>
        <v>Laborproben</v>
      </c>
      <c r="F243" s="11" t="str">
        <f>VLOOKUP(Eintragen!D243,'Liste Gründe'!A:D,2,FALSE)</f>
        <v>Qualitätssicherung</v>
      </c>
      <c r="G243" s="13" t="str">
        <f>IF(ISBLANK(Eintragen!F243),VLOOKUP(Tabelle3[[#This Row],[Grund Ziffer]],'Liste Gründe'!A:D,3,FALSE),Eintragen!F243)</f>
        <v>Laborprobe</v>
      </c>
      <c r="H243" s="11" t="str">
        <f>IF(ISBLANK(Tabelle1[[#This Row],[noch genauer]]),"-",Tabelle1[[#This Row],[noch genauer]])</f>
        <v>Laborprobe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Labor</v>
      </c>
      <c r="O243" s="16" t="str">
        <f>Eintragen!B243</f>
        <v>Laborproben</v>
      </c>
      <c r="P243" s="15">
        <f>Eintragen!D243</f>
        <v>70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Rest</v>
      </c>
      <c r="B244" s="12">
        <f>Eintragen!C244</f>
        <v>150</v>
      </c>
      <c r="C244" s="13">
        <f>Tabelle1[[#This Row],[Datum]]</f>
        <v>44442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4" s="14" t="str">
        <f>IFERROR(VLOOKUP(Tabelle3[[#This Row],[Artikelnr.]],Artikel!A:C,3,FALSE),Tabelle3[[#This Row],[Artikelnr.]])</f>
        <v>Laborproben</v>
      </c>
      <c r="F244" s="11" t="str">
        <f>VLOOKUP(Eintragen!D244,'Liste Gründe'!A:D,2,FALSE)</f>
        <v>Qualitätssicherung</v>
      </c>
      <c r="G244" s="13" t="str">
        <f>IF(ISBLANK(Eintragen!F244),VLOOKUP(Tabelle3[[#This Row],[Grund Ziffer]],'Liste Gründe'!A:D,3,FALSE),Eintragen!F244)</f>
        <v>Laborprobe</v>
      </c>
      <c r="H244" s="11" t="str">
        <f>IF(ISBLANK(Tabelle1[[#This Row],[noch genauer]]),"-",Tabelle1[[#This Row],[noch genauer]])</f>
        <v>Laborprobe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Labor</v>
      </c>
      <c r="O244" s="16" t="str">
        <f>Eintragen!B244</f>
        <v>Laborproben</v>
      </c>
      <c r="P244" s="15">
        <f>Eintragen!D244</f>
        <v>70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Rest</v>
      </c>
      <c r="B245" s="12">
        <f>Eintragen!C245</f>
        <v>77</v>
      </c>
      <c r="C245" s="13">
        <f>Tabelle1[[#This Row],[Datum]]</f>
        <v>44442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5" s="14" t="str">
        <f>IFERROR(VLOOKUP(Tabelle3[[#This Row],[Artikelnr.]],Artikel!A:C,3,FALSE),Tabelle3[[#This Row],[Artikelnr.]])</f>
        <v>Laborproben</v>
      </c>
      <c r="F245" s="11" t="str">
        <f>VLOOKUP(Eintragen!D245,'Liste Gründe'!A:D,2,FALSE)</f>
        <v>Qualitätssicherung</v>
      </c>
      <c r="G245" s="13" t="str">
        <f>IF(ISBLANK(Eintragen!F245),VLOOKUP(Tabelle3[[#This Row],[Grund Ziffer]],'Liste Gründe'!A:D,3,FALSE),Eintragen!F245)</f>
        <v>Rückstellproben</v>
      </c>
      <c r="H245" s="11" t="str">
        <f>IF(ISBLANK(Tabelle1[[#This Row],[noch genauer]]),"-",Tabelle1[[#This Row],[noch genauer]])</f>
        <v>Rückstellproben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Labor</v>
      </c>
      <c r="O245" s="16" t="str">
        <f>Eintragen!B245</f>
        <v>Laborproben</v>
      </c>
      <c r="P245" s="15">
        <f>Eintragen!D245</f>
        <v>70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BU3</v>
      </c>
      <c r="B246" s="12">
        <f>Eintragen!C246</f>
        <v>78</v>
      </c>
      <c r="C246" s="13">
        <f>Tabelle1[[#This Row],[Datum]]</f>
        <v>44442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6" s="14" t="str">
        <f>IFERROR(VLOOKUP(Tabelle3[[#This Row],[Artikelnr.]],Artikel!A:C,3,FALSE),Tabelle3[[#This Row],[Artikelnr.]])</f>
        <v>Räucher Natur OGT</v>
      </c>
      <c r="F246" s="11" t="str">
        <f>VLOOKUP(Eintragen!D246,'Liste Gründe'!A:D,2,FALSE)</f>
        <v>Schimmel</v>
      </c>
      <c r="G246" s="13" t="str">
        <f>IF(ISBLANK(Eintragen!F246),VLOOKUP(Tabelle3[[#This Row],[Grund Ziffer]],'Liste Gründe'!A:D,3,FALSE),Eintragen!F246)</f>
        <v>Rest</v>
      </c>
      <c r="H246" s="11" t="str">
        <f>IF(ISBLANK(Tabelle1[[#This Row],[noch genauer]]),"-",Tabelle1[[#This Row],[noch genauer]])</f>
        <v>gemischt, weil mehrere Produkte in einen Auftrag einfließen. VOS Trennung 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L9</v>
      </c>
      <c r="O246" s="16" t="str">
        <f>Eintragen!B246</f>
        <v>Räucher Natur OGT</v>
      </c>
      <c r="P246" s="15">
        <f>Eintragen!D246</f>
        <v>12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BU3</v>
      </c>
      <c r="B247" s="12">
        <f>Eintragen!C247</f>
        <v>96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7" s="14" t="str">
        <f>IFERROR(VLOOKUP(Tabelle3[[#This Row],[Artikelnr.]],Artikel!A:C,3,FALSE),Tabelle3[[#This Row],[Artikelnr.]])</f>
        <v>RW Natur</v>
      </c>
      <c r="F247" s="11" t="str">
        <f>VLOOKUP(Eintragen!D247,'Liste Gründe'!A:D,2,FALSE)</f>
        <v>Schimmel</v>
      </c>
      <c r="G247" s="13" t="str">
        <f>IF(ISBLANK(Eintragen!F247),VLOOKUP(Tabelle3[[#This Row],[Grund Ziffer]],'Liste Gründe'!A:D,3,FALSE),Eintragen!F247)</f>
        <v>VOS &gt; Einsatz</v>
      </c>
      <c r="H247" s="11" t="str">
        <f>IF(ISBLANK(Tabelle1[[#This Row],[noch genauer]]),"-",Tabelle1[[#This Row],[noch genauer]])</f>
        <v>VOS &gt; Einsatz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L9</v>
      </c>
      <c r="O247" s="16" t="str">
        <f>Eintragen!B247</f>
        <v>RW Natur</v>
      </c>
      <c r="P247" s="15">
        <f>Eintragen!D247</f>
        <v>12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BU3</v>
      </c>
      <c r="B248" s="12">
        <f>Eintragen!C248</f>
        <v>320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8" s="14" t="str">
        <f>IFERROR(VLOOKUP(Tabelle3[[#This Row],[Artikelnr.]],Artikel!A:C,3,FALSE),Tabelle3[[#This Row],[Artikelnr.]])</f>
        <v>RW Natur</v>
      </c>
      <c r="F248" s="11" t="str">
        <f>VLOOKUP(Eintragen!D248,'Liste Gründe'!A:D,2,FALSE)</f>
        <v>Schimmel</v>
      </c>
      <c r="G248" s="13" t="str">
        <f>IF(ISBLANK(Eintragen!F248),VLOOKUP(Tabelle3[[#This Row],[Grund Ziffer]],'Liste Gründe'!A:D,3,FALSE),Eintragen!F248)</f>
        <v>VOS &gt; Einsatz</v>
      </c>
      <c r="H248" s="11" t="str">
        <f>IF(ISBLANK(Tabelle1[[#This Row],[noch genauer]]),"-",Tabelle1[[#This Row],[noch genauer]])</f>
        <v>VOS &gt; Einsatz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L9</v>
      </c>
      <c r="O248" s="16" t="str">
        <f>Eintragen!B248</f>
        <v>RW Natur</v>
      </c>
      <c r="P248" s="15">
        <f>Eintragen!D248</f>
        <v>12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BU3</v>
      </c>
      <c r="B249" s="12">
        <f>Eintragen!C249</f>
        <v>256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9" s="14" t="str">
        <f>IFERROR(VLOOKUP(Tabelle3[[#This Row],[Artikelnr.]],Artikel!A:C,3,FALSE),Tabelle3[[#This Row],[Artikelnr.]])</f>
        <v>RW Natur diverse</v>
      </c>
      <c r="F249" s="11" t="str">
        <f>VLOOKUP(Eintragen!D249,'Liste Gründe'!A:D,2,FALSE)</f>
        <v>Linienbezogen</v>
      </c>
      <c r="G249" s="13" t="str">
        <f>IF(ISBLANK(Eintragen!F249),VLOOKUP(Tabelle3[[#This Row],[Grund Ziffer]],'Liste Gründe'!A:D,3,FALSE),Eintragen!F249)</f>
        <v>Maschinenabfall</v>
      </c>
      <c r="H249" s="11" t="str">
        <f>IF(ISBLANK(Tabelle1[[#This Row],[noch genauer]]),"-",Tabelle1[[#This Row],[noch genauer]])</f>
        <v>nicht eindeutig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L9</v>
      </c>
      <c r="O249" s="16" t="str">
        <f>Eintragen!B249</f>
        <v>RW Natur diverse</v>
      </c>
      <c r="P249" s="15">
        <f>Eintragen!D249</f>
        <v>10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11.4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50" s="14" t="str">
        <f>IFERROR(VLOOKUP(Tabelle3[[#This Row],[Artikelnr.]],Artikel!A:C,3,FALSE),Tabelle3[[#This Row],[Artikelnr.]])</f>
        <v>Skinkeost 250g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Fremdkörper</v>
      </c>
      <c r="H250" s="11" t="str">
        <f>IF(ISBLANK(Tabelle1[[#This Row],[noch genauer]]),"-",Tabelle1[[#This Row],[noch genauer]])</f>
        <v>Metall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Abfüllung</v>
      </c>
      <c r="O250" s="16" t="str">
        <f>Eintragen!B250</f>
        <v>Skinkeost 250g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BU3</v>
      </c>
      <c r="B251" s="12">
        <f>Eintragen!C251</f>
        <v>446</v>
      </c>
      <c r="C251" s="13">
        <f>Tabelle1[[#This Row],[Datum]]</f>
        <v>44445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51" s="14" t="str">
        <f>IFERROR(VLOOKUP(Tabelle3[[#This Row],[Artikelnr.]],Artikel!A:C,3,FALSE),Tabelle3[[#This Row],[Artikelnr.]])</f>
        <v>RIE EDA-40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MHD abgelaufen</v>
      </c>
      <c r="H251" s="11" t="str">
        <f>IF(ISBLANK(Tabelle1[[#This Row],[noch genauer]]),"-",Tabelle1[[#This Row],[noch genauer]])</f>
        <v>fehlende Zuständigkeiten</v>
      </c>
      <c r="I251" s="14">
        <f t="shared" si="12"/>
        <v>36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L1</v>
      </c>
      <c r="O251" s="16">
        <f>Eintragen!B251</f>
        <v>23500273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BU4</v>
      </c>
      <c r="B252" s="12">
        <f>Eintragen!C252</f>
        <v>5</v>
      </c>
      <c r="C252" s="13">
        <f>Tabelle1[[#This Row],[Datum]]</f>
        <v>44445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 Schwarzer Pfeffer R</v>
      </c>
      <c r="F252" s="11" t="str">
        <f>VLOOKUP(Eintragen!D252,'Liste Gründe'!A:D,2,FALSE)</f>
        <v>keinen Verwendungszweck</v>
      </c>
      <c r="G252" s="13" t="str">
        <f>IF(ISBLANK(Eintragen!F252),VLOOKUP(Tabelle3[[#This Row],[Grund Ziffer]],'Liste Gründe'!A:D,3,FALSE),Eintragen!F252)</f>
        <v>keinen Verwendungszweck</v>
      </c>
      <c r="H252" s="11" t="str">
        <f>IF(ISBLANK(Tabelle1[[#This Row],[noch genauer]]),"-",Tabelle1[[#This Row],[noch genauer]])</f>
        <v>keinen Verwendungszweck</v>
      </c>
      <c r="I252" s="14">
        <f t="shared" si="12"/>
        <v>36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2.5</v>
      </c>
      <c r="N252" s="14" t="str">
        <f>Eintragen!A252</f>
        <v>L22</v>
      </c>
      <c r="O252" s="16">
        <f>Eintragen!B252</f>
        <v>29500482</v>
      </c>
      <c r="P252" s="15">
        <f>Eintragen!D252</f>
        <v>61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BU4</v>
      </c>
      <c r="B253" s="12">
        <f>Eintragen!C253</f>
        <v>8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3" s="14" t="str">
        <f>IFERROR(VLOOKUP(Tabelle3[[#This Row],[Artikelnr.]],Artikel!A:C,3,FALSE),Tabelle3[[#This Row],[Artikelnr.]])</f>
        <v>ABS MEDI-KRÄUK</v>
      </c>
      <c r="F253" s="11" t="str">
        <f>VLOOKUP(Eintragen!D253,'Liste Gründe'!A:D,2,FALSE)</f>
        <v>keinen Verwendungszweck</v>
      </c>
      <c r="G253" s="13" t="str">
        <f>IF(ISBLANK(Eintragen!F253),VLOOKUP(Tabelle3[[#This Row],[Grund Ziffer]],'Liste Gründe'!A:D,3,FALSE),Eintragen!F253)</f>
        <v>keinen Verwendungszweck</v>
      </c>
      <c r="H253" s="11" t="str">
        <f>IF(ISBLANK(Tabelle1[[#This Row],[noch genauer]]),"-",Tabelle1[[#This Row],[noch genauer]])</f>
        <v>&lt;500kg/Monat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12</v>
      </c>
      <c r="N253" s="14" t="str">
        <f>Eintragen!A253</f>
        <v>L21</v>
      </c>
      <c r="O253" s="16">
        <f>Eintragen!B253</f>
        <v>29500886</v>
      </c>
      <c r="P253" s="15">
        <f>Eintragen!D253</f>
        <v>61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BU4</v>
      </c>
      <c r="B254" s="12">
        <f>Eintragen!C254</f>
        <v>4</v>
      </c>
      <c r="C254" s="13">
        <f>Tabelle1[[#This Row],[Datum]]</f>
        <v>44445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PECO</v>
      </c>
      <c r="F254" s="11" t="str">
        <f>VLOOKUP(Eintragen!D254,'Liste Gründe'!A:D,2,FALSE)</f>
        <v>keinen Verwendungszweck</v>
      </c>
      <c r="G254" s="13" t="str">
        <f>IF(ISBLANK(Eintragen!F254),VLOOKUP(Tabelle3[[#This Row],[Grund Ziffer]],'Liste Gründe'!A:D,3,FALSE),Eintragen!F254)</f>
        <v>keinen Verwendungszweck</v>
      </c>
      <c r="H254" s="11" t="str">
        <f>IF(ISBLANK(Tabelle1[[#This Row],[noch genauer]]),"-",Tabelle1[[#This Row],[noch genauer]])</f>
        <v>&lt;300kg/Monat</v>
      </c>
      <c r="I254" s="14">
        <f t="shared" si="12"/>
        <v>36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5.882352941176471</v>
      </c>
      <c r="N254" s="14" t="str">
        <f>Eintragen!A254</f>
        <v>L23</v>
      </c>
      <c r="O254" s="16">
        <f>Eintragen!B254</f>
        <v>29500891</v>
      </c>
      <c r="P254" s="15">
        <f>Eintragen!D254</f>
        <v>61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BU4</v>
      </c>
      <c r="B255" s="12">
        <f>Eintragen!C255</f>
        <v>8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ROVIN</v>
      </c>
      <c r="F255" s="11" t="str">
        <f>VLOOKUP(Eintragen!D255,'Liste Gründe'!A:D,2,FALSE)</f>
        <v>keinen Verwendungszweck</v>
      </c>
      <c r="G255" s="13" t="str">
        <f>IF(ISBLANK(Eintragen!F255),VLOOKUP(Tabelle3[[#This Row],[Grund Ziffer]],'Liste Gründe'!A:D,3,FALSE),Eintragen!F255)</f>
        <v>keinen Verwendungszweck</v>
      </c>
      <c r="H255" s="11" t="str">
        <f>IF(ISBLANK(Tabelle1[[#This Row],[noch genauer]]),"-",Tabelle1[[#This Row],[noch genauer]])</f>
        <v>&lt;300kg/Monat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0.08</v>
      </c>
      <c r="N255" s="14" t="str">
        <f>Eintragen!A255</f>
        <v>L23</v>
      </c>
      <c r="O255" s="16">
        <f>Eintragen!B255</f>
        <v>29500900</v>
      </c>
      <c r="P255" s="15">
        <f>Eintragen!D255</f>
        <v>61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BU4</v>
      </c>
      <c r="B256" s="12">
        <f>Eintragen!C256</f>
        <v>36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Unser Blütenkäse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&lt;500kg/Monat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0.36</v>
      </c>
      <c r="N256" s="14" t="str">
        <f>Eintragen!A256</f>
        <v>L22</v>
      </c>
      <c r="O256" s="16">
        <f>Eintragen!B256</f>
        <v>29500910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BU4</v>
      </c>
      <c r="B257" s="12">
        <f>Eintragen!C257</f>
        <v>9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Unser Blütenkäse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0.09</v>
      </c>
      <c r="N257" s="14" t="str">
        <f>Eintragen!A257</f>
        <v>L22</v>
      </c>
      <c r="O257" s="16">
        <f>Eintragen!B257</f>
        <v>29500910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BU4</v>
      </c>
      <c r="B258" s="12">
        <f>Eintragen!C258</f>
        <v>22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ZIEGENR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0.22</v>
      </c>
      <c r="N258" s="14" t="str">
        <f>Eintragen!A258</f>
        <v>L20</v>
      </c>
      <c r="O258" s="16">
        <f>Eintragen!B258</f>
        <v>29500913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15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BERGK BERGLANDMILCH</v>
      </c>
      <c r="F259" s="11" t="str">
        <f>VLOOKUP(Eintragen!D259,'Liste Gründe'!A:D,2,FALSE)</f>
        <v>Schimmel</v>
      </c>
      <c r="G259" s="13" t="str">
        <f>IF(ISBLANK(Eintragen!F259),VLOOKUP(Tabelle3[[#This Row],[Grund Ziffer]],'Liste Gründe'!A:D,3,FALSE),Eintragen!F259)</f>
        <v>keine Verarbeitung</v>
      </c>
      <c r="H259" s="11" t="str">
        <f>IF(ISBLANK(Tabelle1[[#This Row],[noch genauer]]),"-",Tabelle1[[#This Row],[noch genauer]])</f>
        <v>stehen geblieben / übersehen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IFERROR(VLOOKUP(Tabelle3[[#This Row],[Artikelnr.]],Kennzahlen!S:U,3,FALSE)*Tabelle3[[#This Row],[Menge]],"0")</f>
        <v>0</v>
      </c>
      <c r="N259" s="14" t="str">
        <f>Eintragen!A259</f>
        <v>Schmelze</v>
      </c>
      <c r="O259" s="16">
        <f>Eintragen!B259</f>
        <v>29500967</v>
      </c>
      <c r="P259" s="15">
        <f>Eintragen!D259</f>
        <v>12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BU3</v>
      </c>
      <c r="B260" s="12">
        <f>Eintragen!C260</f>
        <v>138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0" s="14" t="str">
        <f>IFERROR(VLOOKUP(Tabelle3[[#This Row],[Artikelnr.]],Artikel!A:C,3,FALSE),Tabelle3[[#This Row],[Artikelnr.]])</f>
        <v>ABS CHED-PF-KRÄUK gemis</v>
      </c>
      <c r="F260" s="11" t="str">
        <f>VLOOKUP(Eintragen!D260,'Liste Gründe'!A:D,2,FALSE)</f>
        <v>Linienbezogen</v>
      </c>
      <c r="G260" s="13" t="str">
        <f>IF(ISBLANK(Eintragen!F260),VLOOKUP(Tabelle3[[#This Row],[Grund Ziffer]],'Liste Gründe'!A:D,3,FALSE),Eintragen!F260)</f>
        <v>gemischtes Produkt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138</v>
      </c>
      <c r="N260" s="14" t="str">
        <f>Eintragen!A260</f>
        <v>L33</v>
      </c>
      <c r="O260" s="16">
        <f>Eintragen!B260</f>
        <v>29501003</v>
      </c>
      <c r="P260" s="15">
        <f>Eintragen!D260</f>
        <v>10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BU4</v>
      </c>
      <c r="B261" s="12">
        <f>Eintragen!C261</f>
        <v>46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Whisky-Nuts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&lt;300kg/Monat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69</v>
      </c>
      <c r="N261" s="14" t="str">
        <f>Eintragen!A261</f>
        <v>L21</v>
      </c>
      <c r="O261" s="16">
        <f>Eintragen!B261</f>
        <v>29501009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AT-ROTWEIN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&lt;20kg/Monat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4.0000000000000002E-4</v>
      </c>
      <c r="N262" s="14" t="str">
        <f>Eintragen!A262</f>
        <v>L23</v>
      </c>
      <c r="O262" s="16">
        <f>Eintragen!B262</f>
        <v>29501013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BU4</v>
      </c>
      <c r="B263" s="12">
        <f>Eintragen!C263</f>
        <v>3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ORANG-PESTO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&lt;100kg/Monat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4.5</v>
      </c>
      <c r="N263" s="14" t="str">
        <f>Eintragen!A263</f>
        <v>L21</v>
      </c>
      <c r="O263" s="16">
        <f>Eintragen!B263</f>
        <v>29501030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BU3</v>
      </c>
      <c r="B264" s="12">
        <f>Eintragen!C264</f>
        <v>36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CHED-ROT MIT ß-CARO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Fremdkörper</v>
      </c>
      <c r="H264" s="11" t="str">
        <f>IF(ISBLANK(Tabelle1[[#This Row],[noch genauer]]),"-",Tabelle1[[#This Row],[noch genauer]])</f>
        <v>Schmutz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36</v>
      </c>
      <c r="N264" s="14" t="str">
        <f>Eintragen!A264</f>
        <v>L33</v>
      </c>
      <c r="O264" s="16">
        <f>Eintragen!B264</f>
        <v>29501032</v>
      </c>
      <c r="P264" s="15">
        <f>Eintragen!D264</f>
        <v>22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BU4</v>
      </c>
      <c r="B265" s="12">
        <f>Eintragen!C265</f>
        <v>3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SAINT ANDRÉ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&lt;20kg/Monat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3.0000000000000003E-4</v>
      </c>
      <c r="N265" s="14" t="str">
        <f>Eintragen!A265</f>
        <v>L20</v>
      </c>
      <c r="O265" s="16">
        <f>Eintragen!B265</f>
        <v>29501036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BU4</v>
      </c>
      <c r="B266" s="12">
        <f>Eintragen!C266</f>
        <v>40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CHILI-ROUVEEN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&lt;100kg/Monat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60</v>
      </c>
      <c r="N266" s="14" t="str">
        <f>Eintragen!A266</f>
        <v>L21</v>
      </c>
      <c r="O266" s="16">
        <f>Eintragen!B266</f>
        <v>29501041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BU4</v>
      </c>
      <c r="B267" s="12">
        <f>Eintragen!C267</f>
        <v>10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BRIE-PAP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&lt;50kg/Monat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0.1</v>
      </c>
      <c r="N267" s="14" t="str">
        <f>Eintragen!A267</f>
        <v>L29</v>
      </c>
      <c r="O267" s="16">
        <f>Eintragen!B267</f>
        <v>29501101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27.5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8" s="14" t="str">
        <f>IFERROR(VLOOKUP(Tabelle3[[#This Row],[Artikelnr.]],Artikel!A:C,3,FALSE),Tabelle3[[#This Row],[Artikelnr.]])</f>
        <v>GRW NATUR 7,2KG</v>
      </c>
      <c r="F268" s="11" t="str">
        <f>VLOOKUP(Eintragen!D268,'Liste Gründe'!A:D,2,FALSE)</f>
        <v>Linienbezogen</v>
      </c>
      <c r="G268" s="13" t="str">
        <f>IF(ISBLANK(Eintragen!F268),VLOOKUP(Tabelle3[[#This Row],[Grund Ziffer]],'Liste Gründe'!A:D,3,FALSE),Eintragen!F268)</f>
        <v>Bodenabfall Abfüllung</v>
      </c>
      <c r="H268" s="11" t="str">
        <f>IF(ISBLANK(Tabelle1[[#This Row],[noch genauer]]),"-",Tabelle1[[#This Row],[noch genauer]])</f>
        <v>Clip gerissen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IFERROR(VLOOKUP(Tabelle3[[#This Row],[Artikelnr.]],Kennzahlen!S:U,3,FALSE)*Tabelle3[[#This Row],[Menge]],"0")</f>
        <v>0</v>
      </c>
      <c r="N268" s="14" t="str">
        <f>Eintragen!A268</f>
        <v>Abfüllung</v>
      </c>
      <c r="O268" s="16">
        <f>Eintragen!B268</f>
        <v>32000049</v>
      </c>
      <c r="P268" s="15">
        <f>Eintragen!D268</f>
        <v>10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BU1</v>
      </c>
      <c r="B269" s="12">
        <f>Eintragen!C269</f>
        <v>28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9" s="14" t="str">
        <f>IFERROR(VLOOKUP(Tabelle3[[#This Row],[Artikelnr.]],Artikel!A:C,3,FALSE),Tabelle3[[#This Row],[Artikelnr.]])</f>
        <v>GRW NATUR 7,2KG</v>
      </c>
      <c r="F269" s="11" t="str">
        <f>VLOOKUP(Eintragen!D269,'Liste Gründe'!A:D,2,FALSE)</f>
        <v>Linienbezogen</v>
      </c>
      <c r="G269" s="13" t="str">
        <f>IF(ISBLANK(Eintragen!F269),VLOOKUP(Tabelle3[[#This Row],[Grund Ziffer]],'Liste Gründe'!A:D,3,FALSE),Eintragen!F269)</f>
        <v>Bodenabfall Abfüllung</v>
      </c>
      <c r="H269" s="11" t="str">
        <f>IF(ISBLANK(Tabelle1[[#This Row],[noch genauer]]),"-",Tabelle1[[#This Row],[noch genauer]])</f>
        <v>Clip gerissen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IFERROR(VLOOKUP(Tabelle3[[#This Row],[Artikelnr.]],Kennzahlen!S:U,3,FALSE)*Tabelle3[[#This Row],[Menge]],"0")</f>
        <v>0</v>
      </c>
      <c r="N269" s="14" t="str">
        <f>Eintragen!A269</f>
        <v>Abfüllung</v>
      </c>
      <c r="O269" s="16">
        <f>Eintragen!B269</f>
        <v>32000049</v>
      </c>
      <c r="P269" s="15">
        <f>Eintragen!D269</f>
        <v>10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28.5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0" s="14" t="str">
        <f>IFERROR(VLOOKUP(Tabelle3[[#This Row],[Artikelnr.]],Artikel!A:C,3,FALSE),Tabelle3[[#This Row],[Artikelnr.]])</f>
        <v>GRW NATUR 7,2KG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Bodenabfall Abfüllung</v>
      </c>
      <c r="H270" s="11" t="str">
        <f>IF(ISBLANK(Tabelle1[[#This Row],[noch genauer]]),"-",Tabelle1[[#This Row],[noch genauer]])</f>
        <v>Clip gerissen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 t="str">
        <f>IFERROR(VLOOKUP(Tabelle3[[#This Row],[Artikelnr.]],Kennzahlen!S:U,3,FALSE)*Tabelle3[[#This Row],[Menge]],"0")</f>
        <v>0</v>
      </c>
      <c r="N270" s="14" t="str">
        <f>Eintragen!A270</f>
        <v>Abfüllung</v>
      </c>
      <c r="O270" s="16">
        <f>Eintragen!B270</f>
        <v>32000049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BU1</v>
      </c>
      <c r="B271" s="12">
        <f>Eintragen!C271</f>
        <v>36</v>
      </c>
      <c r="C271" s="13">
        <f>Tabelle1[[#This Row],[Datum]]</f>
        <v>44445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1" s="14" t="str">
        <f>IFERROR(VLOOKUP(Tabelle3[[#This Row],[Artikelnr.]],Artikel!A:C,3,FALSE),Tabelle3[[#This Row],[Artikelnr.]])</f>
        <v>GRW NATUR 7,2KG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Bodenabfall Abfüllung</v>
      </c>
      <c r="H271" s="11" t="str">
        <f>IF(ISBLANK(Tabelle1[[#This Row],[noch genauer]]),"-",Tabelle1[[#This Row],[noch genauer]])</f>
        <v>Clip gerissen</v>
      </c>
      <c r="I271" s="14">
        <f t="shared" si="16"/>
        <v>36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Abfüllung</v>
      </c>
      <c r="O271" s="16">
        <f>Eintragen!B271</f>
        <v>32000049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28.5</v>
      </c>
      <c r="C272" s="13">
        <f>Tabelle1[[#This Row],[Datum]]</f>
        <v>44445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9,3KG AN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Bodenabfall Abfüllung</v>
      </c>
      <c r="H272" s="11" t="str">
        <f>IF(ISBLANK(Tabelle1[[#This Row],[noch genauer]]),"-",Tabelle1[[#This Row],[noch genauer]])</f>
        <v>Darm geplatzt</v>
      </c>
      <c r="I272" s="14">
        <f t="shared" si="16"/>
        <v>36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Abfüllung</v>
      </c>
      <c r="O272" s="16">
        <f>Eintragen!B272</f>
        <v>32000067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9</v>
      </c>
      <c r="C273" s="13">
        <f>Tabelle1[[#This Row],[Datum]]</f>
        <v>44445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3" s="14" t="str">
        <f>IFERROR(VLOOKUP(Tabelle3[[#This Row],[Artikelnr.]],Artikel!A:C,3,FALSE),Tabelle3[[#This Row],[Artikelnr.]])</f>
        <v>RW SCHI 9,3KG AN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Reinigung</v>
      </c>
      <c r="H273" s="11" t="str">
        <f>IF(ISBLANK(Tabelle1[[#This Row],[noch genauer]]),"-",Tabelle1[[#This Row],[noch genauer]])</f>
        <v>erforderlich</v>
      </c>
      <c r="I273" s="14">
        <f t="shared" si="16"/>
        <v>36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Abfüllung</v>
      </c>
      <c r="O273" s="16">
        <f>Eintragen!B273</f>
        <v>32000068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13.5</v>
      </c>
      <c r="C274" s="13">
        <f>Tabelle1[[#This Row],[Datum]]</f>
        <v>44445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74" s="14" t="str">
        <f>IFERROR(VLOOKUP(Tabelle3[[#This Row],[Artikelnr.]],Artikel!A:C,3,FALSE),Tabelle3[[#This Row],[Artikelnr.]])</f>
        <v>REZ CN-SHRIMPS DK ALDI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keinen Verwendungszweck</v>
      </c>
      <c r="H274" s="11" t="str">
        <f>IF(ISBLANK(Tabelle1[[#This Row],[noch genauer]]),"-",Tabelle1[[#This Row],[noch genauer]])</f>
        <v>keine weitere Verwendung</v>
      </c>
      <c r="I274" s="14">
        <f t="shared" si="16"/>
        <v>36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Abfüllung</v>
      </c>
      <c r="O274" s="16">
        <f>Eintragen!B274</f>
        <v>35000343</v>
      </c>
      <c r="P274" s="15">
        <f>Eintragen!D274</f>
        <v>22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Verkauf</v>
      </c>
      <c r="B275" s="12">
        <f>Eintragen!C275</f>
        <v>611.5</v>
      </c>
      <c r="C275" s="13">
        <f>Tabelle1[[#This Row],[Datum]]</f>
        <v>44445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5" s="14" t="str">
        <f>IFERROR(VLOOKUP(Tabelle3[[#This Row],[Artikelnr.]],Artikel!A:C,3,FALSE),Tabelle3[[#This Row],[Artikelnr.]])</f>
        <v>Div. Zipfel, Endstücke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keinen Abnehmer/kein Schälpersonal</v>
      </c>
      <c r="H275" s="11" t="str">
        <f>IF(ISBLANK(Tabelle1[[#This Row],[noch genauer]]),"-",Tabelle1[[#This Row],[noch genauer]])</f>
        <v>keinen Abnehmer/Schälen</v>
      </c>
      <c r="I275" s="14">
        <f t="shared" si="16"/>
        <v>36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Verkauf</v>
      </c>
      <c r="O275" s="16" t="str">
        <f>Eintragen!B275</f>
        <v>Div. Zipfel, Endstücke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BU2</v>
      </c>
      <c r="B276" s="12">
        <f>Eintragen!C276</f>
        <v>29.5</v>
      </c>
      <c r="C276" s="13">
        <f>Tabelle1[[#This Row],[Datum]]</f>
        <v>44445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6" s="14" t="str">
        <f>IFERROR(VLOOKUP(Tabelle3[[#This Row],[Artikelnr.]],Artikel!A:C,3,FALSE),Tabelle3[[#This Row],[Artikelnr.]])</f>
        <v>Diverses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-</v>
      </c>
      <c r="I276" s="14">
        <f t="shared" si="16"/>
        <v>36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BU2</v>
      </c>
      <c r="O276" s="16" t="str">
        <f>Eintragen!B276</f>
        <v>Diverses</v>
      </c>
      <c r="P276" s="15">
        <f>Eintragen!D276</f>
        <v>30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BU3</v>
      </c>
      <c r="B277" s="12">
        <f>Eintragen!C277</f>
        <v>47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Bu3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BU3</v>
      </c>
      <c r="B278" s="12">
        <f>Eintragen!C278</f>
        <v>77.5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8" s="14" t="str">
        <f>IFERROR(VLOOKUP(Tabelle3[[#This Row],[Artikelnr.]],Artikel!A:C,3,FALSE),Tabelle3[[#This Row],[Artikelnr.]])</f>
        <v>Diverses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Maschinenabfall</v>
      </c>
      <c r="H278" s="11" t="str">
        <f>IF(ISBLANK(Tabelle1[[#This Row],[noch genauer]]),"-",Tabelle1[[#This Row],[noch genauer]])</f>
        <v>nicht eindeutig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L33</v>
      </c>
      <c r="O278" s="16" t="str">
        <f>Eintragen!B278</f>
        <v>Diverses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55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9" s="14" t="str">
        <f>IFERROR(VLOOKUP(Tabelle3[[#This Row],[Artikelnr.]],Artikel!A:C,3,FALSE),Tabelle3[[#This Row],[Artikelnr.]])</f>
        <v>Diverses aus Abfüllung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Maschinenabfall</v>
      </c>
      <c r="H279" s="11" t="str">
        <f>IF(ISBLANK(Tabelle1[[#This Row],[noch genauer]]),"-",Tabelle1[[#This Row],[noch genauer]])</f>
        <v>nicht eindeutig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 t="str">
        <f>Eintragen!B279</f>
        <v>Diverses aus Abfüllung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122.5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0" s="14" t="str">
        <f>IFERROR(VLOOKUP(Tabelle3[[#This Row],[Artikelnr.]],Artikel!A:C,3,FALSE),Tabelle3[[#This Row],[Artikelnr.]])</f>
        <v>Diverses aus Abfüllung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Maschinenabfall</v>
      </c>
      <c r="H280" s="11" t="str">
        <f>IF(ISBLANK(Tabelle1[[#This Row],[noch genauer]]),"-",Tabelle1[[#This Row],[noch genauer]])</f>
        <v>nicht eindeutig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 t="str">
        <f>Eintragen!B280</f>
        <v>Diverses aus Abfüllung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84.8</v>
      </c>
      <c r="C281" s="13">
        <f>Tabelle1[[#This Row],[Datum]]</f>
        <v>44446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Müller Fleisch SKZ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Schmelze</v>
      </c>
      <c r="O281" s="16">
        <f>Eintragen!B281</f>
        <v>29500480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BU4</v>
      </c>
      <c r="B282" s="12">
        <f>Eintragen!C282</f>
        <v>38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2" s="14" t="str">
        <f>IFERROR(VLOOKUP(Tabelle3[[#This Row],[Artikelnr.]],Artikel!A:C,3,FALSE),Tabelle3[[#This Row],[Artikelnr.]])</f>
        <v>ABS MEDI-KRÄUK</v>
      </c>
      <c r="F282" s="11" t="str">
        <f>VLOOKUP(Eintragen!D282,'Liste Gründe'!A:D,2,FALSE)</f>
        <v>keinen Verwendungszweck</v>
      </c>
      <c r="G282" s="13" t="str">
        <f>IF(ISBLANK(Eintragen!F282),VLOOKUP(Tabelle3[[#This Row],[Grund Ziffer]],'Liste Gründe'!A:D,3,FALSE),Eintragen!F282)</f>
        <v>keinen Verwendungszweck</v>
      </c>
      <c r="H282" s="11" t="str">
        <f>IF(ISBLANK(Tabelle1[[#This Row],[noch genauer]]),"-",Tabelle1[[#This Row],[noch genauer]])</f>
        <v>&lt;500kg/Monat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57</v>
      </c>
      <c r="N282" s="14" t="str">
        <f>Eintragen!A282</f>
        <v>L21</v>
      </c>
      <c r="O282" s="16">
        <f>Eintragen!B282</f>
        <v>29500886</v>
      </c>
      <c r="P282" s="15">
        <f>Eintragen!D282</f>
        <v>61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BU4</v>
      </c>
      <c r="B283" s="12">
        <f>Eintragen!C283</f>
        <v>19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3" s="14" t="str">
        <f>IFERROR(VLOOKUP(Tabelle3[[#This Row],[Artikelnr.]],Artikel!A:C,3,FALSE),Tabelle3[[#This Row],[Artikelnr.]])</f>
        <v>ABS ROVIN</v>
      </c>
      <c r="F283" s="11" t="str">
        <f>VLOOKUP(Eintragen!D283,'Liste Gründe'!A:D,2,FALSE)</f>
        <v>keinen Verwendungszweck</v>
      </c>
      <c r="G283" s="13" t="str">
        <f>IF(ISBLANK(Eintragen!F283),VLOOKUP(Tabelle3[[#This Row],[Grund Ziffer]],'Liste Gründe'!A:D,3,FALSE),Eintragen!F283)</f>
        <v>keinen Verwendungszweck</v>
      </c>
      <c r="H283" s="11" t="str">
        <f>IF(ISBLANK(Tabelle1[[#This Row],[noch genauer]]),"-",Tabelle1[[#This Row],[noch genauer]])</f>
        <v>&lt;300kg/Monat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0.19</v>
      </c>
      <c r="N283" s="14" t="str">
        <f>Eintragen!A283</f>
        <v>L23</v>
      </c>
      <c r="O283" s="16">
        <f>Eintragen!B283</f>
        <v>29500900</v>
      </c>
      <c r="P283" s="15">
        <f>Eintragen!D283</f>
        <v>61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BU4</v>
      </c>
      <c r="B284" s="12">
        <f>Eintragen!C284</f>
        <v>66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4" s="14" t="str">
        <f>IFERROR(VLOOKUP(Tabelle3[[#This Row],[Artikelnr.]],Artikel!A:C,3,FALSE),Tabelle3[[#This Row],[Artikelnr.]])</f>
        <v>ABS Unser Blütenkäse</v>
      </c>
      <c r="F284" s="11" t="str">
        <f>VLOOKUP(Eintragen!D284,'Liste Gründe'!A:D,2,FALSE)</f>
        <v>keinen Verwendungszweck</v>
      </c>
      <c r="G284" s="13" t="str">
        <f>IF(ISBLANK(Eintragen!F284),VLOOKUP(Tabelle3[[#This Row],[Grund Ziffer]],'Liste Gründe'!A:D,3,FALSE),Eintragen!F284)</f>
        <v>keinen Verwendungszweck</v>
      </c>
      <c r="H284" s="11" t="str">
        <f>IF(ISBLANK(Tabelle1[[#This Row],[noch genauer]]),"-",Tabelle1[[#This Row],[noch genauer]])</f>
        <v>&lt;500kg/Monat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0.66</v>
      </c>
      <c r="N284" s="14" t="str">
        <f>Eintragen!A284</f>
        <v>L22</v>
      </c>
      <c r="O284" s="16">
        <f>Eintragen!B284</f>
        <v>29500910</v>
      </c>
      <c r="P284" s="15">
        <f>Eintragen!D284</f>
        <v>61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7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GRÜN-PESTO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&lt;300kg/Monat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10.5</v>
      </c>
      <c r="N285" s="14" t="str">
        <f>Eintragen!A285</f>
        <v>L21</v>
      </c>
      <c r="O285" s="16">
        <f>Eintragen!B285</f>
        <v>29500952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BU4</v>
      </c>
      <c r="B286" s="12">
        <f>Eintragen!C286</f>
        <v>4.2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WAL-THEKE</v>
      </c>
      <c r="F286" s="11" t="str">
        <f>VLOOKUP(Eintragen!D286,'Liste Gründe'!A:D,2,FALSE)</f>
        <v>Linienbezogen</v>
      </c>
      <c r="G286" s="13" t="str">
        <f>IF(ISBLANK(Eintragen!F286),VLOOKUP(Tabelle3[[#This Row],[Grund Ziffer]],'Liste Gründe'!A:D,3,FALSE),Eintragen!F286)</f>
        <v>Maschinenabfall</v>
      </c>
      <c r="H286" s="11" t="str">
        <f>IF(ISBLANK(Tabelle1[[#This Row],[noch genauer]]),"-",Tabelle1[[#This Row],[noch genauer]])</f>
        <v>nicht eindeutig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2.1</v>
      </c>
      <c r="N286" s="14" t="str">
        <f>Eintragen!A286</f>
        <v>L22</v>
      </c>
      <c r="O286" s="16">
        <f>Eintragen!B286</f>
        <v>29501020</v>
      </c>
      <c r="P286" s="15">
        <f>Eintragen!D286</f>
        <v>10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BU4</v>
      </c>
      <c r="B287" s="12">
        <f>Eintragen!C287</f>
        <v>32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7" s="14" t="str">
        <f>IFERROR(VLOOKUP(Tabelle3[[#This Row],[Artikelnr.]],Artikel!A:C,3,FALSE),Tabelle3[[#This Row],[Artikelnr.]])</f>
        <v>ABS BRUSCHETTA</v>
      </c>
      <c r="F287" s="11" t="str">
        <f>VLOOKUP(Eintragen!D287,'Liste Gründe'!A:D,2,FALSE)</f>
        <v>keinen Verwendungszweck</v>
      </c>
      <c r="G287" s="13" t="str">
        <f>IF(ISBLANK(Eintragen!F287),VLOOKUP(Tabelle3[[#This Row],[Grund Ziffer]],'Liste Gründe'!A:D,3,FALSE),Eintragen!F287)</f>
        <v>keinen Verwendungszweck</v>
      </c>
      <c r="H287" s="11" t="str">
        <f>IF(ISBLANK(Tabelle1[[#This Row],[noch genauer]]),"-",Tabelle1[[#This Row],[noch genauer]])</f>
        <v>&lt;300kg/Monat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>
        <f>IFERROR(VLOOKUP(Tabelle3[[#This Row],[Artikelnr.]],Kennzahlen!S:U,3,FALSE)*Tabelle3[[#This Row],[Menge]],"0")</f>
        <v>48</v>
      </c>
      <c r="N287" s="14" t="str">
        <f>Eintragen!A287</f>
        <v>L21</v>
      </c>
      <c r="O287" s="16">
        <f>Eintragen!B287</f>
        <v>29501029</v>
      </c>
      <c r="P287" s="15">
        <f>Eintragen!D287</f>
        <v>61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BU4</v>
      </c>
      <c r="B288" s="12">
        <f>Eintragen!C288</f>
        <v>5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8" s="14" t="str">
        <f>IFERROR(VLOOKUP(Tabelle3[[#This Row],[Artikelnr.]],Artikel!A:C,3,FALSE),Tabelle3[[#This Row],[Artikelnr.]])</f>
        <v>ABS ORANG-PESTO</v>
      </c>
      <c r="F288" s="11" t="str">
        <f>VLOOKUP(Eintragen!D288,'Liste Gründe'!A:D,2,FALSE)</f>
        <v>keinen Verwendungszweck</v>
      </c>
      <c r="G288" s="13" t="str">
        <f>IF(ISBLANK(Eintragen!F288),VLOOKUP(Tabelle3[[#This Row],[Grund Ziffer]],'Liste Gründe'!A:D,3,FALSE),Eintragen!F288)</f>
        <v>keinen Verwendungszweck</v>
      </c>
      <c r="H288" s="11" t="str">
        <f>IF(ISBLANK(Tabelle1[[#This Row],[noch genauer]]),"-",Tabelle1[[#This Row],[noch genauer]])</f>
        <v>&lt;100kg/Monat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7.5</v>
      </c>
      <c r="N288" s="14" t="str">
        <f>Eintragen!A288</f>
        <v>L21</v>
      </c>
      <c r="O288" s="16">
        <f>Eintragen!B288</f>
        <v>29501030</v>
      </c>
      <c r="P288" s="15">
        <f>Eintragen!D288</f>
        <v>61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BU4</v>
      </c>
      <c r="B289" s="12">
        <f>Eintragen!C289</f>
        <v>117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9" s="14" t="str">
        <f>IFERROR(VLOOKUP(Tabelle3[[#This Row],[Artikelnr.]],Artikel!A:C,3,FALSE),Tabelle3[[#This Row],[Artikelnr.]])</f>
        <v>ABS OLD-AMSTERDAM</v>
      </c>
      <c r="F289" s="11" t="str">
        <f>VLOOKUP(Eintragen!D289,'Liste Gründe'!A:D,2,FALSE)</f>
        <v>keinen Verwendungszweck</v>
      </c>
      <c r="G289" s="13" t="str">
        <f>IF(ISBLANK(Eintragen!F289),VLOOKUP(Tabelle3[[#This Row],[Grund Ziffer]],'Liste Gründe'!A:D,3,FALSE),Eintragen!F289)</f>
        <v>keinen Verwendungszweck</v>
      </c>
      <c r="H289" s="11" t="str">
        <f>IF(ISBLANK(Tabelle1[[#This Row],[noch genauer]]),"-",Tabelle1[[#This Row],[noch genauer]])</f>
        <v>&lt;1000kg/Monat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1.17E-2</v>
      </c>
      <c r="N289" s="14" t="str">
        <f>Eintragen!A289</f>
        <v>L22</v>
      </c>
      <c r="O289" s="16">
        <f>Eintragen!B289</f>
        <v>29501039</v>
      </c>
      <c r="P289" s="15">
        <f>Eintragen!D289</f>
        <v>61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Verkauf</v>
      </c>
      <c r="B290" s="12">
        <f>Eintragen!C290</f>
        <v>349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0" s="14" t="str">
        <f>IFERROR(VLOOKUP(Tabelle3[[#This Row],[Artikelnr.]],Artikel!A:C,3,FALSE),Tabelle3[[#This Row],[Artikelnr.]])</f>
        <v>VOS GRW-SCHI ZIPFEL 350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keinen Abnehmer/kein Schälpersonal</v>
      </c>
      <c r="H290" s="11" t="str">
        <f>IF(ISBLANK(Tabelle1[[#This Row],[noch genauer]]),"-",Tabelle1[[#This Row],[noch genauer]])</f>
        <v>keinen Abnehmer/Schälen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174.5</v>
      </c>
      <c r="N290" s="14" t="str">
        <f>Eintragen!A290</f>
        <v>Verkauf</v>
      </c>
      <c r="O290" s="16">
        <f>Eintragen!B290</f>
        <v>29501064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Verkauf</v>
      </c>
      <c r="B291" s="12">
        <f>Eintragen!C291</f>
        <v>371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1" s="14" t="str">
        <f>IFERROR(VLOOKUP(Tabelle3[[#This Row],[Artikelnr.]],Artikel!A:C,3,FALSE),Tabelle3[[#This Row],[Artikelnr.]])</f>
        <v>VOS GRW-NATUR ENDSTÜCK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keinen Abnehmer/kein Schälpersonal</v>
      </c>
      <c r="H291" s="11" t="str">
        <f>IF(ISBLANK(Tabelle1[[#This Row],[noch genauer]]),"-",Tabelle1[[#This Row],[noch genauer]])</f>
        <v>keinen Abnehmer/Schälen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185.5</v>
      </c>
      <c r="N291" s="14" t="str">
        <f>Eintragen!A291</f>
        <v>Verkauf</v>
      </c>
      <c r="O291" s="16">
        <f>Eintragen!B291</f>
        <v>29501069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20</v>
      </c>
      <c r="C292" s="13">
        <f>Tabelle1[[#This Row],[Datum]]</f>
        <v>44446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92" s="14" t="str">
        <f>IFERROR(VLOOKUP(Tabelle3[[#This Row],[Artikelnr.]],Artikel!A:C,3,FALSE),Tabelle3[[#This Row],[Artikelnr.]])</f>
        <v>Würste 9100g Natur aus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Reinigung</v>
      </c>
      <c r="H292" s="11" t="str">
        <f>IF(ISBLANK(Tabelle1[[#This Row],[noch genauer]]),"-",Tabelle1[[#This Row],[noch genauer]])</f>
        <v>erforderlich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31000097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3" s="14" t="str">
        <f>IFERROR(VLOOKUP(Tabelle3[[#This Row],[Artikelnr.]],Artikel!A:C,3,FALSE),Tabelle3[[#This Row],[Artikelnr.]])</f>
        <v>RW CHILI 9,3KG AN</v>
      </c>
      <c r="F293" s="11" t="str">
        <f>VLOOKUP(Eintragen!D293,'Liste Gründe'!A:D,2,FALSE)</f>
        <v>Linienbezogen</v>
      </c>
      <c r="G293" s="13" t="str">
        <f>IF(ISBLANK(Eintragen!F293),VLOOKUP(Tabelle3[[#This Row],[Grund Ziffer]],'Liste Gründe'!A:D,3,FALSE),Eintragen!F293)</f>
        <v>Bodenabfall Abfüllung</v>
      </c>
      <c r="H293" s="11" t="str">
        <f>IF(ISBLANK(Tabelle1[[#This Row],[noch genauer]]),"-",Tabelle1[[#This Row],[noch genauer]])</f>
        <v>Darm geplatzt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IFERROR(VLOOKUP(Tabelle3[[#This Row],[Artikelnr.]],Kennzahlen!S:U,3,FALSE)*Tabelle3[[#This Row],[Menge]],"0")</f>
        <v>0</v>
      </c>
      <c r="N293" s="14" t="str">
        <f>Eintragen!A293</f>
        <v>Abfüllung</v>
      </c>
      <c r="O293" s="16">
        <f>Eintragen!B293</f>
        <v>32000069</v>
      </c>
      <c r="P293" s="15">
        <f>Eintragen!D293</f>
        <v>10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22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4" s="14" t="str">
        <f>IFERROR(VLOOKUP(Tabelle3[[#This Row],[Artikelnr.]],Artikel!A:C,3,FALSE),Tabelle3[[#This Row],[Artikelnr.]])</f>
        <v>GRW SCHI-NAT 7,2GK NEUE</v>
      </c>
      <c r="F294" s="11" t="str">
        <f>VLOOKUP(Eintragen!D294,'Liste Gründe'!A:D,2,FALSE)</f>
        <v>Linienbezogen</v>
      </c>
      <c r="G294" s="13" t="str">
        <f>IF(ISBLANK(Eintragen!F294),VLOOKUP(Tabelle3[[#This Row],[Grund Ziffer]],'Liste Gründe'!A:D,3,FALSE),Eintragen!F294)</f>
        <v>Maschinenabfall</v>
      </c>
      <c r="H294" s="11" t="str">
        <f>IF(ISBLANK(Tabelle1[[#This Row],[noch genauer]]),"-",Tabelle1[[#This Row],[noch genauer]])</f>
        <v>nicht eindeutig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IFERROR(VLOOKUP(Tabelle3[[#This Row],[Artikelnr.]],Kennzahlen!S:U,3,FALSE)*Tabelle3[[#This Row],[Menge]],"0")</f>
        <v>0</v>
      </c>
      <c r="N294" s="14" t="str">
        <f>Eintragen!A294</f>
        <v>Abfüllung</v>
      </c>
      <c r="O294" s="16">
        <f>Eintragen!B294</f>
        <v>32000106</v>
      </c>
      <c r="P294" s="15">
        <f>Eintragen!D294</f>
        <v>10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Verkauf</v>
      </c>
      <c r="B295" s="12">
        <f>Eintragen!C295</f>
        <v>758.6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5" s="14" t="str">
        <f>IFERROR(VLOOKUP(Tabelle3[[#This Row],[Artikelnr.]],Artikel!A:C,3,FALSE),Tabelle3[[#This Row],[Artikelnr.]])</f>
        <v>RÄU-END GRW-SCHI-NAT EN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keinen Abnehmer</v>
      </c>
      <c r="H295" s="11" t="str">
        <f>IF(ISBLANK(Tabelle1[[#This Row],[noch genauer]]),"-",Tabelle1[[#This Row],[noch genauer]])</f>
        <v>keinen Abnehmer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323.54289999999997</v>
      </c>
      <c r="N295" s="14" t="str">
        <f>Eintragen!A295</f>
        <v>Verkauf</v>
      </c>
      <c r="O295" s="16">
        <f>Eintragen!B295</f>
        <v>49500188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Verkauf</v>
      </c>
      <c r="B296" s="12">
        <f>Eintragen!C296</f>
        <v>242.4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6" s="14" t="str">
        <f>IFERROR(VLOOKUP(Tabelle3[[#This Row],[Artikelnr.]],Artikel!A:C,3,FALSE),Tabelle3[[#This Row],[Artikelnr.]])</f>
        <v>RÄU-END RW-CHILI 200G Z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keinen Abnehmer</v>
      </c>
      <c r="H296" s="11" t="str">
        <f>IF(ISBLANK(Tabelle1[[#This Row],[noch genauer]]),"-",Tabelle1[[#This Row],[noch genauer]])</f>
        <v>keinen Abnehmer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88.863839999999996</v>
      </c>
      <c r="N296" s="14" t="str">
        <f>Eintragen!A296</f>
        <v>Verkauf</v>
      </c>
      <c r="O296" s="16">
        <f>Eintragen!B296</f>
        <v>49500213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Verkauf</v>
      </c>
      <c r="B297" s="12">
        <f>Eintragen!C297</f>
        <v>467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7" s="14" t="str">
        <f>IFERROR(VLOOKUP(Tabelle3[[#This Row],[Artikelnr.]],Artikel!A:C,3,FALSE),Tabelle3[[#This Row],[Artikelnr.]])</f>
        <v>Div. Zipfel, Endstücke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keinen Abnehmer/kein Schälpersonal</v>
      </c>
      <c r="H297" s="11" t="str">
        <f>IF(ISBLANK(Tabelle1[[#This Row],[noch genauer]]),"-",Tabelle1[[#This Row],[noch genauer]])</f>
        <v>keinen Abnehmer/Schälen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Verkauf</v>
      </c>
      <c r="O297" s="16" t="str">
        <f>Eintragen!B297</f>
        <v>Div. Zipfel, Endstücke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44446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 Rinde</v>
      </c>
      <c r="F298" s="11" t="str">
        <f>VLOOKUP(Eintragen!D298,'Liste Gründe'!A:D,2,FALSE)</f>
        <v>Rest</v>
      </c>
      <c r="G298" s="13" t="str">
        <f>IF(ISBLANK(Eintragen!F298),VLOOKUP(Tabelle3[[#This Row],[Grund Ziffer]],'Liste Gründe'!A:D,3,FALSE),Eintragen!F298)</f>
        <v>geschälte Rinde</v>
      </c>
      <c r="H298" s="11" t="str">
        <f>IF(ISBLANK(Tabelle1[[#This Row],[noch genauer]]),"-",Tabelle1[[#This Row],[noch genauer]])</f>
        <v>keine Verwendung möglich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RWV</v>
      </c>
      <c r="O298" s="16" t="str">
        <f>Eintragen!B298</f>
        <v>Diverse Rinde</v>
      </c>
      <c r="P298" s="15">
        <f>Eintragen!D298</f>
        <v>22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40</v>
      </c>
      <c r="C299" s="13">
        <f>Tabelle1[[#This Row],[Datum]]</f>
        <v>44446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Reinigung</v>
      </c>
      <c r="H299" s="11" t="str">
        <f>IF(ISBLANK(Tabelle1[[#This Row],[noch genauer]]),"-",Tabelle1[[#This Row],[noch genauer]])</f>
        <v>-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Strudelline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BU3</v>
      </c>
      <c r="B300" s="12">
        <f>Eintragen!C300</f>
        <v>201.6</v>
      </c>
      <c r="C300" s="13">
        <f>Tabelle1[[#This Row],[Datum]]</f>
        <v>44446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BU3</v>
      </c>
      <c r="O300" s="16" t="str">
        <f>Eintragen!B300</f>
        <v>Diverses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170.6</v>
      </c>
      <c r="C301" s="13">
        <f>Tabelle1[[#This Row],[Datum]]</f>
        <v>44446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Rest</v>
      </c>
      <c r="B302" s="12">
        <f>Eintragen!C302</f>
        <v>4.2</v>
      </c>
      <c r="C302" s="13">
        <f>Tabelle1[[#This Row],[Datum]]</f>
        <v>44446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2" s="14" t="str">
        <f>IFERROR(VLOOKUP(Tabelle3[[#This Row],[Artikelnr.]],Artikel!A:C,3,FALSE),Tabelle3[[#This Row],[Artikelnr.]])</f>
        <v>Rückstellproben</v>
      </c>
      <c r="F302" s="11" t="str">
        <f>VLOOKUP(Eintragen!D302,'Liste Gründe'!A:D,2,FALSE)</f>
        <v>Qualitätssicherung</v>
      </c>
      <c r="G302" s="13" t="str">
        <f>IF(ISBLANK(Eintragen!F302),VLOOKUP(Tabelle3[[#This Row],[Grund Ziffer]],'Liste Gründe'!A:D,3,FALSE),Eintragen!F302)</f>
        <v>Laborprobe</v>
      </c>
      <c r="H302" s="11" t="str">
        <f>IF(ISBLANK(Tabelle1[[#This Row],[noch genauer]]),"-",Tabelle1[[#This Row],[noch genauer]])</f>
        <v>Laborprobe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Labor</v>
      </c>
      <c r="O302" s="16" t="str">
        <f>Eintragen!B302</f>
        <v>Rückstellproben</v>
      </c>
      <c r="P302" s="15">
        <f>Eintragen!D302</f>
        <v>70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BU3</v>
      </c>
      <c r="B303" s="12">
        <f>Eintragen!C303</f>
        <v>10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03" s="14" t="str">
        <f>IFERROR(VLOOKUP(Tabelle3[[#This Row],[Artikelnr.]],Artikel!A:C,3,FALSE),Tabelle3[[#This Row],[Artikelnr.]])</f>
        <v>Tilsiter 45% Fett i.Tr.</v>
      </c>
      <c r="F303" s="11" t="str">
        <f>VLOOKUP(Eintragen!D303,'Liste Gründe'!A:D,2,FALSE)</f>
        <v>Rest</v>
      </c>
      <c r="G303" s="13" t="str">
        <f>IF(ISBLANK(Eintragen!F303),VLOOKUP(Tabelle3[[#This Row],[Grund Ziffer]],'Liste Gründe'!A:D,3,FALSE),Eintragen!F303)</f>
        <v>Fremdkörper</v>
      </c>
      <c r="H303" s="11" t="str">
        <f>IF(ISBLANK(Tabelle1[[#This Row],[noch genauer]]),"-",Tabelle1[[#This Row],[noch genauer]])</f>
        <v>Schmutz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IFERROR(VLOOKUP(Tabelle3[[#This Row],[Artikelnr.]],Kennzahlen!S:U,3,FALSE)*Tabelle3[[#This Row],[Menge]],"0")</f>
        <v>0</v>
      </c>
      <c r="N303" s="14" t="str">
        <f>Eintragen!A303</f>
        <v>L1</v>
      </c>
      <c r="O303" s="16">
        <f>Eintragen!B303</f>
        <v>23000103</v>
      </c>
      <c r="P303" s="15">
        <f>Eintragen!D303</f>
        <v>22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120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04" s="14" t="str">
        <f>IFERROR(VLOOKUP(Tabelle3[[#This Row],[Artikelnr.]],Artikel!A:C,3,FALSE),Tabelle3[[#This Row],[Artikelnr.]])</f>
        <v>SKZ 8OZ</v>
      </c>
      <c r="F304" s="11" t="str">
        <f>VLOOKUP(Eintragen!D304,'Liste Gründe'!A:D,2,FALSE)</f>
        <v>Linienbezogen</v>
      </c>
      <c r="G304" s="13" t="str">
        <f>IF(ISBLANK(Eintragen!F304),VLOOKUP(Tabelle3[[#This Row],[Grund Ziffer]],'Liste Gründe'!A:D,3,FALSE),Eintragen!F304)</f>
        <v>Reinigung</v>
      </c>
      <c r="H304" s="11" t="str">
        <f>IF(ISBLANK(Tabelle1[[#This Row],[noch genauer]]),"-",Tabelle1[[#This Row],[noch genauer]])</f>
        <v>erforderlich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Abfüllung</v>
      </c>
      <c r="O304" s="16">
        <f>Eintragen!B304</f>
        <v>23500428</v>
      </c>
      <c r="P304" s="15">
        <f>Eintragen!D304</f>
        <v>10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BU4</v>
      </c>
      <c r="B305" s="12">
        <f>Eintragen!C305</f>
        <v>56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5" s="14" t="str">
        <f>IFERROR(VLOOKUP(Tabelle3[[#This Row],[Artikelnr.]],Artikel!A:C,3,FALSE),Tabelle3[[#This Row],[Artikelnr.]])</f>
        <v>ABS BLU-FOU</v>
      </c>
      <c r="F305" s="11" t="str">
        <f>VLOOKUP(Eintragen!D305,'Liste Gründe'!A:D,2,FALSE)</f>
        <v>keinen Verwendungszweck</v>
      </c>
      <c r="G305" s="13" t="str">
        <f>IF(ISBLANK(Eintragen!F305),VLOOKUP(Tabelle3[[#This Row],[Grund Ziffer]],'Liste Gründe'!A:D,3,FALSE),Eintragen!F305)</f>
        <v>keinen Verwendungszweck</v>
      </c>
      <c r="H305" s="11" t="str">
        <f>IF(ISBLANK(Tabelle1[[#This Row],[noch genauer]]),"-",Tabelle1[[#This Row],[noch genauer]])</f>
        <v>&lt;100kg/Monat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0.56000000000000005</v>
      </c>
      <c r="N305" s="14" t="str">
        <f>Eintragen!A305</f>
        <v>L20</v>
      </c>
      <c r="O305" s="16">
        <f>Eintragen!B305</f>
        <v>29500892</v>
      </c>
      <c r="P305" s="15">
        <f>Eintragen!D305</f>
        <v>61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BU4</v>
      </c>
      <c r="B306" s="12">
        <f>Eintragen!C306</f>
        <v>4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6" s="14" t="str">
        <f>IFERROR(VLOOKUP(Tabelle3[[#This Row],[Artikelnr.]],Artikel!A:C,3,FALSE),Tabelle3[[#This Row],[Artikelnr.]])</f>
        <v>ABS ZIEGENR</v>
      </c>
      <c r="F306" s="11" t="str">
        <f>VLOOKUP(Eintragen!D306,'Liste Gründe'!A:D,2,FALSE)</f>
        <v>keinen Verwendungszweck</v>
      </c>
      <c r="G306" s="13" t="str">
        <f>IF(ISBLANK(Eintragen!F306),VLOOKUP(Tabelle3[[#This Row],[Grund Ziffer]],'Liste Gründe'!A:D,3,FALSE),Eintragen!F306)</f>
        <v>keinen Verwendungszweck</v>
      </c>
      <c r="H306" s="11" t="str">
        <f>IF(ISBLANK(Tabelle1[[#This Row],[noch genauer]]),"-",Tabelle1[[#This Row],[noch genauer]])</f>
        <v>&lt;100kg/Monat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0.04</v>
      </c>
      <c r="N306" s="14" t="str">
        <f>Eintragen!A306</f>
        <v>L20</v>
      </c>
      <c r="O306" s="16">
        <f>Eintragen!B306</f>
        <v>29500913</v>
      </c>
      <c r="P306" s="15">
        <f>Eintragen!D306</f>
        <v>61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Crémeux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&lt;20kg/Monat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0.02</v>
      </c>
      <c r="N309" s="14" t="str">
        <f>Eintragen!A309</f>
        <v>L29</v>
      </c>
      <c r="O309" s="16">
        <f>Eintragen!B309</f>
        <v>29500957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BU3</v>
      </c>
      <c r="B310" s="12">
        <f>Eintragen!C310</f>
        <v>17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Pfeffer-Bruch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Verkauf, keinen Einsatz möglich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1.7000000000000001E-3</v>
      </c>
      <c r="N310" s="14" t="str">
        <f>Eintragen!A310</f>
        <v>L4</v>
      </c>
      <c r="O310" s="16">
        <f>Eintragen!B310</f>
        <v>29501017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Verkauf</v>
      </c>
      <c r="B311" s="12">
        <f>Eintragen!C311</f>
        <v>565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 NATUR AMM CO REZ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282.5</v>
      </c>
      <c r="N311" s="14" t="str">
        <f>Eintragen!A311</f>
        <v>Verkauf</v>
      </c>
      <c r="O311" s="16">
        <f>Eintragen!B311</f>
        <v>29501022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Verkauf</v>
      </c>
      <c r="B312" s="12">
        <f>Eintragen!C312</f>
        <v>1148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VOS RW NATUR AMM CO REZ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574</v>
      </c>
      <c r="N312" s="14" t="str">
        <f>Eintragen!A312</f>
        <v>Verkauf</v>
      </c>
      <c r="O312" s="16">
        <f>Eintragen!B312</f>
        <v>29501022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123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CAMBOZOLA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1.23E-2</v>
      </c>
      <c r="N313" s="14" t="str">
        <f>Eintragen!A313</f>
        <v>L20</v>
      </c>
      <c r="O313" s="16">
        <f>Eintragen!B313</f>
        <v>29501023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Verkauf</v>
      </c>
      <c r="B314" s="12">
        <f>Eintragen!C314</f>
        <v>148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4" s="14" t="str">
        <f>IFERROR(VLOOKUP(Tabelle3[[#This Row],[Artikelnr.]],Artikel!A:C,3,FALSE),Tabelle3[[#This Row],[Artikelnr.]])</f>
        <v>VOS RW-SCHI ZIPFEL 3500</v>
      </c>
      <c r="F314" s="11" t="str">
        <f>VLOOKUP(Eintragen!D314,'Liste Gründe'!A:D,2,FALSE)</f>
        <v>Schimmel</v>
      </c>
      <c r="G314" s="13" t="str">
        <f>IF(ISBLANK(Eintragen!F314),VLOOKUP(Tabelle3[[#This Row],[Grund Ziffer]],'Liste Gründe'!A:D,3,FALSE),Eintragen!F314)</f>
        <v>keinen Abnehmer/kein Schälpersonal</v>
      </c>
      <c r="H314" s="11" t="str">
        <f>IF(ISBLANK(Tabelle1[[#This Row],[noch genauer]]),"-",Tabelle1[[#This Row],[noch genauer]])</f>
        <v>keinen Abnehmer/Schälen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74</v>
      </c>
      <c r="N314" s="14" t="str">
        <f>Eintragen!A314</f>
        <v>Verkauf</v>
      </c>
      <c r="O314" s="16">
        <f>Eintragen!B314</f>
        <v>29501061</v>
      </c>
      <c r="P314" s="15">
        <f>Eintragen!D314</f>
        <v>12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BU1</v>
      </c>
      <c r="B315" s="12">
        <f>Eintragen!C315</f>
        <v>120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40-45% OGT</v>
      </c>
      <c r="F315" s="11" t="str">
        <f>VLOOKUP(Eintragen!D315,'Liste Gründe'!A:D,2,FALSE)</f>
        <v>Schimmel</v>
      </c>
      <c r="G315" s="13" t="str">
        <f>IF(ISBLANK(Eintragen!F315),VLOOKUP(Tabelle3[[#This Row],[Grund Ziffer]],'Liste Gründe'!A:D,3,FALSE),Eintragen!F315)</f>
        <v>keine Verarbeitung</v>
      </c>
      <c r="H315" s="11" t="str">
        <f>IF(ISBLANK(Tabelle1[[#This Row],[noch genauer]]),"-",Tabelle1[[#This Row],[noch genauer]])</f>
        <v>Aufgrund Konsistenz nicht genommen. Zu wenig VOS verarbeitet. Vom Warmen ins Kalte -&gt; Schimmel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240</v>
      </c>
      <c r="N315" s="14" t="str">
        <f>Eintragen!A315</f>
        <v>Schmelze</v>
      </c>
      <c r="O315" s="16">
        <f>Eintragen!B315</f>
        <v>29600001</v>
      </c>
      <c r="P315" s="15">
        <f>Eintragen!D315</f>
        <v>12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BU1</v>
      </c>
      <c r="B316" s="12">
        <f>Eintragen!C316</f>
        <v>31.8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6" s="14" t="str">
        <f>IFERROR(VLOOKUP(Tabelle3[[#This Row],[Artikelnr.]],Artikel!A:C,3,FALSE),Tabelle3[[#This Row],[Artikelnr.]])</f>
        <v>GRW NATUR 7,2KG</v>
      </c>
      <c r="F316" s="11" t="str">
        <f>VLOOKUP(Eintragen!D316,'Liste Gründe'!A:D,2,FALSE)</f>
        <v>Linienbezogen</v>
      </c>
      <c r="G316" s="13" t="str">
        <f>IF(ISBLANK(Eintragen!F316),VLOOKUP(Tabelle3[[#This Row],[Grund Ziffer]],'Liste Gründe'!A:D,3,FALSE),Eintragen!F316)</f>
        <v>Bodenabfall Abfüllung</v>
      </c>
      <c r="H316" s="11" t="str">
        <f>IF(ISBLANK(Tabelle1[[#This Row],[noch genauer]]),"-",Tabelle1[[#This Row],[noch genauer]])</f>
        <v>Darm geplatzt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 t="str">
        <f>IFERROR(VLOOKUP(Tabelle3[[#This Row],[Artikelnr.]],Kennzahlen!S:U,3,FALSE)*Tabelle3[[#This Row],[Menge]],"0")</f>
        <v>0</v>
      </c>
      <c r="N316" s="14" t="str">
        <f>Eintragen!A316</f>
        <v>Abfüllung</v>
      </c>
      <c r="O316" s="16">
        <f>Eintragen!B316</f>
        <v>32000049</v>
      </c>
      <c r="P316" s="15">
        <f>Eintragen!D316</f>
        <v>10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BU1</v>
      </c>
      <c r="B317" s="12">
        <f>Eintragen!C317</f>
        <v>22.2</v>
      </c>
      <c r="C317" s="13">
        <f>Tabelle1[[#This Row],[Datum]]</f>
        <v>44447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7" s="14" t="str">
        <f>IFERROR(VLOOKUP(Tabelle3[[#This Row],[Artikelnr.]],Artikel!A:C,3,FALSE),Tabelle3[[#This Row],[Artikelnr.]])</f>
        <v>RW JALA-NAT 9,3KG JER D</v>
      </c>
      <c r="F317" s="11" t="str">
        <f>VLOOKUP(Eintragen!D317,'Liste Gründe'!A:D,2,FALSE)</f>
        <v>Linienbezogen</v>
      </c>
      <c r="G317" s="13" t="str">
        <f>IF(ISBLANK(Eintragen!F317),VLOOKUP(Tabelle3[[#This Row],[Grund Ziffer]],'Liste Gründe'!A:D,3,FALSE),Eintragen!F317)</f>
        <v>Bodenabfall Abfüllung</v>
      </c>
      <c r="H317" s="11" t="str">
        <f>IF(ISBLANK(Tabelle1[[#This Row],[noch genauer]]),"-",Tabelle1[[#This Row],[noch genauer]])</f>
        <v>Darm geplatzt</v>
      </c>
      <c r="I317" s="14">
        <f t="shared" si="16"/>
        <v>36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Abfüllung</v>
      </c>
      <c r="O317" s="16">
        <f>Eintragen!B317</f>
        <v>32000066</v>
      </c>
      <c r="P317" s="15">
        <f>Eintragen!D317</f>
        <v>10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BU3</v>
      </c>
      <c r="B318" s="12">
        <f>Eintragen!C318</f>
        <v>72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PROV-VAKU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Rest</v>
      </c>
      <c r="H318" s="11" t="str">
        <f>IF(ISBLANK(Tabelle1[[#This Row],[noch genauer]]),"-",Tabelle1[[#This Row],[noch genauer]])</f>
        <v>gemischtes Produkt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37.008000000000003</v>
      </c>
      <c r="N318" s="14" t="str">
        <f>Eintragen!A318</f>
        <v>L1</v>
      </c>
      <c r="O318" s="16">
        <f>Eintragen!B318</f>
        <v>49500055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BU1</v>
      </c>
      <c r="B319" s="12">
        <f>Eintragen!C319</f>
        <v>91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GOU-MI-VAKU</v>
      </c>
      <c r="F319" s="11" t="str">
        <f>VLOOKUP(Eintragen!D319,'Liste Gründe'!A:D,2,FALSE)</f>
        <v>Schimmel</v>
      </c>
      <c r="G319" s="13" t="str">
        <f>IF(ISBLANK(Eintragen!F319),VLOOKUP(Tabelle3[[#This Row],[Grund Ziffer]],'Liste Gründe'!A:D,3,FALSE),Eintragen!F319)</f>
        <v>keine Verarbeitung</v>
      </c>
      <c r="H319" s="11" t="str">
        <f>IF(ISBLANK(Tabelle1[[#This Row],[noch genauer]]),"-",Tabelle1[[#This Row],[noch genauer]])</f>
        <v>MHD abgelaufen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201.47399999999999</v>
      </c>
      <c r="N319" s="14" t="str">
        <f>Eintragen!A319</f>
        <v>RWV</v>
      </c>
      <c r="O319" s="16">
        <f>Eintragen!B319</f>
        <v>49500056</v>
      </c>
      <c r="P319" s="15">
        <f>Eintragen!D319</f>
        <v>12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BU3</v>
      </c>
      <c r="B320" s="12">
        <f>Eintragen!C320</f>
        <v>42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BUN-PF 50% L33 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spezifischer Einsatz</v>
      </c>
      <c r="H320" s="11" t="str">
        <f>IF(ISBLANK(Tabelle1[[#This Row],[noch genauer]]),"-",Tabelle1[[#This Row],[noch genauer]])</f>
        <v>wurde nicht eingesetzt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42.588000000000001</v>
      </c>
      <c r="N320" s="14" t="str">
        <f>Eintragen!A320</f>
        <v>L33</v>
      </c>
      <c r="O320" s="16">
        <f>Eintragen!B320</f>
        <v>49500166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Verkauf</v>
      </c>
      <c r="B321" s="12">
        <f>Eintragen!C321</f>
        <v>296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1" s="14" t="str">
        <f>IFERROR(VLOOKUP(Tabelle3[[#This Row],[Artikelnr.]],Artikel!A:C,3,FALSE),Tabelle3[[#This Row],[Artikelnr.]])</f>
        <v>Div. Zipfel, Endstücke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keinen Abnehmer/kein Schälpersonal</v>
      </c>
      <c r="H321" s="11" t="str">
        <f>IF(ISBLANK(Tabelle1[[#This Row],[noch genauer]]),"-",Tabelle1[[#This Row],[noch genauer]])</f>
        <v>keinen Abnehmer/Schälen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 t="str">
        <f>IFERROR(VLOOKUP(Tabelle3[[#This Row],[Artikelnr.]],Kennzahlen!S:U,3,FALSE)*Tabelle3[[#This Row],[Menge]],"0")</f>
        <v>0</v>
      </c>
      <c r="N321" s="14" t="str">
        <f>Eintragen!A321</f>
        <v>Verkauf</v>
      </c>
      <c r="O321" s="16" t="str">
        <f>Eintragen!B321</f>
        <v>Div. Zipfel, Endstücke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Verkauf</v>
      </c>
      <c r="B322" s="12">
        <f>Eintragen!C322</f>
        <v>480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2" s="14" t="str">
        <f>IFERROR(VLOOKUP(Tabelle3[[#This Row],[Artikelnr.]],Artikel!A:C,3,FALSE),Tabelle3[[#This Row],[Artikelnr.]])</f>
        <v>Div. Zipfel, Endstücke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keinen Abnehmer/kein Schälpersonal</v>
      </c>
      <c r="H322" s="11" t="str">
        <f>IF(ISBLANK(Tabelle1[[#This Row],[noch genauer]]),"-",Tabelle1[[#This Row],[noch genauer]])</f>
        <v>keinen Abnehmer/Schälen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 t="str">
        <f>IFERROR(VLOOKUP(Tabelle3[[#This Row],[Artikelnr.]],Kennzahlen!S:U,3,FALSE)*Tabelle3[[#This Row],[Menge]],"0")</f>
        <v>0</v>
      </c>
      <c r="N322" s="14" t="str">
        <f>Eintragen!A322</f>
        <v>Verkauf</v>
      </c>
      <c r="O322" s="16" t="str">
        <f>Eintragen!B322</f>
        <v>Div. Zipfel, Endstücke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BU1</v>
      </c>
      <c r="B323" s="12">
        <f>Eintragen!C323</f>
        <v>25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3" s="14" t="str">
        <f>IFERROR(VLOOKUP(Tabelle3[[#This Row],[Artikelnr.]],Artikel!A:C,3,FALSE),Tabelle3[[#This Row],[Artikelnr.]])</f>
        <v>Div. Zipfel, Endstücke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VOS &gt; Einsatz</v>
      </c>
      <c r="H323" s="11" t="str">
        <f>IF(ISBLANK(Tabelle1[[#This Row],[noch genauer]]),"-",Tabelle1[[#This Row],[noch genauer]])</f>
        <v>VOS &gt; Einsatz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IFERROR(VLOOKUP(Tabelle3[[#This Row],[Artikelnr.]],Kennzahlen!S:U,3,FALSE)*Tabelle3[[#This Row],[Menge]],"0")</f>
        <v>0</v>
      </c>
      <c r="N323" s="14" t="str">
        <f>Eintragen!A323</f>
        <v>Abfüllung</v>
      </c>
      <c r="O323" s="16" t="str">
        <f>Eintragen!B323</f>
        <v>Div. Zipfel, Endstücke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BU1</v>
      </c>
      <c r="B324" s="12">
        <f>Eintragen!C324</f>
        <v>47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4" s="14" t="str">
        <f>IFERROR(VLOOKUP(Tabelle3[[#This Row],[Artikelnr.]],Artikel!A:C,3,FALSE),Tabelle3[[#This Row],[Artikelnr.]])</f>
        <v>Diverses aus Abfüllung</v>
      </c>
      <c r="F324" s="11" t="str">
        <f>VLOOKUP(Eintragen!D324,'Liste Gründe'!A:D,2,FALSE)</f>
        <v>Linienbezogen</v>
      </c>
      <c r="G324" s="13" t="str">
        <f>IF(ISBLANK(Eintragen!F324),VLOOKUP(Tabelle3[[#This Row],[Grund Ziffer]],'Liste Gründe'!A:D,3,FALSE),Eintragen!F324)</f>
        <v>Bodenabfall Abfüllung</v>
      </c>
      <c r="H324" s="11" t="str">
        <f>IF(ISBLANK(Tabelle1[[#This Row],[noch genauer]]),"-",Tabelle1[[#This Row],[noch genauer]])</f>
        <v>Schlaufe gerissen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Abfüllung</v>
      </c>
      <c r="O324" s="16" t="str">
        <f>Eintragen!B324</f>
        <v>Diverses aus Abfüllung</v>
      </c>
      <c r="P324" s="15">
        <f>Eintragen!D324</f>
        <v>10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BU1</v>
      </c>
      <c r="B325" s="12">
        <f>Eintragen!C325</f>
        <v>12.8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5" s="14" t="str">
        <f>IFERROR(VLOOKUP(Tabelle3[[#This Row],[Artikelnr.]],Artikel!A:C,3,FALSE),Tabelle3[[#This Row],[Artikelnr.]])</f>
        <v>Diverses aus Abfüllung</v>
      </c>
      <c r="F325" s="11" t="str">
        <f>VLOOKUP(Eintragen!D325,'Liste Gründe'!A:D,2,FALSE)</f>
        <v>Linienbezogen</v>
      </c>
      <c r="G325" s="13" t="str">
        <f>IF(ISBLANK(Eintragen!F325),VLOOKUP(Tabelle3[[#This Row],[Grund Ziffer]],'Liste Gründe'!A:D,3,FALSE),Eintragen!F325)</f>
        <v>Maschinenabfall</v>
      </c>
      <c r="H325" s="11" t="str">
        <f>IF(ISBLANK(Tabelle1[[#This Row],[noch genauer]]),"-",Tabelle1[[#This Row],[noch genauer]])</f>
        <v>nicht eindeutig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Abfüllung</v>
      </c>
      <c r="O325" s="16" t="str">
        <f>Eintragen!B325</f>
        <v>Diverses aus Abfüllung</v>
      </c>
      <c r="P325" s="15">
        <f>Eintragen!D325</f>
        <v>10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16.2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6" s="14" t="str">
        <f>IFERROR(VLOOKUP(Tabelle3[[#This Row],[Artikelnr.]],Artikel!A:C,3,FALSE),Tabelle3[[#This Row],[Artikelnr.]])</f>
        <v>Diverses aus Abfüllung</v>
      </c>
      <c r="F326" s="11" t="str">
        <f>VLOOKUP(Eintragen!D326,'Liste Gründe'!A:D,2,FALSE)</f>
        <v>Linienbezogen</v>
      </c>
      <c r="G326" s="13" t="str">
        <f>IF(ISBLANK(Eintragen!F326),VLOOKUP(Tabelle3[[#This Row],[Grund Ziffer]],'Liste Gründe'!A:D,3,FALSE),Eintragen!F326)</f>
        <v>Maschinenabfall</v>
      </c>
      <c r="H326" s="11" t="str">
        <f>IF(ISBLANK(Tabelle1[[#This Row],[noch genauer]]),"-",Tabelle1[[#This Row],[noch genauer]])</f>
        <v>nicht eindeutig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Abfüllung</v>
      </c>
      <c r="O326" s="16" t="str">
        <f>Eintragen!B326</f>
        <v>Diverses aus Abfüllung</v>
      </c>
      <c r="P326" s="15">
        <f>Eintragen!D326</f>
        <v>10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40</v>
      </c>
      <c r="C327" s="13">
        <f>Tabelle1[[#This Row],[Datum]]</f>
        <v>44447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7" s="14" t="str">
        <f>IFERROR(VLOOKUP(Tabelle3[[#This Row],[Artikelnr.]],Artikel!A:C,3,FALSE),Tabelle3[[#This Row],[Artikelnr.]])</f>
        <v>Diverses aus Abfüllung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Reinigung</v>
      </c>
      <c r="H327" s="11" t="str">
        <f>IF(ISBLANK(Tabelle1[[#This Row],[noch genauer]]),"-",Tabelle1[[#This Row],[noch genauer]])</f>
        <v>erforderlich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Abfüllung</v>
      </c>
      <c r="O327" s="16" t="str">
        <f>Eintragen!B327</f>
        <v>Diverses aus Abfüllung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BU1</v>
      </c>
      <c r="B328" s="12">
        <f>Eintragen!C328</f>
        <v>55</v>
      </c>
      <c r="C328" s="13">
        <f>Tabelle1[[#This Row],[Datum]]</f>
        <v>44447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 aus Abfüllung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Maschinenabfall</v>
      </c>
      <c r="H328" s="11" t="str">
        <f>IF(ISBLANK(Tabelle1[[#This Row],[noch genauer]]),"-",Tabelle1[[#This Row],[noch genauer]])</f>
        <v>nicht eindeutig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Abfüllung</v>
      </c>
      <c r="O328" s="16" t="str">
        <f>Eintragen!B328</f>
        <v>Diverses aus Abfüllung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Rest</v>
      </c>
      <c r="B329" s="12">
        <f>Eintragen!C329</f>
        <v>31.5</v>
      </c>
      <c r="C329" s="13">
        <f>Tabelle1[[#This Row],[Datum]]</f>
        <v>44447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29" s="14" t="str">
        <f>IFERROR(VLOOKUP(Tabelle3[[#This Row],[Artikelnr.]],Artikel!A:C,3,FALSE),Tabelle3[[#This Row],[Artikelnr.]])</f>
        <v>Laborproben</v>
      </c>
      <c r="F329" s="11" t="str">
        <f>VLOOKUP(Eintragen!D329,'Liste Gründe'!A:D,2,FALSE)</f>
        <v>Qualitätssicherung</v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IF(ISBLANK(Tabelle1[[#This Row],[noch genauer]]),"-",Tabelle1[[#This Row],[noch genauer]])</f>
        <v>Einwaage Labor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Labor</v>
      </c>
      <c r="O329" s="16" t="str">
        <f>Eintragen!B329</f>
        <v>Laborproben</v>
      </c>
      <c r="P329" s="15">
        <f>Eintragen!D329</f>
        <v>70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Rest</v>
      </c>
      <c r="B330" s="12">
        <f>Eintragen!C330</f>
        <v>8</v>
      </c>
      <c r="C330" s="13">
        <f>Tabelle1[[#This Row],[Datum]]</f>
        <v>44447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0" s="14" t="str">
        <f>IFERROR(VLOOKUP(Tabelle3[[#This Row],[Artikelnr.]],Artikel!A:C,3,FALSE),Tabelle3[[#This Row],[Artikelnr.]])</f>
        <v>Laborproben</v>
      </c>
      <c r="F330" s="11" t="str">
        <f>VLOOKUP(Eintragen!D330,'Liste Gründe'!A:D,2,FALSE)</f>
        <v>Qualitätssicherung</v>
      </c>
      <c r="G330" s="13" t="str">
        <f>IF(ISBLANK(Eintragen!F330),VLOOKUP(Tabelle3[[#This Row],[Grund Ziffer]],'Liste Gründe'!A:D,3,FALSE),Eintragen!F330)</f>
        <v>Einwaage Labor</v>
      </c>
      <c r="H330" s="11" t="str">
        <f>IF(ISBLANK(Tabelle1[[#This Row],[noch genauer]]),"-",Tabelle1[[#This Row],[noch genauer]])</f>
        <v>Einwaage Labor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Labor</v>
      </c>
      <c r="O330" s="16" t="str">
        <f>Eintragen!B330</f>
        <v>Laborproben</v>
      </c>
      <c r="P330" s="15">
        <f>Eintragen!D330</f>
        <v>70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Rest</v>
      </c>
      <c r="B331" s="12">
        <f>Eintragen!C331</f>
        <v>10</v>
      </c>
      <c r="C331" s="13">
        <f>Tabelle1[[#This Row],[Datum]]</f>
        <v>44447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1" s="14" t="str">
        <f>IFERROR(VLOOKUP(Tabelle3[[#This Row],[Artikelnr.]],Artikel!A:C,3,FALSE),Tabelle3[[#This Row],[Artikelnr.]])</f>
        <v>Laborproben</v>
      </c>
      <c r="F331" s="11" t="str">
        <f>VLOOKUP(Eintragen!D331,'Liste Gründe'!A:D,2,FALSE)</f>
        <v>Qualitätssicherung</v>
      </c>
      <c r="G331" s="13" t="str">
        <f>IF(ISBLANK(Eintragen!F331),VLOOKUP(Tabelle3[[#This Row],[Grund Ziffer]],'Liste Gründe'!A:D,3,FALSE),Eintragen!F331)</f>
        <v>Einwaage Labor</v>
      </c>
      <c r="H331" s="11" t="str">
        <f>IF(ISBLANK(Tabelle1[[#This Row],[noch genauer]]),"-",Tabelle1[[#This Row],[noch genauer]])</f>
        <v>Einwaage Labor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Labor</v>
      </c>
      <c r="O331" s="16" t="str">
        <f>Eintragen!B331</f>
        <v>Laborproben</v>
      </c>
      <c r="P331" s="15">
        <f>Eintragen!D331</f>
        <v>70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Rest</v>
      </c>
      <c r="B332" s="12">
        <f>Eintragen!C332</f>
        <v>42</v>
      </c>
      <c r="C332" s="13">
        <f>Tabelle1[[#This Row],[Datum]]</f>
        <v>44447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2" s="14" t="str">
        <f>IFERROR(VLOOKUP(Tabelle3[[#This Row],[Artikelnr.]],Artikel!A:C,3,FALSE),Tabelle3[[#This Row],[Artikelnr.]])</f>
        <v>Laborproben</v>
      </c>
      <c r="F332" s="11" t="str">
        <f>VLOOKUP(Eintragen!D332,'Liste Gründe'!A:D,2,FALSE)</f>
        <v>Qualitätssicherung</v>
      </c>
      <c r="G332" s="13" t="str">
        <f>IF(ISBLANK(Eintragen!F332),VLOOKUP(Tabelle3[[#This Row],[Grund Ziffer]],'Liste Gründe'!A:D,3,FALSE),Eintragen!F332)</f>
        <v>Laborprobe</v>
      </c>
      <c r="H332" s="11" t="str">
        <f>IF(ISBLANK(Tabelle1[[#This Row],[noch genauer]]),"-",Tabelle1[[#This Row],[noch genauer]])</f>
        <v>Laborprobe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Labor</v>
      </c>
      <c r="O332" s="16" t="str">
        <f>Eintragen!B332</f>
        <v>Laborproben</v>
      </c>
      <c r="P332" s="15">
        <f>Eintragen!D332</f>
        <v>70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Rest</v>
      </c>
      <c r="B333" s="12">
        <f>Eintragen!C333</f>
        <v>60</v>
      </c>
      <c r="C333" s="13">
        <f>Tabelle1[[#This Row],[Datum]]</f>
        <v>44447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3" s="14" t="str">
        <f>IFERROR(VLOOKUP(Tabelle3[[#This Row],[Artikelnr.]],Artikel!A:C,3,FALSE),Tabelle3[[#This Row],[Artikelnr.]])</f>
        <v>Laborproben</v>
      </c>
      <c r="F333" s="11" t="str">
        <f>VLOOKUP(Eintragen!D333,'Liste Gründe'!A:D,2,FALSE)</f>
        <v>Qualitätssicherung</v>
      </c>
      <c r="G333" s="13" t="str">
        <f>IF(ISBLANK(Eintragen!F333),VLOOKUP(Tabelle3[[#This Row],[Grund Ziffer]],'Liste Gründe'!A:D,3,FALSE),Eintragen!F333)</f>
        <v>Laborprobe</v>
      </c>
      <c r="H333" s="11" t="str">
        <f>IF(ISBLANK(Tabelle1[[#This Row],[noch genauer]]),"-",Tabelle1[[#This Row],[noch genauer]])</f>
        <v>Laborprobe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Labor</v>
      </c>
      <c r="O333" s="16" t="str">
        <f>Eintragen!B333</f>
        <v>Laborproben</v>
      </c>
      <c r="P333" s="15">
        <f>Eintragen!D333</f>
        <v>70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4" s="14" t="str">
        <f>IFERROR(VLOOKUP(Tabelle3[[#This Row],[Artikelnr.]],Artikel!A:C,3,FALSE),Tabelle3[[#This Row],[Artikelnr.]])</f>
        <v>Räucher VS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>Räucher VS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10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35" s="14" t="str">
        <f>IFERROR(VLOOKUP(Tabelle3[[#This Row],[Artikelnr.]],Artikel!A:C,3,FALSE),Tabelle3[[#This Row],[Artikelnr.]])</f>
        <v>Reste Zipfel</v>
      </c>
      <c r="F335" s="11" t="str">
        <f>VLOOKUP(Eintragen!D335,'Liste Gründe'!A:D,2,FALSE)</f>
        <v>keinen Verwendungszweck</v>
      </c>
      <c r="G335" s="13" t="str">
        <f>IF(ISBLANK(Eintragen!F335),VLOOKUP(Tabelle3[[#This Row],[Grund Ziffer]],'Liste Gründe'!A:D,3,FALSE),Eintragen!F335)</f>
        <v>Reste von Würste beim Köpfen</v>
      </c>
      <c r="H335" s="11" t="str">
        <f>IF(ISBLANK(Tabelle1[[#This Row],[noch genauer]]),"-",Tabelle1[[#This Row],[noch genauer]])</f>
        <v>Reste von Würste beim Köpfen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WVP</v>
      </c>
      <c r="O335" s="16" t="str">
        <f>Eintragen!B335</f>
        <v>Reste Zipfel</v>
      </c>
      <c r="P335" s="15">
        <f>Eintragen!D335</f>
        <v>61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BU1</v>
      </c>
      <c r="B336" s="12">
        <f>Eintragen!C336</f>
        <v>20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 xml:space="preserve">RW Schinken 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 t="str">
        <f>Eintragen!B336</f>
        <v xml:space="preserve">RW Schinken 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111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7" s="14" t="str">
        <f>IFERROR(VLOOKUP(Tabelle3[[#This Row],[Artikelnr.]],Artikel!A:C,3,FALSE),Tabelle3[[#This Row],[Artikelnr.]])</f>
        <v>VOS Walnuss Blöcke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VOS &gt; Einsatz</v>
      </c>
      <c r="H337" s="11" t="str">
        <f>IF(ISBLANK(Tabelle1[[#This Row],[noch genauer]]),"-",Tabelle1[[#This Row],[noch genauer]])</f>
        <v>VOS &gt; Einsatz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55.5</v>
      </c>
      <c r="N337" s="14" t="str">
        <f>Eintragen!A337</f>
        <v>BU3</v>
      </c>
      <c r="O337" s="16">
        <f>Eintragen!B337</f>
        <v>29500593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18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Bio Gouda 48%, mitt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Rest</v>
      </c>
      <c r="H338" s="11" t="str">
        <f>IF(ISBLANK(Tabelle1[[#This Row],[noch genauer]]),"-",Tabelle1[[#This Row],[noch genauer]])</f>
        <v>wurde nicht eingesetzt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39.6</v>
      </c>
      <c r="N338" s="14" t="str">
        <f>Eintragen!A338</f>
        <v>L18</v>
      </c>
      <c r="O338" s="16">
        <f>Eintragen!B338</f>
        <v>29500754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BU4</v>
      </c>
      <c r="B339" s="12">
        <f>Eintragen!C339</f>
        <v>30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MEDI-KRÄUK</v>
      </c>
      <c r="F339" s="11" t="str">
        <f>VLOOKUP(Eintragen!D339,'Liste Gründe'!A:D,2,FALSE)</f>
        <v>keinen Verwendungszweck</v>
      </c>
      <c r="G339" s="13" t="str">
        <f>IF(ISBLANK(Eintragen!F339),VLOOKUP(Tabelle3[[#This Row],[Grund Ziffer]],'Liste Gründe'!A:D,3,FALSE),Eintragen!F339)</f>
        <v>keinen Verwendungszweck</v>
      </c>
      <c r="H339" s="11" t="str">
        <f>IF(ISBLANK(Tabelle1[[#This Row],[noch genauer]]),"-",Tabelle1[[#This Row],[noch genauer]])</f>
        <v>&lt;500kg/Monat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45</v>
      </c>
      <c r="N339" s="14" t="str">
        <f>Eintragen!A339</f>
        <v>L21</v>
      </c>
      <c r="O339" s="16">
        <f>Eintragen!B339</f>
        <v>29500886</v>
      </c>
      <c r="P339" s="15">
        <f>Eintragen!D339</f>
        <v>61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BU4</v>
      </c>
      <c r="B340" s="12">
        <f>Eintragen!C340</f>
        <v>11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PECO</v>
      </c>
      <c r="F340" s="11" t="str">
        <f>VLOOKUP(Eintragen!D340,'Liste Gründe'!A:D,2,FALSE)</f>
        <v>keinen Verwendungszweck</v>
      </c>
      <c r="G340" s="13" t="str">
        <f>IF(ISBLANK(Eintragen!F340),VLOOKUP(Tabelle3[[#This Row],[Grund Ziffer]],'Liste Gründe'!A:D,3,FALSE),Eintragen!F340)</f>
        <v>keinen Verwendungszweck</v>
      </c>
      <c r="H340" s="11" t="str">
        <f>IF(ISBLANK(Tabelle1[[#This Row],[noch genauer]]),"-",Tabelle1[[#This Row],[noch genauer]])</f>
        <v>&lt;300kg/Monat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16.176470588235297</v>
      </c>
      <c r="N340" s="14" t="str">
        <f>Eintragen!A340</f>
        <v>L23</v>
      </c>
      <c r="O340" s="16">
        <f>Eintragen!B340</f>
        <v>29500891</v>
      </c>
      <c r="P340" s="15">
        <f>Eintragen!D340</f>
        <v>61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BU4</v>
      </c>
      <c r="B341" s="12">
        <f>Eintragen!C341</f>
        <v>8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ROVIN</v>
      </c>
      <c r="F341" s="11" t="str">
        <f>VLOOKUP(Eintragen!D341,'Liste Gründe'!A:D,2,FALSE)</f>
        <v>keinen Verwendungszweck</v>
      </c>
      <c r="G341" s="13" t="str">
        <f>IF(ISBLANK(Eintragen!F341),VLOOKUP(Tabelle3[[#This Row],[Grund Ziffer]],'Liste Gründe'!A:D,3,FALSE),Eintragen!F341)</f>
        <v>keinen Verwendungszweck</v>
      </c>
      <c r="H341" s="11" t="str">
        <f>IF(ISBLANK(Tabelle1[[#This Row],[noch genauer]]),"-",Tabelle1[[#This Row],[noch genauer]])</f>
        <v>&lt;300kg/Monat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0.08</v>
      </c>
      <c r="N341" s="14" t="str">
        <f>Eintragen!A341</f>
        <v>L23</v>
      </c>
      <c r="O341" s="16">
        <f>Eintragen!B341</f>
        <v>29500900</v>
      </c>
      <c r="P341" s="15">
        <f>Eintragen!D341</f>
        <v>61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BU4</v>
      </c>
      <c r="B342" s="12">
        <f>Eintragen!C342</f>
        <v>3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AT-ROTWEIN</v>
      </c>
      <c r="F342" s="11" t="str">
        <f>VLOOKUP(Eintragen!D342,'Liste Gründe'!A:D,2,FALSE)</f>
        <v>keinen Verwendungszweck</v>
      </c>
      <c r="G342" s="13" t="str">
        <f>IF(ISBLANK(Eintragen!F342),VLOOKUP(Tabelle3[[#This Row],[Grund Ziffer]],'Liste Gründe'!A:D,3,FALSE),Eintragen!F342)</f>
        <v>keinen Verwendungszweck</v>
      </c>
      <c r="H342" s="11" t="str">
        <f>IF(ISBLANK(Tabelle1[[#This Row],[noch genauer]]),"-",Tabelle1[[#This Row],[noch genauer]])</f>
        <v>&lt;20kg/Monat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3.0000000000000003E-4</v>
      </c>
      <c r="N342" s="14" t="str">
        <f>Eintragen!A342</f>
        <v>L23</v>
      </c>
      <c r="O342" s="16">
        <f>Eintragen!B342</f>
        <v>29501013</v>
      </c>
      <c r="P342" s="15">
        <f>Eintragen!D342</f>
        <v>61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133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43" s="14" t="str">
        <f>IFERROR(VLOOKUP(Tabelle3[[#This Row],[Artikelnr.]],Artikel!A:C,3,FALSE),Tabelle3[[#This Row],[Artikelnr.]])</f>
        <v>VOS VEG-SCH WÜRZIG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VOS &gt; Einsatz</v>
      </c>
      <c r="H343" s="11" t="str">
        <f>IF(ISBLANK(Tabelle1[[#This Row],[noch genauer]]),"-",Tabelle1[[#This Row],[noch genauer]])</f>
        <v>-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66.5</v>
      </c>
      <c r="N343" s="14" t="str">
        <f>Eintragen!A343</f>
        <v>L1</v>
      </c>
      <c r="O343" s="16">
        <f>Eintragen!B343</f>
        <v>29900003</v>
      </c>
      <c r="P343" s="15">
        <f>Eintragen!D343</f>
        <v>12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Verkauf</v>
      </c>
      <c r="B344" s="12">
        <f>Eintragen!C344</f>
        <v>314.90000000000003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4" s="14" t="str">
        <f>IFERROR(VLOOKUP(Tabelle3[[#This Row],[Artikelnr.]],Artikel!A:C,3,FALSE),Tabelle3[[#This Row],[Artikelnr.]])</f>
        <v>Vorschmelzwürste 6,7 kg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keinen Abnehmer/kein Schälpersonal</v>
      </c>
      <c r="H344" s="11" t="str">
        <f>IF(ISBLANK(Tabelle1[[#This Row],[noch genauer]]),"-",Tabelle1[[#This Row],[noch genauer]])</f>
        <v>keinen Abnehmer/Schälen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IFERROR(VLOOKUP(Tabelle3[[#This Row],[Artikelnr.]],Kennzahlen!S:U,3,FALSE)*Tabelle3[[#This Row],[Menge]],"0")</f>
        <v>0</v>
      </c>
      <c r="N344" s="14" t="str">
        <f>Eintragen!A344</f>
        <v>Verkauf</v>
      </c>
      <c r="O344" s="16">
        <f>Eintragen!B344</f>
        <v>31000094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BU1</v>
      </c>
      <c r="B345" s="12">
        <f>Eintragen!C345</f>
        <v>100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5" s="14" t="str">
        <f>IFERROR(VLOOKUP(Tabelle3[[#This Row],[Artikelnr.]],Artikel!A:C,3,FALSE),Tabelle3[[#This Row],[Artikelnr.]])</f>
        <v>Cheddar Cheese 50% Block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Luftzieher</v>
      </c>
      <c r="H345" s="11" t="str">
        <f>IF(ISBLANK(Tabelle1[[#This Row],[noch genauer]]),"-",Tabelle1[[#This Row],[noch genauer]])</f>
        <v>Luftzieher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IFERROR(VLOOKUP(Tabelle3[[#This Row],[Artikelnr.]],Kennzahlen!S:U,3,FALSE)*Tabelle3[[#This Row],[Menge]],"0")</f>
        <v>0</v>
      </c>
      <c r="N345" s="14" t="str">
        <f>Eintragen!A345</f>
        <v>RWV</v>
      </c>
      <c r="O345" s="16" t="str">
        <f>Eintragen!B345</f>
        <v>Cheddar Cheese 50% Block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Verkauf</v>
      </c>
      <c r="B346" s="12">
        <f>Eintragen!C346</f>
        <v>915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6" s="14" t="str">
        <f>IFERROR(VLOOKUP(Tabelle3[[#This Row],[Artikelnr.]],Artikel!A:C,3,FALSE),Tabelle3[[#This Row],[Artikelnr.]])</f>
        <v>Div. Zipfel, Endstücke</v>
      </c>
      <c r="F346" s="11" t="str">
        <f>VLOOKUP(Eintragen!D346,'Liste Gründe'!A:D,2,FALSE)</f>
        <v>Schimmel</v>
      </c>
      <c r="G346" s="13" t="str">
        <f>IF(ISBLANK(Eintragen!F346),VLOOKUP(Tabelle3[[#This Row],[Grund Ziffer]],'Liste Gründe'!A:D,3,FALSE),Eintragen!F346)</f>
        <v>keinen Abnehmer/kein Schälpersonal</v>
      </c>
      <c r="H346" s="11" t="str">
        <f>IF(ISBLANK(Tabelle1[[#This Row],[noch genauer]]),"-",Tabelle1[[#This Row],[noch genauer]])</f>
        <v>keinen Abnehmer/Schälen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IFERROR(VLOOKUP(Tabelle3[[#This Row],[Artikelnr.]],Kennzahlen!S:U,3,FALSE)*Tabelle3[[#This Row],[Menge]],"0")</f>
        <v>0</v>
      </c>
      <c r="N346" s="14" t="str">
        <f>Eintragen!A346</f>
        <v>Verkauf</v>
      </c>
      <c r="O346" s="16" t="str">
        <f>Eintragen!B346</f>
        <v>Div. Zipfel, Endstücke</v>
      </c>
      <c r="P346" s="15">
        <f>Eintragen!D346</f>
        <v>12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BU1</v>
      </c>
      <c r="B347" s="12">
        <f>Eintragen!C347</f>
        <v>50.6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7" s="14" t="str">
        <f>IFERROR(VLOOKUP(Tabelle3[[#This Row],[Artikelnr.]],Artikel!A:C,3,FALSE),Tabelle3[[#This Row],[Artikelnr.]])</f>
        <v>Diverses aus Abfüllung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Maschinenabfall</v>
      </c>
      <c r="H347" s="11" t="str">
        <f>IF(ISBLANK(Tabelle1[[#This Row],[noch genauer]]),"-",Tabelle1[[#This Row],[noch genauer]])</f>
        <v>nicht eindeutig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IFERROR(VLOOKUP(Tabelle3[[#This Row],[Artikelnr.]],Kennzahlen!S:U,3,FALSE)*Tabelle3[[#This Row],[Menge]],"0")</f>
        <v>0</v>
      </c>
      <c r="N347" s="14" t="str">
        <f>Eintragen!A347</f>
        <v>Abfüllung</v>
      </c>
      <c r="O347" s="16" t="str">
        <f>Eintragen!B347</f>
        <v>Diverses aus Abfüllung</v>
      </c>
      <c r="P347" s="15">
        <f>Eintragen!D347</f>
        <v>10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BU1</v>
      </c>
      <c r="B348" s="12">
        <f>Eintragen!C348</f>
        <v>108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8" s="14" t="str">
        <f>IFERROR(VLOOKUP(Tabelle3[[#This Row],[Artikelnr.]],Artikel!A:C,3,FALSE),Tabelle3[[#This Row],[Artikelnr.]])</f>
        <v>Diverses aus Abfüllung</v>
      </c>
      <c r="F348" s="11" t="str">
        <f>VLOOKUP(Eintragen!D348,'Liste Gründe'!A:D,2,FALSE)</f>
        <v>Linienbezogen</v>
      </c>
      <c r="G348" s="13" t="str">
        <f>IF(ISBLANK(Eintragen!F348),VLOOKUP(Tabelle3[[#This Row],[Grund Ziffer]],'Liste Gründe'!A:D,3,FALSE),Eintragen!F348)</f>
        <v>Maschinenabfall</v>
      </c>
      <c r="H348" s="11" t="str">
        <f>IF(ISBLANK(Tabelle1[[#This Row],[noch genauer]]),"-",Tabelle1[[#This Row],[noch genauer]])</f>
        <v>nicht eindeutig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IFERROR(VLOOKUP(Tabelle3[[#This Row],[Artikelnr.]],Kennzahlen!S:U,3,FALSE)*Tabelle3[[#This Row],[Menge]],"0")</f>
        <v>0</v>
      </c>
      <c r="N348" s="14" t="str">
        <f>Eintragen!A348</f>
        <v>Abfüllung</v>
      </c>
      <c r="O348" s="16" t="str">
        <f>Eintragen!B348</f>
        <v>Diverses aus Abfüllung</v>
      </c>
      <c r="P348" s="15">
        <f>Eintragen!D348</f>
        <v>10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Rest</v>
      </c>
      <c r="B349" s="12">
        <f>Eintragen!C349</f>
        <v>2</v>
      </c>
      <c r="C349" s="13">
        <f>Tabelle1[[#This Row],[Datum]]</f>
        <v>44448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49" s="14" t="str">
        <f>IFERROR(VLOOKUP(Tabelle3[[#This Row],[Artikelnr.]],Artikel!A:C,3,FALSE),Tabelle3[[#This Row],[Artikelnr.]])</f>
        <v>Diverses QM</v>
      </c>
      <c r="F349" s="11" t="str">
        <f>VLOOKUP(Eintragen!D349,'Liste Gründe'!A:D,2,FALSE)</f>
        <v>Qualitätssicherung</v>
      </c>
      <c r="G349" s="13" t="str">
        <f>IF(ISBLANK(Eintragen!F349),VLOOKUP(Tabelle3[[#This Row],[Grund Ziffer]],'Liste Gründe'!A:D,3,FALSE),Eintragen!F349)</f>
        <v>Sensorik</v>
      </c>
      <c r="H349" s="11" t="str">
        <f>IF(ISBLANK(Tabelle1[[#This Row],[noch genauer]]),"-",Tabelle1[[#This Row],[noch genauer]])</f>
        <v>Sensorik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QM</v>
      </c>
      <c r="O349" s="16" t="str">
        <f>Eintragen!B349</f>
        <v>Diverses QM</v>
      </c>
      <c r="P349" s="15">
        <f>Eintragen!D349</f>
        <v>70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Rest</v>
      </c>
      <c r="B350" s="12">
        <f>Eintragen!C350</f>
        <v>2</v>
      </c>
      <c r="C350" s="13">
        <f>Tabelle1[[#This Row],[Datum]]</f>
        <v>44448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0" s="14" t="str">
        <f>IFERROR(VLOOKUP(Tabelle3[[#This Row],[Artikelnr.]],Artikel!A:C,3,FALSE),Tabelle3[[#This Row],[Artikelnr.]])</f>
        <v>Diverses QM</v>
      </c>
      <c r="F350" s="11" t="str">
        <f>VLOOKUP(Eintragen!D350,'Liste Gründe'!A:D,2,FALSE)</f>
        <v>Qualitätssicherung</v>
      </c>
      <c r="G350" s="13" t="str">
        <f>IF(ISBLANK(Eintragen!F350),VLOOKUP(Tabelle3[[#This Row],[Grund Ziffer]],'Liste Gründe'!A:D,3,FALSE),Eintragen!F350)</f>
        <v>Sensorik</v>
      </c>
      <c r="H350" s="11" t="str">
        <f>IF(ISBLANK(Tabelle1[[#This Row],[noch genauer]]),"-",Tabelle1[[#This Row],[noch genauer]])</f>
        <v>Sensorik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QM</v>
      </c>
      <c r="O350" s="16" t="str">
        <f>Eintragen!B350</f>
        <v>Diverses QM</v>
      </c>
      <c r="P350" s="15">
        <f>Eintragen!D350</f>
        <v>70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Rest</v>
      </c>
      <c r="B351" s="12">
        <f>Eintragen!C351</f>
        <v>4.5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Rest</v>
      </c>
      <c r="B352" s="12">
        <f>Eintragen!C352</f>
        <v>450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52" s="14" t="str">
        <f>IFERROR(VLOOKUP(Tabelle3[[#This Row],[Artikelnr.]],Artikel!A:C,3,FALSE),Tabelle3[[#This Row],[Artikelnr.]])</f>
        <v>Käsesnack</v>
      </c>
      <c r="F352" s="11" t="str">
        <f>VLOOKUP(Eintragen!D352,'Liste Gründe'!A:D,2,FALSE)</f>
        <v>Schimmel</v>
      </c>
      <c r="G352" s="13" t="str">
        <f>IF(ISBLANK(Eintragen!F352),VLOOKUP(Tabelle3[[#This Row],[Grund Ziffer]],'Liste Gründe'!A:D,3,FALSE),Eintragen!F352)</f>
        <v>MHD abgelaufen in Logistik</v>
      </c>
      <c r="H352" s="11" t="str">
        <f>IF(ISBLANK(Tabelle1[[#This Row],[noch genauer]]),"-",Tabelle1[[#This Row],[noch genauer]])</f>
        <v>in Logistik stehen geblieben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Logistik</v>
      </c>
      <c r="O352" s="16" t="str">
        <f>Eintragen!B352</f>
        <v>Käsesnack</v>
      </c>
      <c r="P352" s="15">
        <f>Eintragen!D352</f>
        <v>120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Rest</v>
      </c>
      <c r="B353" s="12">
        <f>Eintragen!C353</f>
        <v>25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Laborproben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Laborprobe</v>
      </c>
      <c r="H353" s="11" t="str">
        <f>IF(ISBLANK(Tabelle1[[#This Row],[noch genauer]]),"-",Tabelle1[[#This Row],[noch genauer]])</f>
        <v>Laborprobe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Labor</v>
      </c>
      <c r="O353" s="16" t="str">
        <f>Eintragen!B353</f>
        <v>Laborproben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BU3</v>
      </c>
      <c r="B354" s="12">
        <f>Eintragen!C354</f>
        <v>133.6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4" s="14" t="str">
        <f>IFERROR(VLOOKUP(Tabelle3[[#This Row],[Artikelnr.]],Artikel!A:C,3,FALSE),Tabelle3[[#This Row],[Artikelnr.]])</f>
        <v>VOS Walnuss 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VOS &gt; Einsatz</v>
      </c>
      <c r="H354" s="11" t="str">
        <f>IF(ISBLANK(Tabelle1[[#This Row],[noch genauer]]),"-",Tabelle1[[#This Row],[noch genauer]])</f>
        <v>VOS &gt; Einsatz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66.8</v>
      </c>
      <c r="N354" s="14" t="str">
        <f>Eintragen!A354</f>
        <v>BU3</v>
      </c>
      <c r="O354" s="16">
        <f>Eintragen!B354</f>
        <v>29500593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BU3</v>
      </c>
      <c r="B355" s="12">
        <f>Eintragen!C355</f>
        <v>35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Bio Gouda 48%, mitt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Rest</v>
      </c>
      <c r="H355" s="11" t="str">
        <f>IF(ISBLANK(Tabelle1[[#This Row],[noch genauer]]),"-",Tabelle1[[#This Row],[noch genauer]])</f>
        <v>wurde nicht eingesetzt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77</v>
      </c>
      <c r="N355" s="14" t="str">
        <f>Eintragen!A355</f>
        <v>L18</v>
      </c>
      <c r="O355" s="16">
        <f>Eintragen!B355</f>
        <v>29500754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19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Unser Blütenkäse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&lt;500kg/Monat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0.19</v>
      </c>
      <c r="N356" s="14" t="str">
        <f>Eintragen!A356</f>
        <v>L22</v>
      </c>
      <c r="O356" s="16">
        <f>Eintragen!B356</f>
        <v>29500910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19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Unser Blütenkäse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&lt;500kg/Monat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0.19</v>
      </c>
      <c r="N357" s="14" t="str">
        <f>Eintragen!A357</f>
        <v>L22</v>
      </c>
      <c r="O357" s="16">
        <f>Eintragen!B357</f>
        <v>29500910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BU1</v>
      </c>
      <c r="B358" s="12">
        <f>Eintragen!C358</f>
        <v>22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VOS-ABS ENTSORGUNG</v>
      </c>
      <c r="F358" s="11" t="str">
        <f>VLOOKUP(Eintragen!D358,'Liste Gründe'!A:D,2,FALSE)</f>
        <v>Rest</v>
      </c>
      <c r="G358" s="13" t="str">
        <f>IF(ISBLANK(Eintragen!F358),VLOOKUP(Tabelle3[[#This Row],[Grund Ziffer]],'Liste Gründe'!A:D,3,FALSE),Eintragen!F358)</f>
        <v>geschälte Rinde</v>
      </c>
      <c r="H358" s="11" t="str">
        <f>IF(ISBLANK(Tabelle1[[#This Row],[noch genauer]]),"-",Tabelle1[[#This Row],[noch genauer]])</f>
        <v>keine Verwendung möglich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0.22</v>
      </c>
      <c r="N358" s="14" t="str">
        <f>Eintragen!A358</f>
        <v>RWV</v>
      </c>
      <c r="O358" s="16">
        <f>Eintragen!B358</f>
        <v>29500917</v>
      </c>
      <c r="P358" s="15">
        <f>Eintragen!D358</f>
        <v>22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Whisky-Nuts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&lt;300kg/Monat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10.5</v>
      </c>
      <c r="N359" s="14" t="str">
        <f>Eintragen!A359</f>
        <v>L21</v>
      </c>
      <c r="O359" s="16">
        <f>Eintragen!B359</f>
        <v>29501009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Whisky-Nuts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&lt;300kg/Monat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10.5</v>
      </c>
      <c r="N360" s="14" t="str">
        <f>Eintragen!A360</f>
        <v>L21</v>
      </c>
      <c r="O360" s="16">
        <f>Eintragen!B360</f>
        <v>29501009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BU1</v>
      </c>
      <c r="B361" s="12">
        <f>Eintragen!C361</f>
        <v>115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40-60% WSCH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keine Verarbeitung</v>
      </c>
      <c r="H361" s="11" t="str">
        <f>IF(ISBLANK(Tabelle1[[#This Row],[noch genauer]]),"-",Tabelle1[[#This Row],[noch genauer]])</f>
        <v>Auftrag abgeschlossen, Reste stehen gelassen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287.5</v>
      </c>
      <c r="N361" s="14" t="str">
        <f>Eintragen!A361</f>
        <v>Schmelze</v>
      </c>
      <c r="O361" s="16">
        <f>Eintragen!B361</f>
        <v>29600029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BU1</v>
      </c>
      <c r="B362" s="12">
        <f>Eintragen!C362</f>
        <v>13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BERGBAU-MAAS-VAKU</v>
      </c>
      <c r="F362" s="11" t="str">
        <f>VLOOKUP(Eintragen!D362,'Liste Gründe'!A:D,2,FALSE)</f>
        <v>Rest</v>
      </c>
      <c r="G362" s="13" t="str">
        <f>IF(ISBLANK(Eintragen!F362),VLOOKUP(Tabelle3[[#This Row],[Grund Ziffer]],'Liste Gründe'!A:D,3,FALSE),Eintragen!F362)</f>
        <v>Fremdkörper</v>
      </c>
      <c r="H362" s="11" t="str">
        <f>IF(ISBLANK(Tabelle1[[#This Row],[noch genauer]]),"-",Tabelle1[[#This Row],[noch genauer]])</f>
        <v>Schmutz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Abfüllung</v>
      </c>
      <c r="O362" s="16">
        <f>Eintragen!B362</f>
        <v>49500173</v>
      </c>
      <c r="P362" s="15">
        <f>Eintragen!D362</f>
        <v>22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BU3</v>
      </c>
      <c r="B363" s="12">
        <f>Eintragen!C363</f>
        <v>606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63" s="14" t="str">
        <f>IFERROR(VLOOKUP(Tabelle3[[#This Row],[Artikelnr.]],Artikel!A:C,3,FALSE),Tabelle3[[#This Row],[Artikelnr.]])</f>
        <v>VOS VEG-SCH-MILD-VAKU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VOS &gt; Einsatz</v>
      </c>
      <c r="H363" s="11" t="str">
        <f>IF(ISBLANK(Tabelle1[[#This Row],[noch genauer]]),"-",Tabelle1[[#This Row],[noch genauer]])</f>
        <v>-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311.48399999999998</v>
      </c>
      <c r="N363" s="14" t="str">
        <f>Eintragen!A363</f>
        <v>L1</v>
      </c>
      <c r="O363" s="16">
        <f>Eintragen!B363</f>
        <v>49900001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BU3</v>
      </c>
      <c r="B364" s="12">
        <f>Eintragen!C364</f>
        <v>2613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64" s="14" t="str">
        <f>IFERROR(VLOOKUP(Tabelle3[[#This Row],[Artikelnr.]],Artikel!A:C,3,FALSE),Tabelle3[[#This Row],[Artikelnr.]])</f>
        <v>VOS VEG-SCH-WÜRZIG-VAKU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VOS &gt; Einsatz</v>
      </c>
      <c r="H364" s="11" t="str">
        <f>IF(ISBLANK(Tabelle1[[#This Row],[noch genauer]]),"-",Tabelle1[[#This Row],[noch genauer]])</f>
        <v>-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1343.0820000000001</v>
      </c>
      <c r="N364" s="14" t="str">
        <f>Eintragen!A364</f>
        <v>L1</v>
      </c>
      <c r="O364" s="16">
        <f>Eintragen!B364</f>
        <v>49900002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Rest</v>
      </c>
      <c r="B365" s="12">
        <f>Eintragen!C365</f>
        <v>777.6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5" s="14" t="str">
        <f>IFERROR(VLOOKUP(Tabelle3[[#This Row],[Artikelnr.]],Artikel!A:C,3,FALSE),Tabelle3[[#This Row],[Artikelnr.]])</f>
        <v>Black Forest Räucherkäs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Retoure</v>
      </c>
      <c r="H365" s="11" t="str">
        <f>IF(ISBLANK(Tabelle1[[#This Row],[noch genauer]]),"-",Tabelle1[[#This Row],[noch genauer]])</f>
        <v>Rückrufaktion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Logistik</v>
      </c>
      <c r="O365" s="16">
        <f>Eintragen!B365</f>
        <v>57000277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BU2</v>
      </c>
      <c r="B366" s="12">
        <f>Eintragen!C366</f>
        <v>30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66" s="14" t="str">
        <f>IFERROR(VLOOKUP(Tabelle3[[#This Row],[Artikelnr.]],Artikel!A:C,3,FALSE),Tabelle3[[#This Row],[Artikelnr.]])</f>
        <v>Blöcke</v>
      </c>
      <c r="F366" s="11" t="str">
        <f>VLOOKUP(Eintragen!D366,'Liste Gründe'!A:D,2,FALSE)</f>
        <v>Schimmel</v>
      </c>
      <c r="G366" s="13" t="str">
        <f>IF(ISBLANK(Eintragen!F366),VLOOKUP(Tabelle3[[#This Row],[Grund Ziffer]],'Liste Gründe'!A:D,3,FALSE),Eintragen!F366)</f>
        <v>Luftzieher/Folienriss durch Transport</v>
      </c>
      <c r="H366" s="11" t="str">
        <f>IF(ISBLANK(Tabelle1[[#This Row],[noch genauer]]),"-",Tabelle1[[#This Row],[noch genauer]])</f>
        <v>Luftzieher/Folienriss durch Transport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IFERROR(VLOOKUP(Tabelle3[[#This Row],[Artikelnr.]],Kennzahlen!S:U,3,FALSE)*Tabelle3[[#This Row],[Menge]],"0")</f>
        <v>0</v>
      </c>
      <c r="N366" s="14" t="str">
        <f>Eintragen!A366</f>
        <v>BU2</v>
      </c>
      <c r="O366" s="16" t="str">
        <f>Eintragen!B366</f>
        <v>Blöcke</v>
      </c>
      <c r="P366" s="15">
        <f>Eintragen!D366</f>
        <v>12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BU1</v>
      </c>
      <c r="B367" s="12">
        <f>Eintragen!C367</f>
        <v>16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7" s="14" t="str">
        <f>IFERROR(VLOOKUP(Tabelle3[[#This Row],[Artikelnr.]],Artikel!A:C,3,FALSE),Tabelle3[[#This Row],[Artikelnr.]])</f>
        <v>Diverses aus Abfüllung</v>
      </c>
      <c r="F367" s="11" t="str">
        <f>VLOOKUP(Eintragen!D367,'Liste Gründe'!A:D,2,FALSE)</f>
        <v>Linienbezogen</v>
      </c>
      <c r="G367" s="13" t="str">
        <f>IF(ISBLANK(Eintragen!F367),VLOOKUP(Tabelle3[[#This Row],[Grund Ziffer]],'Liste Gründe'!A:D,3,FALSE),Eintragen!F367)</f>
        <v>Maschinenabfall</v>
      </c>
      <c r="H367" s="11" t="str">
        <f>IF(ISBLANK(Tabelle1[[#This Row],[noch genauer]]),"-",Tabelle1[[#This Row],[noch genauer]])</f>
        <v>nicht eindeutig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IFERROR(VLOOKUP(Tabelle3[[#This Row],[Artikelnr.]],Kennzahlen!S:U,3,FALSE)*Tabelle3[[#This Row],[Menge]],"0")</f>
        <v>0</v>
      </c>
      <c r="N367" s="14" t="str">
        <f>Eintragen!A367</f>
        <v>Abfüllung</v>
      </c>
      <c r="O367" s="16" t="str">
        <f>Eintragen!B367</f>
        <v>Diverses aus Abfüllung</v>
      </c>
      <c r="P367" s="15">
        <f>Eintragen!D367</f>
        <v>10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BU1</v>
      </c>
      <c r="B368" s="12">
        <f>Eintragen!C368</f>
        <v>19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8" s="14" t="str">
        <f>IFERROR(VLOOKUP(Tabelle3[[#This Row],[Artikelnr.]],Artikel!A:C,3,FALSE),Tabelle3[[#This Row],[Artikelnr.]])</f>
        <v>Diverses aus Abfüllung</v>
      </c>
      <c r="F368" s="11" t="str">
        <f>VLOOKUP(Eintragen!D368,'Liste Gründe'!A:D,2,FALSE)</f>
        <v>Linienbezogen</v>
      </c>
      <c r="G368" s="13" t="str">
        <f>IF(ISBLANK(Eintragen!F368),VLOOKUP(Tabelle3[[#This Row],[Grund Ziffer]],'Liste Gründe'!A:D,3,FALSE),Eintragen!F368)</f>
        <v>Maschinenabfall</v>
      </c>
      <c r="H368" s="11" t="str">
        <f>IF(ISBLANK(Tabelle1[[#This Row],[noch genauer]]),"-",Tabelle1[[#This Row],[noch genauer]])</f>
        <v>nicht eindeutig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IFERROR(VLOOKUP(Tabelle3[[#This Row],[Artikelnr.]],Kennzahlen!S:U,3,FALSE)*Tabelle3[[#This Row],[Menge]],"0")</f>
        <v>0</v>
      </c>
      <c r="N368" s="14" t="str">
        <f>Eintragen!A368</f>
        <v>Abfüllung</v>
      </c>
      <c r="O368" s="16" t="str">
        <f>Eintragen!B368</f>
        <v>Diverses aus Abfüllung</v>
      </c>
      <c r="P368" s="15">
        <f>Eintragen!D368</f>
        <v>10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BU1</v>
      </c>
      <c r="B369" s="12">
        <f>Eintragen!C369</f>
        <v>81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9" s="14" t="str">
        <f>IFERROR(VLOOKUP(Tabelle3[[#This Row],[Artikelnr.]],Artikel!A:C,3,FALSE),Tabelle3[[#This Row],[Artikelnr.]])</f>
        <v>Diverses aus Abfüllung</v>
      </c>
      <c r="F369" s="11" t="str">
        <f>VLOOKUP(Eintragen!D369,'Liste Gründe'!A:D,2,FALSE)</f>
        <v>Linienbezogen</v>
      </c>
      <c r="G369" s="13" t="str">
        <f>IF(ISBLANK(Eintragen!F369),VLOOKUP(Tabelle3[[#This Row],[Grund Ziffer]],'Liste Gründe'!A:D,3,FALSE),Eintragen!F369)</f>
        <v>Maschinenabfall</v>
      </c>
      <c r="H369" s="11" t="str">
        <f>IF(ISBLANK(Tabelle1[[#This Row],[noch genauer]]),"-",Tabelle1[[#This Row],[noch genauer]])</f>
        <v>nicht eindeutig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IFERROR(VLOOKUP(Tabelle3[[#This Row],[Artikelnr.]],Kennzahlen!S:U,3,FALSE)*Tabelle3[[#This Row],[Menge]],"0")</f>
        <v>0</v>
      </c>
      <c r="N369" s="14" t="str">
        <f>Eintragen!A369</f>
        <v>Abfüllung</v>
      </c>
      <c r="O369" s="16" t="str">
        <f>Eintragen!B369</f>
        <v>Diverses aus Abfüllung</v>
      </c>
      <c r="P369" s="15">
        <f>Eintragen!D369</f>
        <v>10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BU1</v>
      </c>
      <c r="B370" s="12">
        <f>Eintragen!C370</f>
        <v>120</v>
      </c>
      <c r="C370" s="13">
        <f>Tabelle1[[#This Row],[Datum]]</f>
        <v>44449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BU1</v>
      </c>
      <c r="B371" s="12">
        <f>Eintragen!C371</f>
        <v>141.4</v>
      </c>
      <c r="C371" s="13">
        <f>Tabelle1[[#This Row],[Datum]]</f>
        <v>44449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BU1</v>
      </c>
      <c r="B372" s="12">
        <f>Eintragen!C372</f>
        <v>210</v>
      </c>
      <c r="C372" s="13">
        <f>Tabelle1[[#This Row],[Datum]]</f>
        <v>44449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Rest</v>
      </c>
      <c r="B373" s="12">
        <f>Eintragen!C373</f>
        <v>5.8</v>
      </c>
      <c r="C373" s="13">
        <f>Tabelle1[[#This Row],[Datum]]</f>
        <v>44449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3" s="14" t="str">
        <f>IFERROR(VLOOKUP(Tabelle3[[#This Row],[Artikelnr.]],Artikel!A:C,3,FALSE),Tabelle3[[#This Row],[Artikelnr.]])</f>
        <v>Diverses QM</v>
      </c>
      <c r="F373" s="11" t="str">
        <f>VLOOKUP(Eintragen!D373,'Liste Gründe'!A:D,2,FALSE)</f>
        <v>Qualitätssicherung</v>
      </c>
      <c r="G373" s="13" t="str">
        <f>IF(ISBLANK(Eintragen!F373),VLOOKUP(Tabelle3[[#This Row],[Grund Ziffer]],'Liste Gründe'!A:D,3,FALSE),Eintragen!F373)</f>
        <v>Sensorik</v>
      </c>
      <c r="H373" s="11" t="str">
        <f>IF(ISBLANK(Tabelle1[[#This Row],[noch genauer]]),"-",Tabelle1[[#This Row],[noch genauer]])</f>
        <v>Sensorik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QM</v>
      </c>
      <c r="O373" s="16" t="str">
        <f>Eintragen!B373</f>
        <v>Diverses QM</v>
      </c>
      <c r="P373" s="15">
        <f>Eintragen!D373</f>
        <v>70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Rest</v>
      </c>
      <c r="B374" s="12">
        <f>Eintragen!C374</f>
        <v>7.2</v>
      </c>
      <c r="C374" s="13">
        <f>Tabelle1[[#This Row],[Datum]]</f>
        <v>44449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4" s="14" t="str">
        <f>IFERROR(VLOOKUP(Tabelle3[[#This Row],[Artikelnr.]],Artikel!A:C,3,FALSE),Tabelle3[[#This Row],[Artikelnr.]])</f>
        <v>Laborproben</v>
      </c>
      <c r="F374" s="11" t="str">
        <f>VLOOKUP(Eintragen!D374,'Liste Gründe'!A:D,2,FALSE)</f>
        <v>Qualitätssicherung</v>
      </c>
      <c r="G374" s="13" t="str">
        <f>IF(ISBLANK(Eintragen!F374),VLOOKUP(Tabelle3[[#This Row],[Grund Ziffer]],'Liste Gründe'!A:D,3,FALSE),Eintragen!F374)</f>
        <v>Einwaage Labor</v>
      </c>
      <c r="H374" s="11" t="str">
        <f>IF(ISBLANK(Tabelle1[[#This Row],[noch genauer]]),"-",Tabelle1[[#This Row],[noch genauer]])</f>
        <v>Einwaage Labor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Labor</v>
      </c>
      <c r="O374" s="16" t="str">
        <f>Eintragen!B374</f>
        <v>Laborproben</v>
      </c>
      <c r="P374" s="15">
        <f>Eintragen!D374</f>
        <v>70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Rest</v>
      </c>
      <c r="B375" s="12">
        <f>Eintragen!C375</f>
        <v>135.80000000000001</v>
      </c>
      <c r="C375" s="13">
        <f>Tabelle1[[#This Row],[Datum]]</f>
        <v>44449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5" s="14" t="str">
        <f>IFERROR(VLOOKUP(Tabelle3[[#This Row],[Artikelnr.]],Artikel!A:C,3,FALSE),Tabelle3[[#This Row],[Artikelnr.]])</f>
        <v>Laborproben</v>
      </c>
      <c r="F375" s="11" t="str">
        <f>VLOOKUP(Eintragen!D375,'Liste Gründe'!A:D,2,FALSE)</f>
        <v>Qualitätssicherung</v>
      </c>
      <c r="G375" s="13" t="str">
        <f>IF(ISBLANK(Eintragen!F375),VLOOKUP(Tabelle3[[#This Row],[Grund Ziffer]],'Liste Gründe'!A:D,3,FALSE),Eintragen!F375)</f>
        <v>Laborprobe</v>
      </c>
      <c r="H375" s="11" t="str">
        <f>IF(ISBLANK(Tabelle1[[#This Row],[noch genauer]]),"-",Tabelle1[[#This Row],[noch genauer]])</f>
        <v>Laborprobe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Labor</v>
      </c>
      <c r="O375" s="16" t="str">
        <f>Eintragen!B375</f>
        <v>Laborproben</v>
      </c>
      <c r="P375" s="15">
        <f>Eintragen!D375</f>
        <v>70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Rest</v>
      </c>
      <c r="B376" s="12">
        <f>Eintragen!C376</f>
        <v>175.5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Laborproben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Rückstellproben</v>
      </c>
      <c r="H376" s="11" t="str">
        <f>IF(ISBLANK(Tabelle1[[#This Row],[noch genauer]]),"-",Tabelle1[[#This Row],[noch genauer]])</f>
        <v>Rückstellproben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Labor</v>
      </c>
      <c r="O376" s="16" t="str">
        <f>Eintragen!B376</f>
        <v>Laborproben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BU3</v>
      </c>
      <c r="B377" s="12">
        <f>Eintragen!C377</f>
        <v>19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377" s="14" t="str">
        <f>IFERROR(VLOOKUP(Tabelle3[[#This Row],[Artikelnr.]],Artikel!A:C,3,FALSE),Tabelle3[[#This Row],[Artikelnr.]])</f>
        <v>Mediterraner Kräuterkäs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Rest</v>
      </c>
      <c r="H377" s="11" t="str">
        <f>IF(ISBLANK(Tabelle1[[#This Row],[noch genauer]]),"-",Tabelle1[[#This Row],[noch genauer]])</f>
        <v>wurde nicht eingesetzt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L36</v>
      </c>
      <c r="O377" s="16">
        <f>Eintragen!B377</f>
        <v>23000532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BU1</v>
      </c>
      <c r="B378" s="12">
        <f>Eintragen!C378</f>
        <v>72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8" s="14" t="str">
        <f>IFERROR(VLOOKUP(Tabelle3[[#This Row],[Artikelnr.]],Artikel!A:C,3,FALSE),Tabelle3[[#This Row],[Artikelnr.]])</f>
        <v>PFEF-RING WOLFEN LOCH-1</v>
      </c>
      <c r="F378" s="11" t="str">
        <f>VLOOKUP(Eintragen!D378,'Liste Gründe'!A:D,2,FALSE)</f>
        <v>Rest</v>
      </c>
      <c r="G378" s="13" t="str">
        <f>IF(ISBLANK(Eintragen!F378),VLOOKUP(Tabelle3[[#This Row],[Grund Ziffer]],'Liste Gründe'!A:D,3,FALSE),Eintragen!F378)</f>
        <v>Fremdkörper</v>
      </c>
      <c r="H378" s="11" t="str">
        <f>IF(ISBLANK(Tabelle1[[#This Row],[noch genauer]]),"-",Tabelle1[[#This Row],[noch genauer]])</f>
        <v>Metall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207.60480000000001</v>
      </c>
      <c r="N378" s="14" t="str">
        <f>Eintragen!A378</f>
        <v>Schmelze</v>
      </c>
      <c r="O378" s="16">
        <f>Eintragen!B378</f>
        <v>23500290</v>
      </c>
      <c r="P378" s="15">
        <f>Eintragen!D378</f>
        <v>22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Verkauf</v>
      </c>
      <c r="B379" s="12">
        <f>Eintragen!C379</f>
        <v>377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79" s="14" t="str">
        <f>IFERROR(VLOOKUP(Tabelle3[[#This Row],[Artikelnr.]],Artikel!A:C,3,FALSE),Tabelle3[[#This Row],[Artikelnr.]])</f>
        <v>VOS Räucher Chili Vorsc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keinen Abnehmer/kein Schälpersonal</v>
      </c>
      <c r="H379" s="11" t="str">
        <f>IF(ISBLANK(Tabelle1[[#This Row],[noch genauer]]),"-",Tabelle1[[#This Row],[noch genauer]])</f>
        <v>keinen Abnehmer/Schälen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188.5</v>
      </c>
      <c r="N379" s="14" t="str">
        <f>Eintragen!A379</f>
        <v>Verkauf</v>
      </c>
      <c r="O379" s="16">
        <f>Eintragen!B379</f>
        <v>29500527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Verkauf</v>
      </c>
      <c r="B380" s="12">
        <f>Eintragen!C380</f>
        <v>389.8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0" s="14" t="str">
        <f>IFERROR(VLOOKUP(Tabelle3[[#This Row],[Artikelnr.]],Artikel!A:C,3,FALSE),Tabelle3[[#This Row],[Artikelnr.]])</f>
        <v>VOS Räucher Schinken Vo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keinen Abnehmer/kein Schälpersonal</v>
      </c>
      <c r="H380" s="11" t="str">
        <f>IF(ISBLANK(Tabelle1[[#This Row],[noch genauer]]),"-",Tabelle1[[#This Row],[noch genauer]])</f>
        <v>keinen Abnehmer/Schälen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194.9</v>
      </c>
      <c r="N380" s="14" t="str">
        <f>Eintragen!A380</f>
        <v>Verkauf</v>
      </c>
      <c r="O380" s="16">
        <f>Eintragen!B380</f>
        <v>29500528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BU3</v>
      </c>
      <c r="B381" s="12">
        <f>Eintragen!C381</f>
        <v>27.2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GRW Natur 45% OGT</v>
      </c>
      <c r="F381" s="11" t="str">
        <f>VLOOKUP(Eintragen!D381,'Liste Gründe'!A:D,2,FALSE)</f>
        <v>Rest</v>
      </c>
      <c r="G381" s="13" t="str">
        <f>IF(ISBLANK(Eintragen!F381),VLOOKUP(Tabelle3[[#This Row],[Grund Ziffer]],'Liste Gründe'!A:D,3,FALSE),Eintragen!F381)</f>
        <v>MHD abgelaufen</v>
      </c>
      <c r="H381" s="11" t="str">
        <f>IF(ISBLANK(Tabelle1[[#This Row],[noch genauer]]),"-",Tabelle1[[#This Row],[noch genauer]])</f>
        <v>Retoure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13.6</v>
      </c>
      <c r="N381" s="14" t="str">
        <f>Eintragen!A381</f>
        <v>L34</v>
      </c>
      <c r="O381" s="16">
        <f>Eintragen!B381</f>
        <v>29500622</v>
      </c>
      <c r="P381" s="15">
        <f>Eintragen!D381</f>
        <v>22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11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VOS-ABS ENTSORGUNG</v>
      </c>
      <c r="F382" s="11" t="str">
        <f>VLOOKUP(Eintragen!D382,'Liste Gründe'!A:D,2,FALSE)</f>
        <v>Rest</v>
      </c>
      <c r="G382" s="13" t="str">
        <f>IF(ISBLANK(Eintragen!F382),VLOOKUP(Tabelle3[[#This Row],[Grund Ziffer]],'Liste Gründe'!A:D,3,FALSE),Eintragen!F382)</f>
        <v>geschälte Rinde</v>
      </c>
      <c r="H382" s="11" t="str">
        <f>IF(ISBLANK(Tabelle1[[#This Row],[noch genauer]]),"-",Tabelle1[[#This Row],[noch genauer]])</f>
        <v>keine Verwendung möglich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0.11</v>
      </c>
      <c r="N382" s="14" t="str">
        <f>Eintragen!A382</f>
        <v>RWV</v>
      </c>
      <c r="O382" s="16">
        <f>Eintragen!B382</f>
        <v>29500917</v>
      </c>
      <c r="P382" s="15">
        <f>Eintragen!D382</f>
        <v>22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42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VOS-ABS ENTSORGUNG</v>
      </c>
      <c r="F383" s="11" t="str">
        <f>VLOOKUP(Eintragen!D383,'Liste Gründe'!A:D,2,FALSE)</f>
        <v>Rest</v>
      </c>
      <c r="G383" s="13" t="str">
        <f>IF(ISBLANK(Eintragen!F383),VLOOKUP(Tabelle3[[#This Row],[Grund Ziffer]],'Liste Gründe'!A:D,3,FALSE),Eintragen!F383)</f>
        <v>geschälte Rinde</v>
      </c>
      <c r="H383" s="11" t="str">
        <f>IF(ISBLANK(Tabelle1[[#This Row],[noch genauer]]),"-",Tabelle1[[#This Row],[noch genauer]])</f>
        <v>keine Verwendung möglich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0.42</v>
      </c>
      <c r="N383" s="14" t="str">
        <f>Eintragen!A383</f>
        <v>RWV</v>
      </c>
      <c r="O383" s="16">
        <f>Eintragen!B383</f>
        <v>29500917</v>
      </c>
      <c r="P383" s="15">
        <f>Eintragen!D383</f>
        <v>22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45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VOS-ABS ENTSORGUNG</v>
      </c>
      <c r="F384" s="11" t="str">
        <f>VLOOKUP(Eintragen!D384,'Liste Gründe'!A:D,2,FALSE)</f>
        <v>Rest</v>
      </c>
      <c r="G384" s="13" t="str">
        <f>IF(ISBLANK(Eintragen!F384),VLOOKUP(Tabelle3[[#This Row],[Grund Ziffer]],'Liste Gründe'!A:D,3,FALSE),Eintragen!F384)</f>
        <v>geschälte Rinde</v>
      </c>
      <c r="H384" s="11" t="str">
        <f>IF(ISBLANK(Tabelle1[[#This Row],[noch genauer]]),"-",Tabelle1[[#This Row],[noch genauer]])</f>
        <v>keine Verwendung möglich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0.45</v>
      </c>
      <c r="N384" s="14" t="str">
        <f>Eintragen!A384</f>
        <v>RWV</v>
      </c>
      <c r="O384" s="16">
        <f>Eintragen!B384</f>
        <v>29500917</v>
      </c>
      <c r="P384" s="15">
        <f>Eintragen!D384</f>
        <v>22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16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URW-VS-SPICKER-NATU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Aufgrund Konsistenz nicht genommen. Zu wenig VOS verarbeitet. Vom Warmen ins Kalte -&gt; Schimmel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8</v>
      </c>
      <c r="N385" s="14" t="str">
        <f>Eintragen!A385</f>
        <v>Schmelze</v>
      </c>
      <c r="O385" s="16">
        <f>Eintragen!B385</f>
        <v>29500948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BU1</v>
      </c>
      <c r="B386" s="12">
        <f>Eintragen!C386</f>
        <v>47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URW-VS-SCHI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 Verarbeitung</v>
      </c>
      <c r="H386" s="11" t="str">
        <f>IF(ISBLANK(Tabelle1[[#This Row],[noch genauer]]),"-",Tabelle1[[#This Row],[noch genauer]])</f>
        <v>Aufgrund Konsistenz nicht genommen. Zu wenig VOS verarbeitet. Vom Warmen ins Kalte -&gt; Schimmel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23.5</v>
      </c>
      <c r="N386" s="14" t="str">
        <f>Eintragen!A386</f>
        <v>Schmelze</v>
      </c>
      <c r="O386" s="16">
        <f>Eintragen!B386</f>
        <v>29500949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BU3</v>
      </c>
      <c r="B387" s="12">
        <f>Eintragen!C387</f>
        <v>148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7" s="14" t="str">
        <f>IFERROR(VLOOKUP(Tabelle3[[#This Row],[Artikelnr.]],Artikel!A:C,3,FALSE),Tabelle3[[#This Row],[Artikelnr.]])</f>
        <v>ABS CHED-PF-KRÄUK gemis</v>
      </c>
      <c r="F387" s="11" t="str">
        <f>VLOOKUP(Eintragen!D387,'Liste Gründe'!A:D,2,FALSE)</f>
        <v>Linienbezogen</v>
      </c>
      <c r="G387" s="13" t="str">
        <f>IF(ISBLANK(Eintragen!F387),VLOOKUP(Tabelle3[[#This Row],[Grund Ziffer]],'Liste Gründe'!A:D,3,FALSE),Eintragen!F387)</f>
        <v>gemischtes Produkt</v>
      </c>
      <c r="H387" s="11" t="str">
        <f>IF(ISBLANK(Tabelle1[[#This Row],[noch genauer]]),"-",Tabelle1[[#This Row],[noch genauer]])</f>
        <v>keine weitere Verwendung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148</v>
      </c>
      <c r="N387" s="14" t="str">
        <f>Eintragen!A387</f>
        <v>L33</v>
      </c>
      <c r="O387" s="16">
        <f>Eintragen!B387</f>
        <v>29501003</v>
      </c>
      <c r="P387" s="15">
        <f>Eintragen!D387</f>
        <v>10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Verkauf</v>
      </c>
      <c r="B388" s="12">
        <f>Eintragen!C388</f>
        <v>276</v>
      </c>
      <c r="C388" s="13">
        <f>Tabelle1[[#This Row],[Datum]]</f>
        <v>44452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 t="shared" si="24"/>
        <v>37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138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BU3</v>
      </c>
      <c r="B389" s="12">
        <f>Eintragen!C389</f>
        <v>36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9" s="14" t="str">
        <f>IFERROR(VLOOKUP(Tabelle3[[#This Row],[Artikelnr.]],Artikel!A:C,3,FALSE),Tabelle3[[#This Row],[Artikelnr.]])</f>
        <v>ABS CHED-ROT MIT ß-CARO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Fremdkörper</v>
      </c>
      <c r="H389" s="11" t="str">
        <f>IF(ISBLANK(Tabelle1[[#This Row],[noch genauer]]),"-",Tabelle1[[#This Row],[noch genauer]])</f>
        <v>Schmutz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36</v>
      </c>
      <c r="N389" s="14" t="str">
        <f>Eintragen!A389</f>
        <v>L33</v>
      </c>
      <c r="O389" s="16">
        <f>Eintragen!B389</f>
        <v>29501032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BU3</v>
      </c>
      <c r="B390" s="12">
        <f>Eintragen!C390</f>
        <v>30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0" s="14" t="str">
        <f>IFERROR(VLOOKUP(Tabelle3[[#This Row],[Artikelnr.]],Artikel!A:C,3,FALSE),Tabelle3[[#This Row],[Artikelnr.]])</f>
        <v>ABS CHED-ROT MIT ß-CARO</v>
      </c>
      <c r="F390" s="11" t="str">
        <f>VLOOKUP(Eintragen!D390,'Liste Gründe'!A:D,2,FALSE)</f>
        <v>Rest</v>
      </c>
      <c r="G390" s="13" t="str">
        <f>IF(ISBLANK(Eintragen!F390),VLOOKUP(Tabelle3[[#This Row],[Grund Ziffer]],'Liste Gründe'!A:D,3,FALSE),Eintragen!F390)</f>
        <v>Fremdkörper</v>
      </c>
      <c r="H390" s="11" t="str">
        <f>IF(ISBLANK(Tabelle1[[#This Row],[noch genauer]]),"-",Tabelle1[[#This Row],[noch genauer]])</f>
        <v>Schmutz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30</v>
      </c>
      <c r="N390" s="14" t="str">
        <f>Eintragen!A390</f>
        <v>L33</v>
      </c>
      <c r="O390" s="16">
        <f>Eintragen!B390</f>
        <v>29501032</v>
      </c>
      <c r="P390" s="15">
        <f>Eintragen!D390</f>
        <v>22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BU1</v>
      </c>
      <c r="B391" s="12">
        <f>Eintragen!C391</f>
        <v>47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1" s="14" t="str">
        <f>IFERROR(VLOOKUP(Tabelle3[[#This Row],[Artikelnr.]],Artikel!A:C,3,FALSE),Tabelle3[[#This Row],[Artikelnr.]])</f>
        <v>VOS URW-SPASTUP-3500034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 Verarbeitung</v>
      </c>
      <c r="H391" s="11" t="str">
        <f>IF(ISBLANK(Tabelle1[[#This Row],[noch genauer]]),"-",Tabelle1[[#This Row],[noch genauer]])</f>
        <v>Aufgrund Konsistenz nicht genommen. Zu wenig VOS verarbeitet. Vom Warmen ins Kalte -&gt; Schimmel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23.5</v>
      </c>
      <c r="N391" s="14" t="str">
        <f>Eintragen!A391</f>
        <v>Schmelze</v>
      </c>
      <c r="O391" s="16">
        <f>Eintragen!B391</f>
        <v>29501052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BU1</v>
      </c>
      <c r="B396" s="12">
        <f>Eintragen!C396</f>
        <v>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6" s="14" t="str">
        <f>IFERROR(VLOOKUP(Tabelle3[[#This Row],[Artikelnr.]],Artikel!A:C,3,FALSE),Tabelle3[[#This Row],[Artikelnr.]])</f>
        <v>VS GRS Natur OGT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 Verarbeitung</v>
      </c>
      <c r="H396" s="11" t="str">
        <f>IF(ISBLANK(Tabelle1[[#This Row],[noch genauer]]),"-",Tabelle1[[#This Row],[noch genauer]])</f>
        <v>Aufgrund Konsistenz nicht genommen. Zu wenig VOS verarbeitet. Vom Warmen ins Kalte -&gt; Schimmel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21.769000000000002</v>
      </c>
      <c r="N396" s="14" t="str">
        <f>Eintragen!A396</f>
        <v>Schmelze</v>
      </c>
      <c r="O396" s="16">
        <f>Eintragen!B396</f>
        <v>29600009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BU3</v>
      </c>
      <c r="B397" s="12">
        <f>Eintragen!C397</f>
        <v>54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397" s="14" t="str">
        <f>IFERROR(VLOOKUP(Tabelle3[[#This Row],[Artikelnr.]],Artikel!A:C,3,FALSE),Tabelle3[[#This Row],[Artikelnr.]])</f>
        <v>VOS VEG-SCH WÜRZIG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VOS &gt; Einsatz</v>
      </c>
      <c r="H397" s="11" t="str">
        <f>IF(ISBLANK(Tabelle1[[#This Row],[noch genauer]]),"-",Tabelle1[[#This Row],[noch genauer]])</f>
        <v>-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27</v>
      </c>
      <c r="N397" s="14" t="str">
        <f>Eintragen!A397</f>
        <v>L1</v>
      </c>
      <c r="O397" s="16">
        <f>Eintragen!B397</f>
        <v>29900003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BU1</v>
      </c>
      <c r="B398" s="12">
        <f>Eintragen!C398</f>
        <v>276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98" s="14" t="str">
        <f>IFERROR(VLOOKUP(Tabelle3[[#This Row],[Artikelnr.]],Artikel!A:C,3,FALSE),Tabelle3[[#This Row],[Artikelnr.]])</f>
        <v>Würste 6000g Räucher fü</v>
      </c>
      <c r="F398" s="11" t="str">
        <f>VLOOKUP(Eintragen!D398,'Liste Gründe'!A:D,2,FALSE)</f>
        <v>Schimmel</v>
      </c>
      <c r="G398" s="13" t="str">
        <f>IF(ISBLANK(Eintragen!F398),VLOOKUP(Tabelle3[[#This Row],[Grund Ziffer]],'Liste Gründe'!A:D,3,FALSE),Eintragen!F398)</f>
        <v>Qualitätsprobleme</v>
      </c>
      <c r="H398" s="11" t="str">
        <f>IF(ISBLANK(Tabelle1[[#This Row],[noch genauer]]),"-",Tabelle1[[#This Row],[noch genauer]])</f>
        <v>unterfüllt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Abfüllung</v>
      </c>
      <c r="O398" s="16">
        <f>Eintragen!B398</f>
        <v>31000098</v>
      </c>
      <c r="P398" s="15">
        <f>Eintragen!D398</f>
        <v>120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BU1</v>
      </c>
      <c r="B399" s="12">
        <f>Eintragen!C399</f>
        <v>97.199999999999989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99" s="14" t="str">
        <f>IFERROR(VLOOKUP(Tabelle3[[#This Row],[Artikelnr.]],Artikel!A:C,3,FALSE),Tabelle3[[#This Row],[Artikelnr.]])</f>
        <v>GRW CHILI-NAT 7,2GK NEU</v>
      </c>
      <c r="F399" s="11" t="str">
        <f>VLOOKUP(Eintragen!D399,'Liste Gründe'!A:D,2,FALSE)</f>
        <v>Linienbezogen</v>
      </c>
      <c r="G399" s="13" t="str">
        <f>IF(ISBLANK(Eintragen!F399),VLOOKUP(Tabelle3[[#This Row],[Grund Ziffer]],'Liste Gründe'!A:D,3,FALSE),Eintragen!F399)</f>
        <v>Bodenabfall Abfüllung</v>
      </c>
      <c r="H399" s="11" t="str">
        <f>IF(ISBLANK(Tabelle1[[#This Row],[noch genauer]]),"-",Tabelle1[[#This Row],[noch genauer]])</f>
        <v>Darm geplatzt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Abfüllung</v>
      </c>
      <c r="O399" s="16">
        <f>Eintragen!B399</f>
        <v>32000107</v>
      </c>
      <c r="P399" s="15">
        <f>Eintragen!D399</f>
        <v>10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BU2</v>
      </c>
      <c r="B401" s="12">
        <f>Eintragen!C401</f>
        <v>30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01" s="14" t="str">
        <f>IFERROR(VLOOKUP(Tabelle3[[#This Row],[Artikelnr.]],Artikel!A:C,3,FALSE),Tabelle3[[#This Row],[Artikelnr.]])</f>
        <v>Blöcke</v>
      </c>
      <c r="F401" s="11" t="str">
        <f>VLOOKUP(Eintragen!D401,'Liste Gründe'!A:D,2,FALSE)</f>
        <v>Schimmel</v>
      </c>
      <c r="G401" s="13" t="str">
        <f>IF(ISBLANK(Eintragen!F401),VLOOKUP(Tabelle3[[#This Row],[Grund Ziffer]],'Liste Gründe'!A:D,3,FALSE),Eintragen!F401)</f>
        <v>Luftzieher/Folienriss durch Transport</v>
      </c>
      <c r="H401" s="11" t="str">
        <f>IF(ISBLANK(Tabelle1[[#This Row],[noch genauer]]),"-",Tabelle1[[#This Row],[noch genauer]])</f>
        <v>Luftzieher/Folienriss durch Transport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IFERROR(VLOOKUP(Tabelle3[[#This Row],[Artikelnr.]],Kennzahlen!S:U,3,FALSE)*Tabelle3[[#This Row],[Menge]],"0")</f>
        <v>0</v>
      </c>
      <c r="N401" s="14" t="str">
        <f>Eintragen!A401</f>
        <v>BU2</v>
      </c>
      <c r="O401" s="16" t="str">
        <f>Eintragen!B401</f>
        <v>Blöcke</v>
      </c>
      <c r="P401" s="15">
        <f>Eintragen!D401</f>
        <v>12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Verkauf</v>
      </c>
      <c r="B402" s="12">
        <f>Eintragen!C402</f>
        <v>522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02" s="14" t="str">
        <f>IFERROR(VLOOKUP(Tabelle3[[#This Row],[Artikelnr.]],Artikel!A:C,3,FALSE),Tabelle3[[#This Row],[Artikelnr.]])</f>
        <v>Div. Zipfel, Endstücke</v>
      </c>
      <c r="F402" s="11" t="str">
        <f>VLOOKUP(Eintragen!D402,'Liste Gründe'!A:D,2,FALSE)</f>
        <v>Schimmel</v>
      </c>
      <c r="G402" s="13" t="str">
        <f>IF(ISBLANK(Eintragen!F402),VLOOKUP(Tabelle3[[#This Row],[Grund Ziffer]],'Liste Gründe'!A:D,3,FALSE),Eintragen!F402)</f>
        <v>keinen Abnehmer/kein Schälpersonal</v>
      </c>
      <c r="H402" s="11" t="str">
        <f>IF(ISBLANK(Tabelle1[[#This Row],[noch genauer]]),"-",Tabelle1[[#This Row],[noch genauer]])</f>
        <v>keinen Abnehmer/Schälen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Verkauf</v>
      </c>
      <c r="O402" s="16" t="str">
        <f>Eintragen!B402</f>
        <v>Div. Zipfel, Endstücke</v>
      </c>
      <c r="P402" s="15">
        <f>Eintragen!D402</f>
        <v>12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BU1</v>
      </c>
      <c r="B403" s="12">
        <f>Eintragen!C403</f>
        <v>7</v>
      </c>
      <c r="C403" s="13">
        <f>Tabelle1[[#This Row],[Datum]]</f>
        <v>44452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3" s="14" t="str">
        <f>IFERROR(VLOOKUP(Tabelle3[[#This Row],[Artikelnr.]],Artikel!A:C,3,FALSE),Tabelle3[[#This Row],[Artikelnr.]])</f>
        <v>Div. Zipfel, Endstücke</v>
      </c>
      <c r="F403" s="11" t="str">
        <f>VLOOKUP(Eintragen!D403,'Liste Gründe'!A:D,2,FALSE)</f>
        <v>Schimmel</v>
      </c>
      <c r="G403" s="13" t="str">
        <f>IF(ISBLANK(Eintragen!F403),VLOOKUP(Tabelle3[[#This Row],[Grund Ziffer]],'Liste Gründe'!A:D,3,FALSE),Eintragen!F403)</f>
        <v>VOS &gt; Einsatz</v>
      </c>
      <c r="H403" s="11" t="str">
        <f>IF(ISBLANK(Tabelle1[[#This Row],[noch genauer]]),"-",Tabelle1[[#This Row],[noch genauer]])</f>
        <v>VOS &gt; Einsatz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IFERROR(VLOOKUP(Tabelle3[[#This Row],[Artikelnr.]],Kennzahlen!S:U,3,FALSE)*Tabelle3[[#This Row],[Menge]],"0")</f>
        <v>0</v>
      </c>
      <c r="N403" s="14" t="str">
        <f>Eintragen!A403</f>
        <v>Abfüllung</v>
      </c>
      <c r="O403" s="16" t="str">
        <f>Eintragen!B403</f>
        <v>Div. Zipfel, Endstücke</v>
      </c>
      <c r="P403" s="15">
        <f>Eintragen!D403</f>
        <v>12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BU1</v>
      </c>
      <c r="B404" s="12">
        <f>Eintragen!C404</f>
        <v>52</v>
      </c>
      <c r="C404" s="13">
        <f>Tabelle1[[#This Row],[Datum]]</f>
        <v>44452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4" s="14" t="str">
        <f>IFERROR(VLOOKUP(Tabelle3[[#This Row],[Artikelnr.]],Artikel!A:C,3,FALSE),Tabelle3[[#This Row],[Artikelnr.]])</f>
        <v>Div. Zipfel, Endstücke</v>
      </c>
      <c r="F404" s="11" t="str">
        <f>VLOOKUP(Eintragen!D404,'Liste Gründe'!A:D,2,FALSE)</f>
        <v>Schimmel</v>
      </c>
      <c r="G404" s="13" t="str">
        <f>IF(ISBLANK(Eintragen!F404),VLOOKUP(Tabelle3[[#This Row],[Grund Ziffer]],'Liste Gründe'!A:D,3,FALSE),Eintragen!F404)</f>
        <v>VOS &gt; Einsatz</v>
      </c>
      <c r="H404" s="11" t="str">
        <f>IF(ISBLANK(Tabelle1[[#This Row],[noch genauer]]),"-",Tabelle1[[#This Row],[noch genauer]])</f>
        <v>VOS &gt; Einsatz</v>
      </c>
      <c r="I404" s="14">
        <f t="shared" si="24"/>
        <v>37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IFERROR(VLOOKUP(Tabelle3[[#This Row],[Artikelnr.]],Kennzahlen!S:U,3,FALSE)*Tabelle3[[#This Row],[Menge]],"0")</f>
        <v>0</v>
      </c>
      <c r="N404" s="14" t="str">
        <f>Eintragen!A404</f>
        <v>Abfüllung</v>
      </c>
      <c r="O404" s="16" t="str">
        <f>Eintragen!B404</f>
        <v>Div. Zipfel, Endstücke</v>
      </c>
      <c r="P404" s="15">
        <f>Eintragen!D404</f>
        <v>12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BU1</v>
      </c>
      <c r="B405" s="12">
        <f>Eintragen!C405</f>
        <v>32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5" s="14" t="str">
        <f>IFERROR(VLOOKUP(Tabelle3[[#This Row],[Artikelnr.]],Artikel!A:C,3,FALSE),Tabelle3[[#This Row],[Artikelnr.]])</f>
        <v>Diverses</v>
      </c>
      <c r="F405" s="11" t="str">
        <f>VLOOKUP(Eintragen!D405,'Liste Gründe'!A:D,2,FALSE)</f>
        <v>Linienbezogen</v>
      </c>
      <c r="G405" s="13" t="str">
        <f>IF(ISBLANK(Eintragen!F405),VLOOKUP(Tabelle3[[#This Row],[Grund Ziffer]],'Liste Gründe'!A:D,3,FALSE),Eintragen!F405)</f>
        <v>Maschinenabfall</v>
      </c>
      <c r="H405" s="11" t="str">
        <f>IF(ISBLANK(Tabelle1[[#This Row],[noch genauer]]),"-",Tabelle1[[#This Row],[noch genauer]])</f>
        <v>nicht eindeutig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Abfüllung</v>
      </c>
      <c r="O405" s="16" t="str">
        <f>Eintragen!B405</f>
        <v>Diverses</v>
      </c>
      <c r="P405" s="15">
        <f>Eintragen!D405</f>
        <v>10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BU1</v>
      </c>
      <c r="B406" s="12">
        <f>Eintragen!C406</f>
        <v>12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6" s="14" t="str">
        <f>IFERROR(VLOOKUP(Tabelle3[[#This Row],[Artikelnr.]],Artikel!A:C,3,FALSE),Tabelle3[[#This Row],[Artikelnr.]])</f>
        <v>Diverses aus Abfüllung</v>
      </c>
      <c r="F406" s="11" t="str">
        <f>VLOOKUP(Eintragen!D406,'Liste Gründe'!A:D,2,FALSE)</f>
        <v>Linienbezogen</v>
      </c>
      <c r="G406" s="13" t="str">
        <f>IF(ISBLANK(Eintragen!F406),VLOOKUP(Tabelle3[[#This Row],[Grund Ziffer]],'Liste Gründe'!A:D,3,FALSE),Eintragen!F406)</f>
        <v>Maschinenabfall</v>
      </c>
      <c r="H406" s="11" t="str">
        <f>IF(ISBLANK(Tabelle1[[#This Row],[noch genauer]]),"-",Tabelle1[[#This Row],[noch genauer]])</f>
        <v>nicht eindeutig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Diverses aus Abfüllung</v>
      </c>
      <c r="P406" s="15">
        <f>Eintragen!D406</f>
        <v>10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BU1</v>
      </c>
      <c r="B407" s="12">
        <f>Eintragen!C407</f>
        <v>14.8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7" s="14" t="str">
        <f>IFERROR(VLOOKUP(Tabelle3[[#This Row],[Artikelnr.]],Artikel!A:C,3,FALSE),Tabelle3[[#This Row],[Artikelnr.]])</f>
        <v>Diverses aus Abfüllung</v>
      </c>
      <c r="F407" s="11" t="str">
        <f>VLOOKUP(Eintragen!D407,'Liste Gründe'!A:D,2,FALSE)</f>
        <v>Linienbezogen</v>
      </c>
      <c r="G407" s="13" t="str">
        <f>IF(ISBLANK(Eintragen!F407),VLOOKUP(Tabelle3[[#This Row],[Grund Ziffer]],'Liste Gründe'!A:D,3,FALSE),Eintragen!F407)</f>
        <v>Maschinenabfall</v>
      </c>
      <c r="H407" s="11" t="str">
        <f>IF(ISBLANK(Tabelle1[[#This Row],[noch genauer]]),"-",Tabelle1[[#This Row],[noch genauer]])</f>
        <v>nicht eindeutig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Diverses aus Abfüllung</v>
      </c>
      <c r="P407" s="15">
        <f>Eintragen!D407</f>
        <v>10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BU1</v>
      </c>
      <c r="B408" s="12">
        <f>Eintragen!C408</f>
        <v>23.4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8" s="14" t="str">
        <f>IFERROR(VLOOKUP(Tabelle3[[#This Row],[Artikelnr.]],Artikel!A:C,3,FALSE),Tabelle3[[#This Row],[Artikelnr.]])</f>
        <v>Diverses aus Abfüllung</v>
      </c>
      <c r="F408" s="11" t="str">
        <f>VLOOKUP(Eintragen!D408,'Liste Gründe'!A:D,2,FALSE)</f>
        <v>Linienbezogen</v>
      </c>
      <c r="G408" s="13" t="str">
        <f>IF(ISBLANK(Eintragen!F408),VLOOKUP(Tabelle3[[#This Row],[Grund Ziffer]],'Liste Gründe'!A:D,3,FALSE),Eintragen!F408)</f>
        <v>Maschinenabfall</v>
      </c>
      <c r="H408" s="11" t="str">
        <f>IF(ISBLANK(Tabelle1[[#This Row],[noch genauer]]),"-",Tabelle1[[#This Row],[noch genauer]])</f>
        <v>nicht eindeutig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IFERROR(VLOOKUP(Tabelle3[[#This Row],[Artikelnr.]],Kennzahlen!S:U,3,FALSE)*Tabelle3[[#This Row],[Menge]],"0")</f>
        <v>0</v>
      </c>
      <c r="N408" s="14" t="str">
        <f>Eintragen!A408</f>
        <v>Abfüllung</v>
      </c>
      <c r="O408" s="16" t="str">
        <f>Eintragen!B408</f>
        <v>Diverses aus Abfüllung</v>
      </c>
      <c r="P408" s="15">
        <f>Eintragen!D408</f>
        <v>10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BU1</v>
      </c>
      <c r="B409" s="12">
        <f>Eintragen!C409</f>
        <v>24.2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9" s="14" t="str">
        <f>IFERROR(VLOOKUP(Tabelle3[[#This Row],[Artikelnr.]],Artikel!A:C,3,FALSE),Tabelle3[[#This Row],[Artikelnr.]])</f>
        <v>Diverses aus Abfüllung</v>
      </c>
      <c r="F409" s="11" t="str">
        <f>VLOOKUP(Eintragen!D409,'Liste Gründe'!A:D,2,FALSE)</f>
        <v>Linienbezogen</v>
      </c>
      <c r="G409" s="13" t="str">
        <f>IF(ISBLANK(Eintragen!F409),VLOOKUP(Tabelle3[[#This Row],[Grund Ziffer]],'Liste Gründe'!A:D,3,FALSE),Eintragen!F409)</f>
        <v>Maschinenabfall</v>
      </c>
      <c r="H409" s="11" t="str">
        <f>IF(ISBLANK(Tabelle1[[#This Row],[noch genauer]]),"-",Tabelle1[[#This Row],[noch genauer]])</f>
        <v>nicht eindeutig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 t="str">
        <f>Eintragen!B409</f>
        <v>Diverses aus Abfüllung</v>
      </c>
      <c r="P409" s="15">
        <f>Eintragen!D409</f>
        <v>10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BU1</v>
      </c>
      <c r="B410" s="12">
        <f>Eintragen!C410</f>
        <v>31.6</v>
      </c>
      <c r="C410" s="13">
        <f>Tabelle1[[#This Row],[Datum]]</f>
        <v>44452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0" s="14" t="str">
        <f>IFERROR(VLOOKUP(Tabelle3[[#This Row],[Artikelnr.]],Artikel!A:C,3,FALSE),Tabelle3[[#This Row],[Artikelnr.]])</f>
        <v>Diverses aus Abfüllung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Maschinenabfall</v>
      </c>
      <c r="H410" s="11" t="str">
        <f>IF(ISBLANK(Tabelle1[[#This Row],[noch genauer]]),"-",Tabelle1[[#This Row],[noch genauer]])</f>
        <v>nicht eindeutig</v>
      </c>
      <c r="I410" s="14">
        <f t="shared" si="24"/>
        <v>37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Abfüllung</v>
      </c>
      <c r="O410" s="16" t="str">
        <f>Eintragen!B410</f>
        <v>Diverses aus Abfüllung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BU1</v>
      </c>
      <c r="B411" s="12">
        <f>Eintragen!C411</f>
        <v>44</v>
      </c>
      <c r="C411" s="13">
        <f>Tabelle1[[#This Row],[Datum]]</f>
        <v>44452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37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BU1</v>
      </c>
      <c r="B412" s="12">
        <f>Eintragen!C412</f>
        <v>50</v>
      </c>
      <c r="C412" s="13">
        <f>Tabelle1[[#This Row],[Datum]]</f>
        <v>44452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37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BU1</v>
      </c>
      <c r="B413" s="12">
        <f>Eintragen!C413</f>
        <v>53</v>
      </c>
      <c r="C413" s="13">
        <f>Tabelle1[[#This Row],[Datum]]</f>
        <v>44452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BU1</v>
      </c>
      <c r="B414" s="12">
        <f>Eintragen!C414</f>
        <v>98</v>
      </c>
      <c r="C414" s="13">
        <f>Tabelle1[[#This Row],[Datum]]</f>
        <v>44452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BU1</v>
      </c>
      <c r="B415" s="12">
        <f>Eintragen!C415</f>
        <v>100</v>
      </c>
      <c r="C415" s="13">
        <f>Tabelle1[[#This Row],[Datum]]</f>
        <v>44452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37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Rest</v>
      </c>
      <c r="B416" s="12">
        <f>Eintragen!C416</f>
        <v>5.3</v>
      </c>
      <c r="C416" s="13">
        <f>Tabelle1[[#This Row],[Datum]]</f>
        <v>44452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6" s="14" t="str">
        <f>IFERROR(VLOOKUP(Tabelle3[[#This Row],[Artikelnr.]],Artikel!A:C,3,FALSE),Tabelle3[[#This Row],[Artikelnr.]])</f>
        <v>Diverses QM</v>
      </c>
      <c r="F416" s="11" t="str">
        <f>VLOOKUP(Eintragen!D416,'Liste Gründe'!A:D,2,FALSE)</f>
        <v>Qualitätssicherung</v>
      </c>
      <c r="G416" s="13" t="str">
        <f>IF(ISBLANK(Eintragen!F416),VLOOKUP(Tabelle3[[#This Row],[Grund Ziffer]],'Liste Gründe'!A:D,3,FALSE),Eintragen!F416)</f>
        <v>Sensorik</v>
      </c>
      <c r="H416" s="11" t="str">
        <f>IF(ISBLANK(Tabelle1[[#This Row],[noch genauer]]),"-",Tabelle1[[#This Row],[noch genauer]])</f>
        <v>Sensorik</v>
      </c>
      <c r="I416" s="14">
        <f t="shared" si="24"/>
        <v>37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QM</v>
      </c>
      <c r="O416" s="16" t="str">
        <f>Eintragen!B416</f>
        <v>Diverses QM</v>
      </c>
      <c r="P416" s="15">
        <f>Eintragen!D416</f>
        <v>70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Rest</v>
      </c>
      <c r="B417" s="12">
        <f>Eintragen!C417</f>
        <v>5.3</v>
      </c>
      <c r="C417" s="13">
        <f>Tabelle1[[#This Row],[Datum]]</f>
        <v>44452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7" s="14" t="str">
        <f>IFERROR(VLOOKUP(Tabelle3[[#This Row],[Artikelnr.]],Artikel!A:C,3,FALSE),Tabelle3[[#This Row],[Artikelnr.]])</f>
        <v>Laborproben</v>
      </c>
      <c r="F417" s="11" t="str">
        <f>VLOOKUP(Eintragen!D417,'Liste Gründe'!A:D,2,FALSE)</f>
        <v>Qualitätssicherung</v>
      </c>
      <c r="G417" s="13" t="str">
        <f>IF(ISBLANK(Eintragen!F417),VLOOKUP(Tabelle3[[#This Row],[Grund Ziffer]],'Liste Gründe'!A:D,3,FALSE),Eintragen!F417)</f>
        <v>Einwaage Labor</v>
      </c>
      <c r="H417" s="11" t="str">
        <f>IF(ISBLANK(Tabelle1[[#This Row],[noch genauer]]),"-",Tabelle1[[#This Row],[noch genauer]])</f>
        <v>Einwaage Labor</v>
      </c>
      <c r="I417" s="14">
        <f t="shared" si="24"/>
        <v>37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Labor</v>
      </c>
      <c r="O417" s="16" t="str">
        <f>Eintragen!B417</f>
        <v>Laborproben</v>
      </c>
      <c r="P417" s="15">
        <f>Eintragen!D417</f>
        <v>70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Rest</v>
      </c>
      <c r="B418" s="12">
        <f>Eintragen!C418</f>
        <v>7.8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8" s="14" t="str">
        <f>IFERROR(VLOOKUP(Tabelle3[[#This Row],[Artikelnr.]],Artikel!A:C,3,FALSE),Tabelle3[[#This Row],[Artikelnr.]])</f>
        <v>Laborproben</v>
      </c>
      <c r="F418" s="11" t="str">
        <f>VLOOKUP(Eintragen!D418,'Liste Gründe'!A:D,2,FALSE)</f>
        <v>Qualitätssicherung</v>
      </c>
      <c r="G418" s="13" t="str">
        <f>IF(ISBLANK(Eintragen!F418),VLOOKUP(Tabelle3[[#This Row],[Grund Ziffer]],'Liste Gründe'!A:D,3,FALSE),Eintragen!F418)</f>
        <v>Einwaage Labor</v>
      </c>
      <c r="H418" s="11" t="str">
        <f>IF(ISBLANK(Tabelle1[[#This Row],[noch genauer]]),"-",Tabelle1[[#This Row],[noch genauer]])</f>
        <v>Einwaage Labor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Labor</v>
      </c>
      <c r="O418" s="16" t="str">
        <f>Eintragen!B418</f>
        <v>Laborproben</v>
      </c>
      <c r="P418" s="15">
        <f>Eintragen!D418</f>
        <v>70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Rest</v>
      </c>
      <c r="B419" s="12">
        <f>Eintragen!C419</f>
        <v>13.5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9" s="14" t="str">
        <f>IFERROR(VLOOKUP(Tabelle3[[#This Row],[Artikelnr.]],Artikel!A:C,3,FALSE),Tabelle3[[#This Row],[Artikelnr.]])</f>
        <v>Laborproben</v>
      </c>
      <c r="F419" s="11" t="str">
        <f>VLOOKUP(Eintragen!D419,'Liste Gründe'!A:D,2,FALSE)</f>
        <v>Qualitätssicherung</v>
      </c>
      <c r="G419" s="13" t="str">
        <f>IF(ISBLANK(Eintragen!F419),VLOOKUP(Tabelle3[[#This Row],[Grund Ziffer]],'Liste Gründe'!A:D,3,FALSE),Eintragen!F419)</f>
        <v>Einwaage Labor</v>
      </c>
      <c r="H419" s="11" t="str">
        <f>IF(ISBLANK(Tabelle1[[#This Row],[noch genauer]]),"-",Tabelle1[[#This Row],[noch genauer]])</f>
        <v>Einwaage Labor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Labor</v>
      </c>
      <c r="O419" s="16" t="str">
        <f>Eintragen!B419</f>
        <v>Laborproben</v>
      </c>
      <c r="P419" s="15">
        <f>Eintragen!D419</f>
        <v>70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Rest</v>
      </c>
      <c r="B420" s="12">
        <f>Eintragen!C420</f>
        <v>20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0" s="14" t="str">
        <f>IFERROR(VLOOKUP(Tabelle3[[#This Row],[Artikelnr.]],Artikel!A:C,3,FALSE),Tabelle3[[#This Row],[Artikelnr.]])</f>
        <v>Laborproben</v>
      </c>
      <c r="F420" s="11" t="str">
        <f>VLOOKUP(Eintragen!D420,'Liste Gründe'!A:D,2,FALSE)</f>
        <v>Qualitätssicherung</v>
      </c>
      <c r="G420" s="13" t="str">
        <f>IF(ISBLANK(Eintragen!F420),VLOOKUP(Tabelle3[[#This Row],[Grund Ziffer]],'Liste Gründe'!A:D,3,FALSE),Eintragen!F420)</f>
        <v>Laborprobe</v>
      </c>
      <c r="H420" s="11" t="str">
        <f>IF(ISBLANK(Tabelle1[[#This Row],[noch genauer]]),"-",Tabelle1[[#This Row],[noch genauer]])</f>
        <v>Laborprobe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Labor</v>
      </c>
      <c r="O420" s="16" t="str">
        <f>Eintragen!B420</f>
        <v>Laborproben</v>
      </c>
      <c r="P420" s="15">
        <f>Eintragen!D420</f>
        <v>70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Rest</v>
      </c>
      <c r="B421" s="12">
        <f>Eintragen!C421</f>
        <v>32.5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1" s="14" t="str">
        <f>IFERROR(VLOOKUP(Tabelle3[[#This Row],[Artikelnr.]],Artikel!A:C,3,FALSE),Tabelle3[[#This Row],[Artikelnr.]])</f>
        <v>Laborproben</v>
      </c>
      <c r="F421" s="11" t="str">
        <f>VLOOKUP(Eintragen!D421,'Liste Gründe'!A:D,2,FALSE)</f>
        <v>Qualitätssicherung</v>
      </c>
      <c r="G421" s="13" t="str">
        <f>IF(ISBLANK(Eintragen!F421),VLOOKUP(Tabelle3[[#This Row],[Grund Ziffer]],'Liste Gründe'!A:D,3,FALSE),Eintragen!F421)</f>
        <v>Laborprobe</v>
      </c>
      <c r="H421" s="11" t="str">
        <f>IF(ISBLANK(Tabelle1[[#This Row],[noch genauer]]),"-",Tabelle1[[#This Row],[noch genauer]])</f>
        <v>Laborprobe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Labor</v>
      </c>
      <c r="O421" s="16" t="str">
        <f>Eintragen!B421</f>
        <v>Laborproben</v>
      </c>
      <c r="P421" s="15">
        <f>Eintragen!D421</f>
        <v>70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Rest</v>
      </c>
      <c r="B422" s="12">
        <f>Eintragen!C422</f>
        <v>66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2" s="14" t="str">
        <f>IFERROR(VLOOKUP(Tabelle3[[#This Row],[Artikelnr.]],Artikel!A:C,3,FALSE),Tabelle3[[#This Row],[Artikelnr.]])</f>
        <v>Laborproben</v>
      </c>
      <c r="F422" s="11" t="str">
        <f>VLOOKUP(Eintragen!D422,'Liste Gründe'!A:D,2,FALSE)</f>
        <v>Qualitätssicherung</v>
      </c>
      <c r="G422" s="13" t="str">
        <f>IF(ISBLANK(Eintragen!F422),VLOOKUP(Tabelle3[[#This Row],[Grund Ziffer]],'Liste Gründe'!A:D,3,FALSE),Eintragen!F422)</f>
        <v>Laborprobe</v>
      </c>
      <c r="H422" s="11" t="str">
        <f>IF(ISBLANK(Tabelle1[[#This Row],[noch genauer]]),"-",Tabelle1[[#This Row],[noch genauer]])</f>
        <v>Laborprobe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Labor</v>
      </c>
      <c r="O422" s="16" t="str">
        <f>Eintragen!B422</f>
        <v>Laborproben</v>
      </c>
      <c r="P422" s="15">
        <f>Eintragen!D422</f>
        <v>70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Rest</v>
      </c>
      <c r="B423" s="12">
        <f>Eintragen!C423</f>
        <v>128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Laborproben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Rückstellproben</v>
      </c>
      <c r="H423" s="11" t="str">
        <f>IF(ISBLANK(Tabelle1[[#This Row],[noch genauer]]),"-",Tabelle1[[#This Row],[noch genauer]])</f>
        <v>Rückstellproben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Labor</v>
      </c>
      <c r="O423" s="16" t="str">
        <f>Eintragen!B423</f>
        <v>Laborproben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20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Schwarzer Pfeffer R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keinen Verwendungszweck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10</v>
      </c>
      <c r="N424" s="14" t="str">
        <f>Eintragen!A424</f>
        <v>L22</v>
      </c>
      <c r="O424" s="16">
        <f>Eintragen!B424</f>
        <v>29500482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5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Schwarzer Pfeffer R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keinen Verwendungszweck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2.5</v>
      </c>
      <c r="N425" s="14" t="str">
        <f>Eintragen!A425</f>
        <v>L22</v>
      </c>
      <c r="O425" s="16">
        <f>Eintragen!B425</f>
        <v>29500482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10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HEUBL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&lt;300kg/Monat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0.1</v>
      </c>
      <c r="N426" s="14" t="str">
        <f>Eintragen!A426</f>
        <v>L21</v>
      </c>
      <c r="O426" s="16">
        <f>Eintragen!B426</f>
        <v>29500885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9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TI-AD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&lt;50kg/Monat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0.09</v>
      </c>
      <c r="N427" s="14" t="str">
        <f>Eintragen!A427</f>
        <v>L23</v>
      </c>
      <c r="O427" s="16">
        <f>Eintragen!B427</f>
        <v>29500904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7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ZIEGENR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7.0000000000000007E-2</v>
      </c>
      <c r="N428" s="14" t="str">
        <f>Eintragen!A428</f>
        <v>L20</v>
      </c>
      <c r="O428" s="16">
        <f>Eintragen!B428</f>
        <v>29500913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BU1</v>
      </c>
      <c r="B429" s="12">
        <f>Eintragen!C429</f>
        <v>48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SKZ-GOU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keine Verarbeitung</v>
      </c>
      <c r="H429" s="11" t="str">
        <f>IF(ISBLANK(Tabelle1[[#This Row],[noch genauer]]),"-",Tabelle1[[#This Row],[noch genauer]])</f>
        <v>Aufgrund Konsistenz nicht genommen. Zu wenig VOS verarbeitet. Vom Warmen ins Kalte -&gt; Schimmel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24</v>
      </c>
      <c r="N429" s="14" t="str">
        <f>Eintragen!A429</f>
        <v>Schmelze</v>
      </c>
      <c r="O429" s="16">
        <f>Eintragen!B429</f>
        <v>29500918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12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GRÜN-PESTO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&lt;300kg/Monat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18</v>
      </c>
      <c r="N430" s="14" t="str">
        <f>Eintragen!A430</f>
        <v>L21</v>
      </c>
      <c r="O430" s="16">
        <f>Eintragen!B430</f>
        <v>29500952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6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Whisky-Nuts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&lt;300kg/Monat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9</v>
      </c>
      <c r="N431" s="14" t="str">
        <f>Eintragen!A431</f>
        <v>L21</v>
      </c>
      <c r="O431" s="16">
        <f>Eintragen!B431</f>
        <v>29501009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20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2" s="14" t="str">
        <f>IFERROR(VLOOKUP(Tabelle3[[#This Row],[Artikelnr.]],Artikel!A:C,3,FALSE),Tabelle3[[#This Row],[Artikelnr.]])</f>
        <v>VOS WAL-THEKE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keinen Verwendungszweck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10</v>
      </c>
      <c r="N432" s="14" t="str">
        <f>Eintragen!A432</f>
        <v>L22</v>
      </c>
      <c r="O432" s="16">
        <f>Eintragen!B432</f>
        <v>29501020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BU1</v>
      </c>
      <c r="B433" s="12">
        <f>Eintragen!C433</f>
        <v>25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3" s="14" t="str">
        <f>IFERROR(VLOOKUP(Tabelle3[[#This Row],[Artikelnr.]],Artikel!A:C,3,FALSE),Tabelle3[[#This Row],[Artikelnr.]])</f>
        <v>VOS URW NATUR AMM CO RE</v>
      </c>
      <c r="F433" s="11" t="str">
        <f>VLOOKUP(Eintragen!D433,'Liste Gründe'!A:D,2,FALSE)</f>
        <v>Schimmel</v>
      </c>
      <c r="G433" s="13" t="str">
        <f>IF(ISBLANK(Eintragen!F433),VLOOKUP(Tabelle3[[#This Row],[Grund Ziffer]],'Liste Gründe'!A:D,3,FALSE),Eintragen!F433)</f>
        <v>keine Verarbeitung</v>
      </c>
      <c r="H433" s="11" t="str">
        <f>IF(ISBLANK(Tabelle1[[#This Row],[noch genauer]]),"-",Tabelle1[[#This Row],[noch genauer]])</f>
        <v>Aufgrund Konsistenz nicht genommen. Zu wenig VOS verarbeitet. Vom Warmen ins Kalte -&gt; Schimmel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12.5</v>
      </c>
      <c r="N433" s="14" t="str">
        <f>Eintragen!A433</f>
        <v>Schmelze</v>
      </c>
      <c r="O433" s="16">
        <f>Eintragen!B433</f>
        <v>29501021</v>
      </c>
      <c r="P433" s="15">
        <f>Eintragen!D433</f>
        <v>12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Verkauf</v>
      </c>
      <c r="B434" s="12">
        <f>Eintragen!C434</f>
        <v>525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4" s="14" t="str">
        <f>IFERROR(VLOOKUP(Tabelle3[[#This Row],[Artikelnr.]],Artikel!A:C,3,FALSE),Tabelle3[[#This Row],[Artikelnr.]])</f>
        <v>VOS RW NATUR AMM CO REZ</v>
      </c>
      <c r="F434" s="11" t="str">
        <f>VLOOKUP(Eintragen!D434,'Liste Gründe'!A:D,2,FALSE)</f>
        <v>Schimmel</v>
      </c>
      <c r="G434" s="13" t="str">
        <f>IF(ISBLANK(Eintragen!F434),VLOOKUP(Tabelle3[[#This Row],[Grund Ziffer]],'Liste Gründe'!A:D,3,FALSE),Eintragen!F434)</f>
        <v>keinen Abnehmer/kein Schälpersonal</v>
      </c>
      <c r="H434" s="11" t="str">
        <f>IF(ISBLANK(Tabelle1[[#This Row],[noch genauer]]),"-",Tabelle1[[#This Row],[noch genauer]])</f>
        <v>keinen Abnehmer/Schälen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262.5</v>
      </c>
      <c r="N434" s="14" t="str">
        <f>Eintragen!A434</f>
        <v>Verkauf</v>
      </c>
      <c r="O434" s="16">
        <f>Eintragen!B434</f>
        <v>29501022</v>
      </c>
      <c r="P434" s="15">
        <f>Eintragen!D434</f>
        <v>12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14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BRUSCHETTA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21</v>
      </c>
      <c r="N435" s="14" t="str">
        <f>Eintragen!A435</f>
        <v>L21</v>
      </c>
      <c r="O435" s="16">
        <f>Eintragen!B435</f>
        <v>29501029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BU4</v>
      </c>
      <c r="B436" s="12">
        <f>Eintragen!C436</f>
        <v>8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12</v>
      </c>
      <c r="N436" s="14" t="str">
        <f>Eintragen!A436</f>
        <v>L21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BU4</v>
      </c>
      <c r="B437" s="12">
        <f>Eintragen!C437</f>
        <v>7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10.5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BU4</v>
      </c>
      <c r="B438" s="12">
        <f>Eintragen!C438</f>
        <v>6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9</v>
      </c>
      <c r="N438" s="14" t="str">
        <f>Eintragen!A438</f>
        <v>Bu4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BU4</v>
      </c>
      <c r="B439" s="12">
        <f>Eintragen!C439</f>
        <v>3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SAINT ANDRÉ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&lt;20kg/Monat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3.0000000000000003E-4</v>
      </c>
      <c r="N439" s="14" t="str">
        <f>Eintragen!A439</f>
        <v>L20</v>
      </c>
      <c r="O439" s="16">
        <f>Eintragen!B439</f>
        <v>29501036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BU4</v>
      </c>
      <c r="B440" s="12">
        <f>Eintragen!C440</f>
        <v>14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OLD-AMSTERDAM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&lt;1000kg/Monat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1.4E-3</v>
      </c>
      <c r="N440" s="14" t="str">
        <f>Eintragen!A440</f>
        <v>L22</v>
      </c>
      <c r="O440" s="16">
        <f>Eintragen!B440</f>
        <v>29501039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BU1</v>
      </c>
      <c r="B441" s="12">
        <f>Eintragen!C441</f>
        <v>292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41" s="14" t="str">
        <f>IFERROR(VLOOKUP(Tabelle3[[#This Row],[Artikelnr.]],Artikel!A:C,3,FALSE),Tabelle3[[#This Row],[Artikelnr.]])</f>
        <v>Würste 6000g Räucher fü</v>
      </c>
      <c r="F441" s="11" t="str">
        <f>VLOOKUP(Eintragen!D441,'Liste Gründe'!A:D,2,FALSE)</f>
        <v>Schimmel</v>
      </c>
      <c r="G441" s="13" t="str">
        <f>IF(ISBLANK(Eintragen!F441),VLOOKUP(Tabelle3[[#This Row],[Grund Ziffer]],'Liste Gründe'!A:D,3,FALSE),Eintragen!F441)</f>
        <v>Rest</v>
      </c>
      <c r="H441" s="11" t="str">
        <f>IF(ISBLANK(Tabelle1[[#This Row],[noch genauer]]),"-",Tabelle1[[#This Row],[noch genauer]])</f>
        <v>Rohware zu weich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 t="str">
        <f>IFERROR(VLOOKUP(Tabelle3[[#This Row],[Artikelnr.]],Kennzahlen!S:U,3,FALSE)*Tabelle3[[#This Row],[Menge]],"0")</f>
        <v>0</v>
      </c>
      <c r="N441" s="14" t="str">
        <f>Eintragen!A441</f>
        <v>Abfüllung</v>
      </c>
      <c r="O441" s="16">
        <f>Eintragen!B441</f>
        <v>31000098</v>
      </c>
      <c r="P441" s="15">
        <f>Eintragen!D441</f>
        <v>12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282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2" s="14" t="str">
        <f>IFERROR(VLOOKUP(Tabelle3[[#This Row],[Artikelnr.]],Artikel!A:C,3,FALSE),Tabelle3[[#This Row],[Artikelnr.]])</f>
        <v>VOS RW-NATUR-NAT-VAKU</v>
      </c>
      <c r="F442" s="11" t="str">
        <f>VLOOKUP(Eintragen!D442,'Liste Gründe'!A:D,2,FALSE)</f>
        <v>Schimmel</v>
      </c>
      <c r="G442" s="13" t="str">
        <f>IF(ISBLANK(Eintragen!F442),VLOOKUP(Tabelle3[[#This Row],[Grund Ziffer]],'Liste Gründe'!A:D,3,FALSE),Eintragen!F442)</f>
        <v>VOS &gt; Einsatz</v>
      </c>
      <c r="H442" s="11" t="str">
        <f>IF(ISBLANK(Tabelle1[[#This Row],[noch genauer]]),"-",Tabelle1[[#This Row],[noch genauer]])</f>
        <v>-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144.94800000000001</v>
      </c>
      <c r="N442" s="14" t="str">
        <f>Eintragen!A442</f>
        <v>L16</v>
      </c>
      <c r="O442" s="16">
        <f>Eintragen!B442</f>
        <v>49500089</v>
      </c>
      <c r="P442" s="15">
        <f>Eintragen!D442</f>
        <v>12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402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3" s="14" t="str">
        <f>IFERROR(VLOOKUP(Tabelle3[[#This Row],[Artikelnr.]],Artikel!A:C,3,FALSE),Tabelle3[[#This Row],[Artikelnr.]])</f>
        <v>VOS RW-JAL-NAT-VAKU</v>
      </c>
      <c r="F443" s="11" t="str">
        <f>VLOOKUP(Eintragen!D443,'Liste Gründe'!A:D,2,FALSE)</f>
        <v>Schimmel</v>
      </c>
      <c r="G443" s="13" t="str">
        <f>IF(ISBLANK(Eintragen!F443),VLOOKUP(Tabelle3[[#This Row],[Grund Ziffer]],'Liste Gründe'!A:D,3,FALSE),Eintragen!F443)</f>
        <v>VOS &gt; Einsatz</v>
      </c>
      <c r="H443" s="11" t="str">
        <f>IF(ISBLANK(Tabelle1[[#This Row],[noch genauer]]),"-",Tabelle1[[#This Row],[noch genauer]])</f>
        <v>-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206.62800000000001</v>
      </c>
      <c r="N443" s="14" t="str">
        <f>Eintragen!A443</f>
        <v>L11</v>
      </c>
      <c r="O443" s="16">
        <f>Eintragen!B443</f>
        <v>49500091</v>
      </c>
      <c r="P443" s="15">
        <f>Eintragen!D443</f>
        <v>12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Verkauf</v>
      </c>
      <c r="B444" s="12">
        <f>Eintragen!C444</f>
        <v>267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4" s="14" t="str">
        <f>IFERROR(VLOOKUP(Tabelle3[[#This Row],[Artikelnr.]],Artikel!A:C,3,FALSE),Tabelle3[[#This Row],[Artikelnr.]])</f>
        <v>VOS RW-NATUR-EXTRA-VAKU</v>
      </c>
      <c r="F444" s="11" t="str">
        <f>VLOOKUP(Eintragen!D444,'Liste Gründe'!A:D,2,FALSE)</f>
        <v>Schimmel</v>
      </c>
      <c r="G444" s="13" t="str">
        <f>IF(ISBLANK(Eintragen!F444),VLOOKUP(Tabelle3[[#This Row],[Grund Ziffer]],'Liste Gründe'!A:D,3,FALSE),Eintragen!F444)</f>
        <v>keinen Abnehmer/kein Schälpersonal</v>
      </c>
      <c r="H444" s="11" t="str">
        <f>IF(ISBLANK(Tabelle1[[#This Row],[noch genauer]]),"-",Tabelle1[[#This Row],[noch genauer]])</f>
        <v>keinen Abnehmer/Schälen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 t="str">
        <f>IFERROR(VLOOKUP(Tabelle3[[#This Row],[Artikelnr.]],Kennzahlen!S:U,3,FALSE)*Tabelle3[[#This Row],[Menge]],"0")</f>
        <v>0</v>
      </c>
      <c r="N444" s="14" t="str">
        <f>Eintragen!A444</f>
        <v>Verkauf</v>
      </c>
      <c r="O444" s="16">
        <f>Eintragen!B444</f>
        <v>49500092</v>
      </c>
      <c r="P444" s="15">
        <f>Eintragen!D444</f>
        <v>12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Verkauf</v>
      </c>
      <c r="B445" s="12">
        <f>Eintragen!C445</f>
        <v>203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5" s="14" t="str">
        <f>IFERROR(VLOOKUP(Tabelle3[[#This Row],[Artikelnr.]],Artikel!A:C,3,FALSE),Tabelle3[[#This Row],[Artikelnr.]])</f>
        <v>VOS GRW-NATUR-VAKU / Er</v>
      </c>
      <c r="F445" s="11" t="str">
        <f>VLOOKUP(Eintragen!D445,'Liste Gründe'!A:D,2,FALSE)</f>
        <v>Schimmel</v>
      </c>
      <c r="G445" s="13" t="str">
        <f>IF(ISBLANK(Eintragen!F445),VLOOKUP(Tabelle3[[#This Row],[Grund Ziffer]],'Liste Gründe'!A:D,3,FALSE),Eintragen!F445)</f>
        <v>keinen Abnehmer/kein Schälpersonal</v>
      </c>
      <c r="H445" s="11" t="str">
        <f>IF(ISBLANK(Tabelle1[[#This Row],[noch genauer]]),"-",Tabelle1[[#This Row],[noch genauer]])</f>
        <v>keinen Abnehmer/Schälen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104.342</v>
      </c>
      <c r="N445" s="14" t="str">
        <f>Eintragen!A445</f>
        <v>Verkauf</v>
      </c>
      <c r="O445" s="16">
        <f>Eintragen!B445</f>
        <v>49500143</v>
      </c>
      <c r="P445" s="15">
        <f>Eintragen!D445</f>
        <v>12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328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GRW-SCHI-NAT-VAKU</v>
      </c>
      <c r="F446" s="11" t="str">
        <f>VLOOKUP(Eintragen!D446,'Liste Gründe'!A:D,2,FALSE)</f>
        <v>Schimmel</v>
      </c>
      <c r="G446" s="13" t="str">
        <f>IF(ISBLANK(Eintragen!F446),VLOOKUP(Tabelle3[[#This Row],[Grund Ziffer]],'Liste Gründe'!A:D,3,FALSE),Eintragen!F446)</f>
        <v>VOS &gt; Einsatz</v>
      </c>
      <c r="H446" s="11" t="str">
        <f>IF(ISBLANK(Tabelle1[[#This Row],[noch genauer]]),"-",Tabelle1[[#This Row],[noch genauer]])</f>
        <v>Da keine Aufträge für  weitere Verwendung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168.59200000000001</v>
      </c>
      <c r="N446" s="14" t="str">
        <f>Eintragen!A446</f>
        <v>L33</v>
      </c>
      <c r="O446" s="16">
        <f>Eintragen!B446</f>
        <v>49500204</v>
      </c>
      <c r="P446" s="15">
        <f>Eintragen!D446</f>
        <v>12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Rest</v>
      </c>
      <c r="B447" s="12">
        <f>Eintragen!C447</f>
        <v>5.9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7" s="14" t="str">
        <f>IFERROR(VLOOKUP(Tabelle3[[#This Row],[Artikelnr.]],Artikel!A:C,3,FALSE),Tabelle3[[#This Row],[Artikelnr.]])</f>
        <v>Laborproben</v>
      </c>
      <c r="F447" s="11" t="str">
        <f>VLOOKUP(Eintragen!D447,'Liste Gründe'!A:D,2,FALSE)</f>
        <v>Qualitätssicherung</v>
      </c>
      <c r="G447" s="13" t="str">
        <f>IF(ISBLANK(Eintragen!F447),VLOOKUP(Tabelle3[[#This Row],[Grund Ziffer]],'Liste Gründe'!A:D,3,FALSE),Eintragen!F447)</f>
        <v>Einwaage Labor</v>
      </c>
      <c r="H447" s="11" t="str">
        <f>IF(ISBLANK(Tabelle1[[#This Row],[noch genauer]]),"-",Tabelle1[[#This Row],[noch genauer]])</f>
        <v>Einwaage Labor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 t="str">
        <f>IFERROR(VLOOKUP(Tabelle3[[#This Row],[Artikelnr.]],Kennzahlen!S:U,3,FALSE)*Tabelle3[[#This Row],[Menge]],"0")</f>
        <v>0</v>
      </c>
      <c r="N447" s="14" t="str">
        <f>Eintragen!A447</f>
        <v>Labor</v>
      </c>
      <c r="O447" s="16" t="str">
        <f>Eintragen!B447</f>
        <v>Laborproben</v>
      </c>
      <c r="P447" s="15">
        <f>Eintragen!D447</f>
        <v>70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BU1</v>
      </c>
      <c r="B448" s="12">
        <f>Eintragen!C448</f>
        <v>25.4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8" s="14" t="str">
        <f>IFERROR(VLOOKUP(Tabelle3[[#This Row],[Artikelnr.]],Artikel!A:C,3,FALSE),Tabelle3[[#This Row],[Artikelnr.]])</f>
        <v>ZUB TOM-BAS 1KG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Keinen Einsatz</v>
      </c>
      <c r="H448" s="11" t="str">
        <f>IF(ISBLANK(Tabelle1[[#This Row],[noch genauer]]),"-",Tabelle1[[#This Row],[noch genauer]])</f>
        <v>Keinen Einsatz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Abfüllung</v>
      </c>
      <c r="O448" s="16">
        <f>Eintragen!B448</f>
        <v>23500351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18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9" s="14" t="str">
        <f>IFERROR(VLOOKUP(Tabelle3[[#This Row],[Artikelnr.]],Artikel!A:C,3,FALSE),Tabelle3[[#This Row],[Artikelnr.]])</f>
        <v>VOS Schwarzer Pfeffer R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keinen Verwendungszweck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9</v>
      </c>
      <c r="N449" s="14" t="str">
        <f>Eintragen!A449</f>
        <v>L22</v>
      </c>
      <c r="O449" s="16">
        <f>Eintragen!B449</f>
        <v>29500482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BU3</v>
      </c>
      <c r="B450" s="12">
        <f>Eintragen!C450</f>
        <v>45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0" s="14" t="str">
        <f>IFERROR(VLOOKUP(Tabelle3[[#This Row],[Artikelnr.]],Artikel!A:C,3,FALSE),Tabelle3[[#This Row],[Artikelnr.]])</f>
        <v>VOS Walnuss 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VOS &gt; Einsatz</v>
      </c>
      <c r="H450" s="11" t="str">
        <f>IF(ISBLANK(Tabelle1[[#This Row],[noch genauer]]),"-",Tabelle1[[#This Row],[noch genauer]])</f>
        <v>VOS &gt; Einsatz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22.5</v>
      </c>
      <c r="N450" s="14" t="str">
        <f>Eintragen!A450</f>
        <v>BU3</v>
      </c>
      <c r="O450" s="16">
        <f>Eintragen!B450</f>
        <v>29500593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BU3</v>
      </c>
      <c r="B451" s="12">
        <f>Eintragen!C451</f>
        <v>45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VOS Früchte Blöcke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Verkauf, keinen Einsatz möglich</v>
      </c>
      <c r="H451" s="11" t="str">
        <f>IF(ISBLANK(Tabelle1[[#This Row],[noch genauer]]),"-",Tabelle1[[#This Row],[noch genauer]])</f>
        <v>kein Verkauf, kein Einsatz möglich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22.5</v>
      </c>
      <c r="N451" s="14" t="str">
        <f>Eintragen!A451</f>
        <v>L18</v>
      </c>
      <c r="O451" s="16">
        <f>Eintragen!B451</f>
        <v>29500594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BU1</v>
      </c>
      <c r="B452" s="12">
        <f>Eintragen!C452</f>
        <v>300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Butterkäse 45% OGT</v>
      </c>
      <c r="F452" s="11" t="str">
        <f>VLOOKUP(Eintragen!D452,'Liste Gründe'!A:D,2,FALSE)</f>
        <v>Rest</v>
      </c>
      <c r="G452" s="13" t="str">
        <f>IF(ISBLANK(Eintragen!F452),VLOOKUP(Tabelle3[[#This Row],[Grund Ziffer]],'Liste Gründe'!A:D,3,FALSE),Eintragen!F452)</f>
        <v>Fremdkörper</v>
      </c>
      <c r="H452" s="11" t="str">
        <f>IF(ISBLANK(Tabelle1[[#This Row],[noch genauer]]),"-",Tabelle1[[#This Row],[noch genauer]])</f>
        <v>Kunststoff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600</v>
      </c>
      <c r="N452" s="14" t="str">
        <f>Eintragen!A452</f>
        <v>Abfüllung</v>
      </c>
      <c r="O452" s="16">
        <f>Eintragen!B452</f>
        <v>29500823</v>
      </c>
      <c r="P452" s="15">
        <f>Eintragen!D452</f>
        <v>22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10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HEUBL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&lt;300kg/Monat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0.1</v>
      </c>
      <c r="N453" s="14" t="str">
        <f>Eintragen!A453</f>
        <v>L21</v>
      </c>
      <c r="O453" s="16">
        <f>Eintragen!B453</f>
        <v>29500885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20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MEDI-KRÄUK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&lt;500kg/Monat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30</v>
      </c>
      <c r="N454" s="14" t="str">
        <f>Eintragen!A454</f>
        <v>L21</v>
      </c>
      <c r="O454" s="16">
        <f>Eintragen!B454</f>
        <v>29500886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20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MEDI-KRÄUK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&lt;500kg/Monat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30</v>
      </c>
      <c r="N455" s="14" t="str">
        <f>Eintragen!A455</f>
        <v>L21</v>
      </c>
      <c r="O455" s="16">
        <f>Eintragen!B455</f>
        <v>29500886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20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MEDI-KRÄUK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&lt;500kg/Monat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30</v>
      </c>
      <c r="N456" s="14" t="str">
        <f>Eintragen!A456</f>
        <v>L21</v>
      </c>
      <c r="O456" s="16">
        <f>Eintragen!B456</f>
        <v>29500886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15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PECO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&lt;300kg/Monat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22.058823529411768</v>
      </c>
      <c r="N457" s="14" t="str">
        <f>Eintragen!A457</f>
        <v>L23</v>
      </c>
      <c r="O457" s="16">
        <f>Eintragen!B457</f>
        <v>29500891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15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PECO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&lt;300kg/Monat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22.058823529411768</v>
      </c>
      <c r="N458" s="14" t="str">
        <f>Eintragen!A458</f>
        <v>Bu4</v>
      </c>
      <c r="O458" s="16">
        <f>Eintragen!B458</f>
        <v>29500891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ROVIN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&lt;300kg/Monat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0.06</v>
      </c>
      <c r="N459" s="14" t="str">
        <f>Eintragen!A459</f>
        <v>L23</v>
      </c>
      <c r="O459" s="16">
        <f>Eintragen!B459</f>
        <v>29500900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SCH-PAUL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&lt;300kg/Monat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0.17</v>
      </c>
      <c r="N460" s="14" t="str">
        <f>Eintragen!A460</f>
        <v>L21</v>
      </c>
      <c r="O460" s="16">
        <f>Eintragen!B460</f>
        <v>29500906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6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Unser Blütenkäse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&lt;500kg/Monat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0.06</v>
      </c>
      <c r="N461" s="14" t="str">
        <f>Eintragen!A461</f>
        <v>L22</v>
      </c>
      <c r="O461" s="16">
        <f>Eintragen!B461</f>
        <v>29500910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22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GRÜN-PESTO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&lt;300kg/Monat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33</v>
      </c>
      <c r="N462" s="14" t="str">
        <f>Eintragen!A462</f>
        <v>Bu4</v>
      </c>
      <c r="O462" s="16">
        <f>Eintragen!B462</f>
        <v>29500952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20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GRÜN-PESTO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&lt;300kg/Monat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30</v>
      </c>
      <c r="N463" s="14" t="str">
        <f>Eintragen!A463</f>
        <v>L21</v>
      </c>
      <c r="O463" s="16">
        <f>Eintragen!B463</f>
        <v>29500952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20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GRÜN-PESTO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&lt;300kg/Monat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30</v>
      </c>
      <c r="N464" s="14" t="str">
        <f>Eintragen!A464</f>
        <v>Bu4</v>
      </c>
      <c r="O464" s="16">
        <f>Eintragen!B464</f>
        <v>29500952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15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GRÜN-PESTO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&lt;300kg/Monat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22.5</v>
      </c>
      <c r="N465" s="14" t="str">
        <f>Eintragen!A465</f>
        <v>Bu4</v>
      </c>
      <c r="O465" s="16">
        <f>Eintragen!B465</f>
        <v>29500952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3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Crémeux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&lt;20kg/Monat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0.03</v>
      </c>
      <c r="N466" s="14" t="str">
        <f>Eintragen!A466</f>
        <v>L29</v>
      </c>
      <c r="O466" s="16">
        <f>Eintragen!B466</f>
        <v>29500957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3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Whisky-Nuts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keinen Verwendungszweck</v>
      </c>
      <c r="H467" s="11" t="str">
        <f>IF(ISBLANK(Tabelle1[[#This Row],[noch genauer]]),"-",Tabelle1[[#This Row],[noch genauer]])</f>
        <v>&lt;300kg/Monat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4.5</v>
      </c>
      <c r="N467" s="14" t="str">
        <f>Eintragen!A467</f>
        <v>L21</v>
      </c>
      <c r="O467" s="16">
        <f>Eintragen!B467</f>
        <v>29501009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7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8" s="14" t="str">
        <f>IFERROR(VLOOKUP(Tabelle3[[#This Row],[Artikelnr.]],Artikel!A:C,3,FALSE),Tabelle3[[#This Row],[Artikelnr.]])</f>
        <v>VOS WAL-THEKE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keinen Verwendungszweck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3.5</v>
      </c>
      <c r="N468" s="14" t="str">
        <f>Eintragen!A468</f>
        <v>L22</v>
      </c>
      <c r="O468" s="16">
        <f>Eintragen!B468</f>
        <v>29501020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8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KELLERGEIST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&lt;300kg/Monat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8.0000000000000004E-4</v>
      </c>
      <c r="N469" s="14" t="str">
        <f>Eintragen!A469</f>
        <v>L22</v>
      </c>
      <c r="O469" s="16">
        <f>Eintragen!B469</f>
        <v>29501028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KELLERGEIST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&lt;300kg/Monat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8.0000000000000004E-4</v>
      </c>
      <c r="N470" s="14" t="str">
        <f>Eintragen!A470</f>
        <v>L22</v>
      </c>
      <c r="O470" s="16">
        <f>Eintragen!B470</f>
        <v>29501028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18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BRUSCHETTA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&lt;300kg/Monat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27</v>
      </c>
      <c r="N471" s="14" t="str">
        <f>Eintragen!A471</f>
        <v>L21</v>
      </c>
      <c r="O471" s="16">
        <f>Eintragen!B471</f>
        <v>29501029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15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ORANG-PESTO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&lt;100kg/Monat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22.5</v>
      </c>
      <c r="N472" s="14" t="str">
        <f>Eintragen!A472</f>
        <v>L21</v>
      </c>
      <c r="O472" s="16">
        <f>Eintragen!B472</f>
        <v>29501030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22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&lt;1000kg/Monat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2.2000000000000001E-3</v>
      </c>
      <c r="N473" s="14" t="str">
        <f>Eintragen!A473</f>
        <v>L22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6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MUNSTER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&lt;20kg/Monat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6.0000000000000006E-4</v>
      </c>
      <c r="N474" s="14" t="str">
        <f>Eintragen!A474</f>
        <v>L20</v>
      </c>
      <c r="O474" s="16">
        <f>Eintragen!B474</f>
        <v>29501040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Verkauf</v>
      </c>
      <c r="B475" s="12">
        <f>Eintragen!C475</f>
        <v>195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5" s="14" t="str">
        <f>IFERROR(VLOOKUP(Tabelle3[[#This Row],[Artikelnr.]],Artikel!A:C,3,FALSE),Tabelle3[[#This Row],[Artikelnr.]])</f>
        <v>VOS GRW-NATUR ZIPFEL 35</v>
      </c>
      <c r="F475" s="11" t="str">
        <f>VLOOKUP(Eintragen!D475,'Liste Gründe'!A:D,2,FALSE)</f>
        <v>Schimmel</v>
      </c>
      <c r="G475" s="13" t="str">
        <f>IF(ISBLANK(Eintragen!F475),VLOOKUP(Tabelle3[[#This Row],[Grund Ziffer]],'Liste Gründe'!A:D,3,FALSE),Eintragen!F475)</f>
        <v>keinen Abnehmer/kein Schälpersonal</v>
      </c>
      <c r="H475" s="11" t="str">
        <f>IF(ISBLANK(Tabelle1[[#This Row],[noch genauer]]),"-",Tabelle1[[#This Row],[noch genauer]])</f>
        <v>keinen Abnehmer/Schälen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97.5</v>
      </c>
      <c r="N475" s="14" t="str">
        <f>Eintragen!A475</f>
        <v>Verkauf</v>
      </c>
      <c r="O475" s="16">
        <f>Eintragen!B475</f>
        <v>29501063</v>
      </c>
      <c r="P475" s="15">
        <f>Eintragen!D475</f>
        <v>12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Verkauf</v>
      </c>
      <c r="B476" s="12">
        <f>Eintragen!C476</f>
        <v>87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6" s="14" t="str">
        <f>IFERROR(VLOOKUP(Tabelle3[[#This Row],[Artikelnr.]],Artikel!A:C,3,FALSE),Tabelle3[[#This Row],[Artikelnr.]])</f>
        <v>VOS GRW-KRÄU-ZIPFEL</v>
      </c>
      <c r="F476" s="11" t="str">
        <f>VLOOKUP(Eintragen!D476,'Liste Gründe'!A:D,2,FALSE)</f>
        <v>Schimmel</v>
      </c>
      <c r="G476" s="13" t="str">
        <f>IF(ISBLANK(Eintragen!F476),VLOOKUP(Tabelle3[[#This Row],[Grund Ziffer]],'Liste Gründe'!A:D,3,FALSE),Eintragen!F476)</f>
        <v>keinen Abnehmer/kein Schälpersonal</v>
      </c>
      <c r="H476" s="11" t="str">
        <f>IF(ISBLANK(Tabelle1[[#This Row],[noch genauer]]),"-",Tabelle1[[#This Row],[noch genauer]])</f>
        <v>keinen Abnehmer/Schälen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43.5</v>
      </c>
      <c r="N476" s="14" t="str">
        <f>Eintragen!A476</f>
        <v>Verkauf</v>
      </c>
      <c r="O476" s="16">
        <f>Eintragen!B476</f>
        <v>29501074</v>
      </c>
      <c r="P476" s="15">
        <f>Eintragen!D476</f>
        <v>12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Verkauf</v>
      </c>
      <c r="B477" s="12">
        <f>Eintragen!C477</f>
        <v>56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7" s="14" t="str">
        <f>IFERROR(VLOOKUP(Tabelle3[[#This Row],[Artikelnr.]],Artikel!A:C,3,FALSE),Tabelle3[[#This Row],[Artikelnr.]])</f>
        <v>VOS GRW-KRÄU-ENDSTÜCK</v>
      </c>
      <c r="F477" s="11" t="str">
        <f>VLOOKUP(Eintragen!D477,'Liste Gründe'!A:D,2,FALSE)</f>
        <v>Schimmel</v>
      </c>
      <c r="G477" s="13" t="str">
        <f>IF(ISBLANK(Eintragen!F477),VLOOKUP(Tabelle3[[#This Row],[Grund Ziffer]],'Liste Gründe'!A:D,3,FALSE),Eintragen!F477)</f>
        <v>keinen Abnehmer/kein Schälpersonal</v>
      </c>
      <c r="H477" s="11" t="str">
        <f>IF(ISBLANK(Tabelle1[[#This Row],[noch genauer]]),"-",Tabelle1[[#This Row],[noch genauer]])</f>
        <v>keinen Abnehmer/Schälen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28</v>
      </c>
      <c r="N477" s="14" t="str">
        <f>Eintragen!A477</f>
        <v>Verkauf</v>
      </c>
      <c r="O477" s="16">
        <f>Eintragen!B477</f>
        <v>29501077</v>
      </c>
      <c r="P477" s="15">
        <f>Eintragen!D477</f>
        <v>12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6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BRIE-PAP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&lt;50kg/Monat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0.06</v>
      </c>
      <c r="N478" s="14" t="str">
        <f>Eintragen!A478</f>
        <v>L29</v>
      </c>
      <c r="O478" s="16">
        <f>Eintragen!B478</f>
        <v>29501101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BU1</v>
      </c>
      <c r="B479" s="12">
        <f>Eintragen!C479</f>
        <v>212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9" s="14" t="str">
        <f>IFERROR(VLOOKUP(Tabelle3[[#This Row],[Artikelnr.]],Artikel!A:C,3,FALSE),Tabelle3[[#This Row],[Artikelnr.]])</f>
        <v>VS GRS Schinken mit Rin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Aufgrund Konsistenz nicht genommen. Zu wenig VOS verarbeitet. Vom Warmen ins Kalte -&gt; Schimmel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106</v>
      </c>
      <c r="N479" s="14" t="str">
        <f>Eintragen!A479</f>
        <v>Schmelze</v>
      </c>
      <c r="O479" s="16">
        <f>Eintragen!B479</f>
        <v>29600011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223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VS GRS Chili mit Rinde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787.61370000000011</v>
      </c>
      <c r="N480" s="14" t="str">
        <f>Eintragen!A480</f>
        <v>Schmelze</v>
      </c>
      <c r="O480" s="16">
        <f>Eintragen!B480</f>
        <v>29600013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41.6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1" s="14" t="str">
        <f>IFERROR(VLOOKUP(Tabelle3[[#This Row],[Artikelnr.]],Artikel!A:C,3,FALSE),Tabelle3[[#This Row],[Artikelnr.]])</f>
        <v>Würste 6700g Räucher na</v>
      </c>
      <c r="F481" s="11" t="str">
        <f>VLOOKUP(Eintragen!D481,'Liste Gründe'!A:D,2,FALSE)</f>
        <v>Linienbezogen</v>
      </c>
      <c r="G481" s="13" t="str">
        <f>IF(ISBLANK(Eintragen!F481),VLOOKUP(Tabelle3[[#This Row],[Grund Ziffer]],'Liste Gründe'!A:D,3,FALSE),Eintragen!F481)</f>
        <v>Bodenabfall Abfüllung</v>
      </c>
      <c r="H481" s="11" t="str">
        <f>IF(ISBLANK(Tabelle1[[#This Row],[noch genauer]]),"-",Tabelle1[[#This Row],[noch genauer]])</f>
        <v>Schlaufe gerissen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IFERROR(VLOOKUP(Tabelle3[[#This Row],[Artikelnr.]],Kennzahlen!S:U,3,FALSE)*Tabelle3[[#This Row],[Menge]],"0")</f>
        <v>0</v>
      </c>
      <c r="N481" s="14" t="str">
        <f>Eintragen!A481</f>
        <v>Abfüllung</v>
      </c>
      <c r="O481" s="16">
        <f>Eintragen!B481</f>
        <v>31000084</v>
      </c>
      <c r="P481" s="15">
        <f>Eintragen!D481</f>
        <v>10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3.6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2" s="14" t="str">
        <f>IFERROR(VLOOKUP(Tabelle3[[#This Row],[Artikelnr.]],Artikel!A:C,3,FALSE),Tabelle3[[#This Row],[Artikelnr.]])</f>
        <v>Würste 6700g Räucher na</v>
      </c>
      <c r="F482" s="11" t="str">
        <f>VLOOKUP(Eintragen!D482,'Liste Gründe'!A:D,2,FALSE)</f>
        <v>Linienbezogen</v>
      </c>
      <c r="G482" s="13" t="str">
        <f>IF(ISBLANK(Eintragen!F482),VLOOKUP(Tabelle3[[#This Row],[Grund Ziffer]],'Liste Gründe'!A:D,3,FALSE),Eintragen!F482)</f>
        <v>Reinigung</v>
      </c>
      <c r="H482" s="11" t="str">
        <f>IF(ISBLANK(Tabelle1[[#This Row],[noch genauer]]),"-",Tabelle1[[#This Row],[noch genauer]])</f>
        <v>erforderlich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IFERROR(VLOOKUP(Tabelle3[[#This Row],[Artikelnr.]],Kennzahlen!S:U,3,FALSE)*Tabelle3[[#This Row],[Menge]],"0")</f>
        <v>0</v>
      </c>
      <c r="N482" s="14" t="str">
        <f>Eintragen!A482</f>
        <v>Abfüllung</v>
      </c>
      <c r="O482" s="16">
        <f>Eintragen!B482</f>
        <v>31000084</v>
      </c>
      <c r="P482" s="15">
        <f>Eintragen!D482</f>
        <v>10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BU1</v>
      </c>
      <c r="B483" s="12">
        <f>Eintragen!C483</f>
        <v>26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3" s="14" t="str">
        <f>IFERROR(VLOOKUP(Tabelle3[[#This Row],[Artikelnr.]],Artikel!A:C,3,FALSE),Tabelle3[[#This Row],[Artikelnr.]])</f>
        <v>SKZ GOU 3,9KG WÜRSTE</v>
      </c>
      <c r="F483" s="11" t="str">
        <f>VLOOKUP(Eintragen!D483,'Liste Gründe'!A:D,2,FALSE)</f>
        <v>Linienbezogen</v>
      </c>
      <c r="G483" s="13" t="str">
        <f>IF(ISBLANK(Eintragen!F483),VLOOKUP(Tabelle3[[#This Row],[Grund Ziffer]],'Liste Gründe'!A:D,3,FALSE),Eintragen!F483)</f>
        <v>Bodenabfall Abfüllung</v>
      </c>
      <c r="H483" s="11" t="str">
        <f>IF(ISBLANK(Tabelle1[[#This Row],[noch genauer]]),"-",Tabelle1[[#This Row],[noch genauer]])</f>
        <v>Darm geplatzt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IFERROR(VLOOKUP(Tabelle3[[#This Row],[Artikelnr.]],Kennzahlen!S:U,3,FALSE)*Tabelle3[[#This Row],[Menge]],"0")</f>
        <v>0</v>
      </c>
      <c r="N483" s="14" t="str">
        <f>Eintragen!A483</f>
        <v>Abfüllung</v>
      </c>
      <c r="O483" s="16">
        <f>Eintragen!B483</f>
        <v>31000207</v>
      </c>
      <c r="P483" s="15">
        <f>Eintragen!D483</f>
        <v>10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BU1</v>
      </c>
      <c r="B484" s="12">
        <f>Eintragen!C484</f>
        <v>42.6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4" s="14" t="str">
        <f>IFERROR(VLOOKUP(Tabelle3[[#This Row],[Artikelnr.]],Artikel!A:C,3,FALSE),Tabelle3[[#This Row],[Artikelnr.]])</f>
        <v>RW SCHI-NAT 9,3KG ALD G</v>
      </c>
      <c r="F484" s="11" t="str">
        <f>VLOOKUP(Eintragen!D484,'Liste Gründe'!A:D,2,FALSE)</f>
        <v>Linienbezogen</v>
      </c>
      <c r="G484" s="13" t="str">
        <f>IF(ISBLANK(Eintragen!F484),VLOOKUP(Tabelle3[[#This Row],[Grund Ziffer]],'Liste Gründe'!A:D,3,FALSE),Eintragen!F484)</f>
        <v>Reinigung</v>
      </c>
      <c r="H484" s="11" t="str">
        <f>IF(ISBLANK(Tabelle1[[#This Row],[noch genauer]]),"-",Tabelle1[[#This Row],[noch genauer]])</f>
        <v>erforderlich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IFERROR(VLOOKUP(Tabelle3[[#This Row],[Artikelnr.]],Kennzahlen!S:U,3,FALSE)*Tabelle3[[#This Row],[Menge]],"0")</f>
        <v>0</v>
      </c>
      <c r="N484" s="14" t="str">
        <f>Eintragen!A484</f>
        <v>Abfüllung</v>
      </c>
      <c r="O484" s="16">
        <f>Eintragen!B484</f>
        <v>32000065</v>
      </c>
      <c r="P484" s="15">
        <f>Eintragen!D484</f>
        <v>10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724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5" s="14" t="str">
        <f>IFERROR(VLOOKUP(Tabelle3[[#This Row],[Artikelnr.]],Artikel!A:C,3,FALSE),Tabelle3[[#This Row],[Artikelnr.]])</f>
        <v>SKZ 2,5LB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zu heiß geräuchert</v>
      </c>
      <c r="H485" s="11" t="str">
        <f>IF(ISBLANK(Tabelle1[[#This Row],[noch genauer]]),"-",Tabelle1[[#This Row],[noch genauer]])</f>
        <v>zu heiß geräuchert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IFERROR(VLOOKUP(Tabelle3[[#This Row],[Artikelnr.]],Kennzahlen!S:U,3,FALSE)*Tabelle3[[#This Row],[Menge]],"0")</f>
        <v>0</v>
      </c>
      <c r="N485" s="14" t="str">
        <f>Eintragen!A485</f>
        <v>Räucherei</v>
      </c>
      <c r="O485" s="16">
        <f>Eintragen!B485</f>
        <v>32000074</v>
      </c>
      <c r="P485" s="15">
        <f>Eintragen!D485</f>
        <v>120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BU1</v>
      </c>
      <c r="B486" s="12">
        <f>Eintragen!C486</f>
        <v>22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6" s="14" t="str">
        <f>IFERROR(VLOOKUP(Tabelle3[[#This Row],[Artikelnr.]],Artikel!A:C,3,FALSE),Tabelle3[[#This Row],[Artikelnr.]])</f>
        <v>GRW SCHI-NAT 7,2GK NEUE</v>
      </c>
      <c r="F486" s="11" t="str">
        <f>VLOOKUP(Eintragen!D486,'Liste Gründe'!A:D,2,FALSE)</f>
        <v>Linienbezogen</v>
      </c>
      <c r="G486" s="13" t="str">
        <f>IF(ISBLANK(Eintragen!F486),VLOOKUP(Tabelle3[[#This Row],[Grund Ziffer]],'Liste Gründe'!A:D,3,FALSE),Eintragen!F486)</f>
        <v>Bodenabfall Abfüllung</v>
      </c>
      <c r="H486" s="11" t="str">
        <f>IF(ISBLANK(Tabelle1[[#This Row],[noch genauer]]),"-",Tabelle1[[#This Row],[noch genauer]])</f>
        <v>aus der Hand gerutscht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IFERROR(VLOOKUP(Tabelle3[[#This Row],[Artikelnr.]],Kennzahlen!S:U,3,FALSE)*Tabelle3[[#This Row],[Menge]],"0")</f>
        <v>0</v>
      </c>
      <c r="N486" s="14" t="str">
        <f>Eintragen!A486</f>
        <v>Abfüllung</v>
      </c>
      <c r="O486" s="16">
        <f>Eintragen!B486</f>
        <v>32000106</v>
      </c>
      <c r="P486" s="15">
        <f>Eintragen!D486</f>
        <v>10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BU1</v>
      </c>
      <c r="B487" s="12">
        <f>Eintragen!C487</f>
        <v>19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7" s="14" t="str">
        <f>IFERROR(VLOOKUP(Tabelle3[[#This Row],[Artikelnr.]],Artikel!A:C,3,FALSE),Tabelle3[[#This Row],[Artikelnr.]])</f>
        <v>GRW SCHI-NAT 7,2GK NEUE</v>
      </c>
      <c r="F487" s="11" t="str">
        <f>VLOOKUP(Eintragen!D487,'Liste Gründe'!A:D,2,FALSE)</f>
        <v>Linienbezogen</v>
      </c>
      <c r="G487" s="13" t="str">
        <f>IF(ISBLANK(Eintragen!F487),VLOOKUP(Tabelle3[[#This Row],[Grund Ziffer]],'Liste Gründe'!A:D,3,FALSE),Eintragen!F487)</f>
        <v>Bodenabfall Abfüllung</v>
      </c>
      <c r="H487" s="11" t="str">
        <f>IF(ISBLANK(Tabelle1[[#This Row],[noch genauer]]),"-",Tabelle1[[#This Row],[noch genauer]])</f>
        <v>Darm geplatzt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IFERROR(VLOOKUP(Tabelle3[[#This Row],[Artikelnr.]],Kennzahlen!S:U,3,FALSE)*Tabelle3[[#This Row],[Menge]],"0")</f>
        <v>0</v>
      </c>
      <c r="N487" s="14" t="str">
        <f>Eintragen!A487</f>
        <v>Abfüllung</v>
      </c>
      <c r="O487" s="16">
        <f>Eintragen!B487</f>
        <v>32000106</v>
      </c>
      <c r="P487" s="15">
        <f>Eintragen!D487</f>
        <v>10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BU1</v>
      </c>
      <c r="B488" s="12">
        <f>Eintragen!C488</f>
        <v>270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TIL-45FIT VAKU-OGT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keine Verarbeitung</v>
      </c>
      <c r="H488" s="11" t="str">
        <f>IF(ISBLANK(Tabelle1[[#This Row],[noch genauer]]),"-",Tabelle1[[#This Row],[noch genauer]])</f>
        <v>Keinen Einsatz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543.78</v>
      </c>
      <c r="N488" s="14" t="str">
        <f>Eintragen!A488</f>
        <v>Abfüllung</v>
      </c>
      <c r="O488" s="16">
        <f>Eintragen!B488</f>
        <v>49500039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285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WAL-KONZ-vakuumiert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Luftzieher</v>
      </c>
      <c r="H489" s="11" t="str">
        <f>IF(ISBLANK(Tabelle1[[#This Row],[noch genauer]]),"-",Tabelle1[[#This Row],[noch genauer]])</f>
        <v>Luftzieher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IFERROR(VLOOKUP(Tabelle3[[#This Row],[Artikelnr.]],Kennzahlen!S:U,3,FALSE)*Tabelle3[[#This Row],[Menge]],"0")</f>
        <v>0</v>
      </c>
      <c r="N489" s="14" t="str">
        <f>Eintragen!A489</f>
        <v>RWV</v>
      </c>
      <c r="O489" s="16">
        <f>Eintragen!B489</f>
        <v>49500154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Verkauf</v>
      </c>
      <c r="B490" s="12">
        <f>Eintragen!C490</f>
        <v>57.8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0" s="14" t="str">
        <f>IFERROR(VLOOKUP(Tabelle3[[#This Row],[Artikelnr.]],Artikel!A:C,3,FALSE),Tabelle3[[#This Row],[Artikelnr.]])</f>
        <v>RÄU-END SCHI ENDSTÜCK 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keinen Abnehmer</v>
      </c>
      <c r="H490" s="11" t="str">
        <f>IF(ISBLANK(Tabelle1[[#This Row],[noch genauer]]),"-",Tabelle1[[#This Row],[noch genauer]])</f>
        <v>keinen Abnehmer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24.651699999999998</v>
      </c>
      <c r="N490" s="14" t="str">
        <f>Eintragen!A490</f>
        <v>Verkauf</v>
      </c>
      <c r="O490" s="16">
        <f>Eintragen!B490</f>
        <v>49500185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Verkauf</v>
      </c>
      <c r="B491" s="12">
        <f>Eintragen!C491</f>
        <v>150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1" s="14" t="str">
        <f>IFERROR(VLOOKUP(Tabelle3[[#This Row],[Artikelnr.]],Artikel!A:C,3,FALSE),Tabelle3[[#This Row],[Artikelnr.]])</f>
        <v>RÄU-END SCHI ENDSTÜCK R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keinen Abnehmer</v>
      </c>
      <c r="H491" s="11" t="str">
        <f>IF(ISBLANK(Tabelle1[[#This Row],[noch genauer]]),"-",Tabelle1[[#This Row],[noch genauer]])</f>
        <v>keinen Abnehmer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63.975000000000001</v>
      </c>
      <c r="N491" s="14" t="str">
        <f>Eintragen!A491</f>
        <v>Verkauf</v>
      </c>
      <c r="O491" s="16">
        <f>Eintragen!B491</f>
        <v>49500185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107.6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2" s="14" t="str">
        <f>IFERROR(VLOOKUP(Tabelle3[[#This Row],[Artikelnr.]],Artikel!A:C,3,FALSE),Tabelle3[[#This Row],[Artikelnr.]])</f>
        <v>RÄU-END GRW-SCHI-NAT EN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</v>
      </c>
      <c r="H492" s="11" t="str">
        <f>IF(ISBLANK(Tabelle1[[#This Row],[noch genauer]]),"-",Tabelle1[[#This Row],[noch genauer]])</f>
        <v>keinen Abnehmer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45.891399999999997</v>
      </c>
      <c r="N492" s="14" t="str">
        <f>Eintragen!A492</f>
        <v>Verkauf</v>
      </c>
      <c r="O492" s="16">
        <f>Eintragen!B492</f>
        <v>49500188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66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3" s="14" t="str">
        <f>IFERROR(VLOOKUP(Tabelle3[[#This Row],[Artikelnr.]],Artikel!A:C,3,FALSE),Tabelle3[[#This Row],[Artikelnr.]])</f>
        <v>RÄU-END RW-CHILI 200G Z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</v>
      </c>
      <c r="H493" s="11" t="str">
        <f>IF(ISBLANK(Tabelle1[[#This Row],[noch genauer]]),"-",Tabelle1[[#This Row],[noch genauer]])</f>
        <v>keinen Abnehmer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24.195599999999999</v>
      </c>
      <c r="N493" s="14" t="str">
        <f>Eintragen!A493</f>
        <v>Verkauf</v>
      </c>
      <c r="O493" s="16">
        <f>Eintragen!B493</f>
        <v>49500213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166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4" s="14" t="str">
        <f>IFERROR(VLOOKUP(Tabelle3[[#This Row],[Artikelnr.]],Artikel!A:C,3,FALSE),Tabelle3[[#This Row],[Artikelnr.]])</f>
        <v>RÄU-END RW-NUSS 200G ZI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</v>
      </c>
      <c r="H494" s="11" t="str">
        <f>IF(ISBLANK(Tabelle1[[#This Row],[noch genauer]]),"-",Tabelle1[[#This Row],[noch genauer]])</f>
        <v>keinen Abnehmer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60.855599999999995</v>
      </c>
      <c r="N494" s="14" t="str">
        <f>Eintragen!A494</f>
        <v>Verkauf</v>
      </c>
      <c r="O494" s="16">
        <f>Eintragen!B494</f>
        <v>49500214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38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5" s="14" t="str">
        <f>IFERROR(VLOOKUP(Tabelle3[[#This Row],[Artikelnr.]],Artikel!A:C,3,FALSE),Tabelle3[[#This Row],[Artikelnr.]])</f>
        <v>RÄU-END GRW-KRÄU 200G Z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</v>
      </c>
      <c r="H495" s="11" t="str">
        <f>IF(ISBLANK(Tabelle1[[#This Row],[noch genauer]]),"-",Tabelle1[[#This Row],[noch genauer]])</f>
        <v>keinen Abnehmer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13.9308</v>
      </c>
      <c r="N495" s="14" t="str">
        <f>Eintragen!A495</f>
        <v>Verkauf</v>
      </c>
      <c r="O495" s="16">
        <f>Eintragen!B495</f>
        <v>49500215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79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6" s="14" t="str">
        <f>IFERROR(VLOOKUP(Tabelle3[[#This Row],[Artikelnr.]],Artikel!A:C,3,FALSE),Tabelle3[[#This Row],[Artikelnr.]])</f>
        <v>RÄU-END GRW-KRÄU 200G Z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</v>
      </c>
      <c r="H496" s="11" t="str">
        <f>IF(ISBLANK(Tabelle1[[#This Row],[noch genauer]]),"-",Tabelle1[[#This Row],[noch genauer]])</f>
        <v>keinen Abnehmer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28.961399999999998</v>
      </c>
      <c r="N496" s="14" t="str">
        <f>Eintragen!A496</f>
        <v>Verkauf</v>
      </c>
      <c r="O496" s="16">
        <f>Eintragen!B496</f>
        <v>49500215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239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7" s="14" t="str">
        <f>IFERROR(VLOOKUP(Tabelle3[[#This Row],[Artikelnr.]],Artikel!A:C,3,FALSE),Tabelle3[[#This Row],[Artikelnr.]])</f>
        <v>RÄU-END RW-CHILI 320G E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</v>
      </c>
      <c r="H497" s="11" t="str">
        <f>IF(ISBLANK(Tabelle1[[#This Row],[noch genauer]]),"-",Tabelle1[[#This Row],[noch genauer]])</f>
        <v>keinen Abnehmer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101.95739999999999</v>
      </c>
      <c r="N497" s="14" t="str">
        <f>Eintragen!A497</f>
        <v>Verkauf</v>
      </c>
      <c r="O497" s="16">
        <f>Eintragen!B497</f>
        <v>49500216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347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8" s="14" t="str">
        <f>IFERROR(VLOOKUP(Tabelle3[[#This Row],[Artikelnr.]],Artikel!A:C,3,FALSE),Tabelle3[[#This Row],[Artikelnr.]])</f>
        <v>RÄU-END RW-CHILI 320G E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</v>
      </c>
      <c r="H498" s="11" t="str">
        <f>IF(ISBLANK(Tabelle1[[#This Row],[noch genauer]]),"-",Tabelle1[[#This Row],[noch genauer]])</f>
        <v>keinen Abnehmer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148.03019999999998</v>
      </c>
      <c r="N498" s="14" t="str">
        <f>Eintragen!A498</f>
        <v>Verkauf</v>
      </c>
      <c r="O498" s="16">
        <f>Eintragen!B498</f>
        <v>49500216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138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9" s="14" t="str">
        <f>IFERROR(VLOOKUP(Tabelle3[[#This Row],[Artikelnr.]],Artikel!A:C,3,FALSE),Tabelle3[[#This Row],[Artikelnr.]])</f>
        <v>RÄU-END GRW-KRÄU 320G E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</v>
      </c>
      <c r="H499" s="11" t="str">
        <f>IF(ISBLANK(Tabelle1[[#This Row],[noch genauer]]),"-",Tabelle1[[#This Row],[noch genauer]])</f>
        <v>keinen Abnehmer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58.870799999999996</v>
      </c>
      <c r="N499" s="14" t="str">
        <f>Eintragen!A499</f>
        <v>Verkauf</v>
      </c>
      <c r="O499" s="16">
        <f>Eintragen!B499</f>
        <v>49500218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BU2</v>
      </c>
      <c r="B500" s="12">
        <f>Eintragen!C500</f>
        <v>30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0" s="14" t="str">
        <f>IFERROR(VLOOKUP(Tabelle3[[#This Row],[Artikelnr.]],Artikel!A:C,3,FALSE),Tabelle3[[#This Row],[Artikelnr.]])</f>
        <v>Blöcke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Luftzieher/Folienriss durch Transport</v>
      </c>
      <c r="H500" s="11" t="str">
        <f>IF(ISBLANK(Tabelle1[[#This Row],[noch genauer]]),"-",Tabelle1[[#This Row],[noch genauer]])</f>
        <v>Luftzieher/Folienriss durch Transport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IFERROR(VLOOKUP(Tabelle3[[#This Row],[Artikelnr.]],Kennzahlen!S:U,3,FALSE)*Tabelle3[[#This Row],[Menge]],"0")</f>
        <v>0</v>
      </c>
      <c r="N500" s="14" t="str">
        <f>Eintragen!A500</f>
        <v>Bu2</v>
      </c>
      <c r="O500" s="16" t="str">
        <f>Eintragen!B500</f>
        <v>Blöcke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BU2</v>
      </c>
      <c r="B501" s="12">
        <f>Eintragen!C501</f>
        <v>126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1" s="14" t="str">
        <f>IFERROR(VLOOKUP(Tabelle3[[#This Row],[Artikelnr.]],Artikel!A:C,3,FALSE),Tabelle3[[#This Row],[Artikelnr.]])</f>
        <v>Blöcke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Luftzieher/Folienriss durch Transport</v>
      </c>
      <c r="H501" s="11" t="str">
        <f>IF(ISBLANK(Tabelle1[[#This Row],[noch genauer]]),"-",Tabelle1[[#This Row],[noch genauer]])</f>
        <v>Luftzieher/Folienriss durch Transport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IFERROR(VLOOKUP(Tabelle3[[#This Row],[Artikelnr.]],Kennzahlen!S:U,3,FALSE)*Tabelle3[[#This Row],[Menge]],"0")</f>
        <v>0</v>
      </c>
      <c r="N501" s="14" t="str">
        <f>Eintragen!A501</f>
        <v>BU2</v>
      </c>
      <c r="O501" s="16" t="str">
        <f>Eintragen!B501</f>
        <v>Blöcke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BU1</v>
      </c>
      <c r="B502" s="12">
        <f>Eintragen!C502</f>
        <v>9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2" s="14" t="str">
        <f>IFERROR(VLOOKUP(Tabelle3[[#This Row],[Artikelnr.]],Artikel!A:C,3,FALSE),Tabelle3[[#This Row],[Artikelnr.]])</f>
        <v>Div. Zipfel, Endstücke</v>
      </c>
      <c r="F502" s="11" t="str">
        <f>VLOOKUP(Eintragen!D502,'Liste Gründe'!A:D,2,FALSE)</f>
        <v>Rest</v>
      </c>
      <c r="G502" s="13" t="str">
        <f>IF(ISBLANK(Eintragen!F502),VLOOKUP(Tabelle3[[#This Row],[Grund Ziffer]],'Liste Gründe'!A:D,3,FALSE),Eintragen!F502)</f>
        <v>geschälte Rinde</v>
      </c>
      <c r="H502" s="11" t="str">
        <f>IF(ISBLANK(Tabelle1[[#This Row],[noch genauer]]),"-",Tabelle1[[#This Row],[noch genauer]])</f>
        <v>keine Verwendung möglich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 t="str">
        <f>IFERROR(VLOOKUP(Tabelle3[[#This Row],[Artikelnr.]],Kennzahlen!S:U,3,FALSE)*Tabelle3[[#This Row],[Menge]],"0")</f>
        <v>0</v>
      </c>
      <c r="N502" s="14" t="str">
        <f>Eintragen!A502</f>
        <v>RWV</v>
      </c>
      <c r="O502" s="16" t="str">
        <f>Eintragen!B502</f>
        <v>Div. Zipfel, Endstücke</v>
      </c>
      <c r="P502" s="15">
        <f>Eintragen!D502</f>
        <v>22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BU1</v>
      </c>
      <c r="B503" s="12">
        <f>Eintragen!C503</f>
        <v>25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3" s="14" t="str">
        <f>IFERROR(VLOOKUP(Tabelle3[[#This Row],[Artikelnr.]],Artikel!A:C,3,FALSE),Tabelle3[[#This Row],[Artikelnr.]])</f>
        <v>Div. Zipfel, Endstücke</v>
      </c>
      <c r="F503" s="11" t="str">
        <f>VLOOKUP(Eintragen!D503,'Liste Gründe'!A:D,2,FALSE)</f>
        <v>Rest</v>
      </c>
      <c r="G503" s="13" t="str">
        <f>IF(ISBLANK(Eintragen!F503),VLOOKUP(Tabelle3[[#This Row],[Grund Ziffer]],'Liste Gründe'!A:D,3,FALSE),Eintragen!F503)</f>
        <v>geschälte Rinde</v>
      </c>
      <c r="H503" s="11" t="str">
        <f>IF(ISBLANK(Tabelle1[[#This Row],[noch genauer]]),"-",Tabelle1[[#This Row],[noch genauer]])</f>
        <v>keine Verwendung möglich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 t="str">
        <f>IFERROR(VLOOKUP(Tabelle3[[#This Row],[Artikelnr.]],Kennzahlen!S:U,3,FALSE)*Tabelle3[[#This Row],[Menge]],"0")</f>
        <v>0</v>
      </c>
      <c r="N503" s="14" t="str">
        <f>Eintragen!A503</f>
        <v>RWV</v>
      </c>
      <c r="O503" s="16" t="str">
        <f>Eintragen!B503</f>
        <v>Div. Zipfel, Endstücke</v>
      </c>
      <c r="P503" s="15">
        <f>Eintragen!D503</f>
        <v>22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BU3</v>
      </c>
      <c r="B504" s="12">
        <f>Eintragen!C504</f>
        <v>1.6</v>
      </c>
      <c r="C504" s="13">
        <f>Tabelle1[[#This Row],[Datum]]</f>
        <v>44454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4" s="14" t="str">
        <f>IFERROR(VLOOKUP(Tabelle3[[#This Row],[Artikelnr.]],Artikel!A:C,3,FALSE),Tabelle3[[#This Row],[Artikelnr.]])</f>
        <v>Div. Zipfel, Endstücke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L16</v>
      </c>
      <c r="O504" s="16" t="str">
        <f>Eintragen!B504</f>
        <v>Div. Zipfel, Endstücke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BU1</v>
      </c>
      <c r="B505" s="12">
        <f>Eintragen!C505</f>
        <v>12.600000000000001</v>
      </c>
      <c r="C505" s="13">
        <f>Tabelle1[[#This Row],[Datum]]</f>
        <v>44454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BU1</v>
      </c>
      <c r="B506" s="12">
        <f>Eintragen!C506</f>
        <v>160.5</v>
      </c>
      <c r="C506" s="13">
        <f>Tabelle1[[#This Row],[Datum]]</f>
        <v>44454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-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Strudelline</v>
      </c>
      <c r="O506" s="16" t="str">
        <f>Eintragen!B506</f>
        <v>Diverses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BU1</v>
      </c>
      <c r="B507" s="12">
        <f>Eintragen!C507</f>
        <v>35</v>
      </c>
      <c r="C507" s="13">
        <f>Tabelle1[[#This Row],[Datum]]</f>
        <v>44454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BU1</v>
      </c>
      <c r="B508" s="12">
        <f>Eintragen!C508</f>
        <v>62</v>
      </c>
      <c r="C508" s="13">
        <f>Tabelle1[[#This Row],[Datum]]</f>
        <v>44454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BU1</v>
      </c>
      <c r="B509" s="12">
        <f>Eintragen!C509</f>
        <v>101</v>
      </c>
      <c r="C509" s="13">
        <f>Tabelle1[[#This Row],[Datum]]</f>
        <v>44454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BU1</v>
      </c>
      <c r="B510" s="12">
        <f>Eintragen!C510</f>
        <v>113</v>
      </c>
      <c r="C510" s="13">
        <f>Tabelle1[[#This Row],[Datum]]</f>
        <v>44454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Rest</v>
      </c>
      <c r="B511" s="12">
        <f>Eintragen!C511</f>
        <v>11.5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1" s="14" t="str">
        <f>IFERROR(VLOOKUP(Tabelle3[[#This Row],[Artikelnr.]],Artikel!A:C,3,FALSE),Tabelle3[[#This Row],[Artikelnr.]])</f>
        <v>Diverses QM</v>
      </c>
      <c r="F511" s="11" t="str">
        <f>VLOOKUP(Eintragen!D511,'Liste Gründe'!A:D,2,FALSE)</f>
        <v>Qualitätssicherung</v>
      </c>
      <c r="G511" s="13" t="str">
        <f>IF(ISBLANK(Eintragen!F511),VLOOKUP(Tabelle3[[#This Row],[Grund Ziffer]],'Liste Gründe'!A:D,3,FALSE),Eintragen!F511)</f>
        <v>Sensorik</v>
      </c>
      <c r="H511" s="11" t="str">
        <f>IF(ISBLANK(Tabelle1[[#This Row],[noch genauer]]),"-",Tabelle1[[#This Row],[noch genauer]])</f>
        <v>Sensorik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QM</v>
      </c>
      <c r="O511" s="16" t="str">
        <f>Eintragen!B511</f>
        <v>Diverses QM</v>
      </c>
      <c r="P511" s="15">
        <f>Eintragen!D511</f>
        <v>70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Rest</v>
      </c>
      <c r="B512" s="12">
        <f>Eintragen!C512</f>
        <v>14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2" s="14" t="str">
        <f>IFERROR(VLOOKUP(Tabelle3[[#This Row],[Artikelnr.]],Artikel!A:C,3,FALSE),Tabelle3[[#This Row],[Artikelnr.]])</f>
        <v>Diverses QM</v>
      </c>
      <c r="F512" s="11" t="str">
        <f>VLOOKUP(Eintragen!D512,'Liste Gründe'!A:D,2,FALSE)</f>
        <v>Qualitätssicherung</v>
      </c>
      <c r="G512" s="13" t="str">
        <f>IF(ISBLANK(Eintragen!F512),VLOOKUP(Tabelle3[[#This Row],[Grund Ziffer]],'Liste Gründe'!A:D,3,FALSE),Eintragen!F512)</f>
        <v>Sensorik</v>
      </c>
      <c r="H512" s="11" t="str">
        <f>IF(ISBLANK(Tabelle1[[#This Row],[noch genauer]]),"-",Tabelle1[[#This Row],[noch genauer]])</f>
        <v>Sensorik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QM</v>
      </c>
      <c r="O512" s="16" t="str">
        <f>Eintragen!B512</f>
        <v>Diverses QM</v>
      </c>
      <c r="P512" s="15">
        <f>Eintragen!D512</f>
        <v>70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Rest</v>
      </c>
      <c r="B513" s="12">
        <f>Eintragen!C513</f>
        <v>5.9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3" s="14" t="str">
        <f>IFERROR(VLOOKUP(Tabelle3[[#This Row],[Artikelnr.]],Artikel!A:C,3,FALSE),Tabelle3[[#This Row],[Artikelnr.]])</f>
        <v>Laborproben</v>
      </c>
      <c r="F513" s="11" t="str">
        <f>VLOOKUP(Eintragen!D513,'Liste Gründe'!A:D,2,FALSE)</f>
        <v>Qualitätssicherung</v>
      </c>
      <c r="G513" s="13" t="str">
        <f>IF(ISBLANK(Eintragen!F513),VLOOKUP(Tabelle3[[#This Row],[Grund Ziffer]],'Liste Gründe'!A:D,3,FALSE),Eintragen!F513)</f>
        <v>Sensorik</v>
      </c>
      <c r="H513" s="11" t="str">
        <f>IF(ISBLANK(Tabelle1[[#This Row],[noch genauer]]),"-",Tabelle1[[#This Row],[noch genauer]])</f>
        <v>Sensorik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Labor</v>
      </c>
      <c r="O513" s="16" t="str">
        <f>Eintragen!B513</f>
        <v>Laborproben</v>
      </c>
      <c r="P513" s="15">
        <f>Eintragen!D513</f>
        <v>70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Rest</v>
      </c>
      <c r="B514" s="12">
        <f>Eintragen!C514</f>
        <v>39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4" s="14" t="str">
        <f>IFERROR(VLOOKUP(Tabelle3[[#This Row],[Artikelnr.]],Artikel!A:C,3,FALSE),Tabelle3[[#This Row],[Artikelnr.]])</f>
        <v>Laborproben</v>
      </c>
      <c r="F514" s="11" t="str">
        <f>VLOOKUP(Eintragen!D514,'Liste Gründe'!A:D,2,FALSE)</f>
        <v>Qualitätssicherung</v>
      </c>
      <c r="G514" s="13" t="str">
        <f>IF(ISBLANK(Eintragen!F514),VLOOKUP(Tabelle3[[#This Row],[Grund Ziffer]],'Liste Gründe'!A:D,3,FALSE),Eintragen!F514)</f>
        <v>Laborprobe</v>
      </c>
      <c r="H514" s="11" t="str">
        <f>IF(ISBLANK(Tabelle1[[#This Row],[noch genauer]]),"-",Tabelle1[[#This Row],[noch genauer]])</f>
        <v>Laborprobe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Labor</v>
      </c>
      <c r="O514" s="16" t="str">
        <f>Eintragen!B514</f>
        <v>Laborproben</v>
      </c>
      <c r="P514" s="15">
        <f>Eintragen!D514</f>
        <v>70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Rest</v>
      </c>
      <c r="B515" s="12">
        <f>Eintragen!C515</f>
        <v>58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5" s="14" t="str">
        <f>IFERROR(VLOOKUP(Tabelle3[[#This Row],[Artikelnr.]],Artikel!A:C,3,FALSE),Tabelle3[[#This Row],[Artikelnr.]])</f>
        <v>Laborproben</v>
      </c>
      <c r="F515" s="11" t="str">
        <f>VLOOKUP(Eintragen!D515,'Liste Gründe'!A:D,2,FALSE)</f>
        <v>Qualitätssicherung</v>
      </c>
      <c r="G515" s="13" t="str">
        <f>IF(ISBLANK(Eintragen!F515),VLOOKUP(Tabelle3[[#This Row],[Grund Ziffer]],'Liste Gründe'!A:D,3,FALSE),Eintragen!F515)</f>
        <v>Laborprobe</v>
      </c>
      <c r="H515" s="11" t="str">
        <f>IF(ISBLANK(Tabelle1[[#This Row],[noch genauer]]),"-",Tabelle1[[#This Row],[noch genauer]])</f>
        <v>Laborprobe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Labor</v>
      </c>
      <c r="O515" s="16" t="str">
        <f>Eintragen!B515</f>
        <v>Laborproben</v>
      </c>
      <c r="P515" s="15">
        <f>Eintragen!D515</f>
        <v>70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Rest</v>
      </c>
      <c r="B516" s="12">
        <f>Eintragen!C516</f>
        <v>78.900000000000006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6" s="14" t="str">
        <f>IFERROR(VLOOKUP(Tabelle3[[#This Row],[Artikelnr.]],Artikel!A:C,3,FALSE),Tabelle3[[#This Row],[Artikelnr.]])</f>
        <v>Laborproben</v>
      </c>
      <c r="F516" s="11" t="str">
        <f>VLOOKUP(Eintragen!D516,'Liste Gründe'!A:D,2,FALSE)</f>
        <v>Qualitätssicherung</v>
      </c>
      <c r="G516" s="13" t="str">
        <f>IF(ISBLANK(Eintragen!F516),VLOOKUP(Tabelle3[[#This Row],[Grund Ziffer]],'Liste Gründe'!A:D,3,FALSE),Eintragen!F516)</f>
        <v>Laborprobe</v>
      </c>
      <c r="H516" s="11" t="str">
        <f>IF(ISBLANK(Tabelle1[[#This Row],[noch genauer]]),"-",Tabelle1[[#This Row],[noch genauer]])</f>
        <v>Laborprobe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Labor</v>
      </c>
      <c r="O516" s="16" t="str">
        <f>Eintragen!B516</f>
        <v>Laborproben</v>
      </c>
      <c r="P516" s="15">
        <f>Eintragen!D516</f>
        <v>70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Rest</v>
      </c>
      <c r="B517" s="12">
        <f>Eintragen!C517</f>
        <v>20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7" s="14" t="str">
        <f>IFERROR(VLOOKUP(Tabelle3[[#This Row],[Artikelnr.]],Artikel!A:C,3,FALSE),Tabelle3[[#This Row],[Artikelnr.]])</f>
        <v>Laborproben</v>
      </c>
      <c r="F517" s="11" t="str">
        <f>VLOOKUP(Eintragen!D517,'Liste Gründe'!A:D,2,FALSE)</f>
        <v>Qualitätssicherung</v>
      </c>
      <c r="G517" s="13" t="str">
        <f>IF(ISBLANK(Eintragen!F517),VLOOKUP(Tabelle3[[#This Row],[Grund Ziffer]],'Liste Gründe'!A:D,3,FALSE),Eintragen!F517)</f>
        <v>Laborprobe</v>
      </c>
      <c r="H517" s="11" t="str">
        <f>IF(ISBLANK(Tabelle1[[#This Row],[noch genauer]]),"-",Tabelle1[[#This Row],[noch genauer]])</f>
        <v>Laborprobe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Labor</v>
      </c>
      <c r="O517" s="16" t="str">
        <f>Eintragen!B517</f>
        <v>Laborproben</v>
      </c>
      <c r="P517" s="15">
        <f>Eintragen!D517</f>
        <v>70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Rest</v>
      </c>
      <c r="B518" s="12">
        <f>Eintragen!C518</f>
        <v>7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Laborproben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Labor</v>
      </c>
      <c r="O518" s="16" t="str">
        <f>Eintragen!B518</f>
        <v>Laborproben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BU3</v>
      </c>
      <c r="B519" s="12">
        <f>Eintragen!C519</f>
        <v>21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9" s="14" t="str">
        <f>IFERROR(VLOOKUP(Tabelle3[[#This Row],[Artikelnr.]],Artikel!A:C,3,FALSE),Tabelle3[[#This Row],[Artikelnr.]])</f>
        <v>RW Natur</v>
      </c>
      <c r="F519" s="11" t="str">
        <f>VLOOKUP(Eintragen!D519,'Liste Gründe'!A:D,2,FALSE)</f>
        <v>Linienbezogen</v>
      </c>
      <c r="G519" s="13" t="str">
        <f>IF(ISBLANK(Eintragen!F519),VLOOKUP(Tabelle3[[#This Row],[Grund Ziffer]],'Liste Gründe'!A:D,3,FALSE),Eintragen!F519)</f>
        <v>Maschinenabfall</v>
      </c>
      <c r="H519" s="11" t="str">
        <f>IF(ISBLANK(Tabelle1[[#This Row],[noch genauer]]),"-",Tabelle1[[#This Row],[noch genauer]])</f>
        <v>nicht eindeutig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L16</v>
      </c>
      <c r="O519" s="16" t="str">
        <f>Eintragen!B519</f>
        <v>RW Natur</v>
      </c>
      <c r="P519" s="15">
        <f>Eintragen!D519</f>
        <v>10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BU3</v>
      </c>
      <c r="B520" s="12">
        <f>Eintragen!C520</f>
        <v>15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0" s="14" t="str">
        <f>IFERROR(VLOOKUP(Tabelle3[[#This Row],[Artikelnr.]],Artikel!A:C,3,FALSE),Tabelle3[[#This Row],[Artikelnr.]])</f>
        <v>VOS Räucher extra natri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VOS &gt; Einsatz</v>
      </c>
      <c r="H520" s="11" t="str">
        <f>IF(ISBLANK(Tabelle1[[#This Row],[noch genauer]]),"-",Tabelle1[[#This Row],[noch genauer]])</f>
        <v>-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7.5</v>
      </c>
      <c r="N520" s="14" t="str">
        <f>Eintragen!A520</f>
        <v>L11</v>
      </c>
      <c r="O520" s="16">
        <f>Eintragen!B520</f>
        <v>29500613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BU4</v>
      </c>
      <c r="B521" s="12">
        <f>Eintragen!C521</f>
        <v>28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1" s="14" t="str">
        <f>IFERROR(VLOOKUP(Tabelle3[[#This Row],[Artikelnr.]],Artikel!A:C,3,FALSE),Tabelle3[[#This Row],[Artikelnr.]])</f>
        <v>ABS HEUBL</v>
      </c>
      <c r="F521" s="11" t="str">
        <f>VLOOKUP(Eintragen!D521,'Liste Gründe'!A:D,2,FALSE)</f>
        <v>keinen Verwendungszweck</v>
      </c>
      <c r="G521" s="13" t="str">
        <f>IF(ISBLANK(Eintragen!F521),VLOOKUP(Tabelle3[[#This Row],[Grund Ziffer]],'Liste Gründe'!A:D,3,FALSE),Eintragen!F521)</f>
        <v>keinen Verwendungszweck</v>
      </c>
      <c r="H521" s="11" t="str">
        <f>IF(ISBLANK(Tabelle1[[#This Row],[noch genauer]]),"-",Tabelle1[[#This Row],[noch genauer]])</f>
        <v>&lt;300kg/Monat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0.28000000000000003</v>
      </c>
      <c r="N521" s="14" t="str">
        <f>Eintragen!A521</f>
        <v>L21</v>
      </c>
      <c r="O521" s="16">
        <f>Eintragen!B521</f>
        <v>29500885</v>
      </c>
      <c r="P521" s="15">
        <f>Eintragen!D521</f>
        <v>61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BU4</v>
      </c>
      <c r="B522" s="12">
        <f>Eintragen!C522</f>
        <v>20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2" s="14" t="str">
        <f>IFERROR(VLOOKUP(Tabelle3[[#This Row],[Artikelnr.]],Artikel!A:C,3,FALSE),Tabelle3[[#This Row],[Artikelnr.]])</f>
        <v>ABS MEDI-KRÄUK</v>
      </c>
      <c r="F522" s="11" t="str">
        <f>VLOOKUP(Eintragen!D522,'Liste Gründe'!A:D,2,FALSE)</f>
        <v>keinen Verwendungszweck</v>
      </c>
      <c r="G522" s="13" t="str">
        <f>IF(ISBLANK(Eintragen!F522),VLOOKUP(Tabelle3[[#This Row],[Grund Ziffer]],'Liste Gründe'!A:D,3,FALSE),Eintragen!F522)</f>
        <v>keinen Verwendungszweck</v>
      </c>
      <c r="H522" s="11" t="str">
        <f>IF(ISBLANK(Tabelle1[[#This Row],[noch genauer]]),"-",Tabelle1[[#This Row],[noch genauer]])</f>
        <v>&lt;500kg/Monat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30</v>
      </c>
      <c r="N522" s="14" t="str">
        <f>Eintragen!A522</f>
        <v>L21</v>
      </c>
      <c r="O522" s="16">
        <f>Eintragen!B522</f>
        <v>29500886</v>
      </c>
      <c r="P522" s="15">
        <f>Eintragen!D522</f>
        <v>61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BU4</v>
      </c>
      <c r="B523" s="12">
        <f>Eintragen!C523</f>
        <v>25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3" s="14" t="str">
        <f>IFERROR(VLOOKUP(Tabelle3[[#This Row],[Artikelnr.]],Artikel!A:C,3,FALSE),Tabelle3[[#This Row],[Artikelnr.]])</f>
        <v>ABS SCH-PAUL</v>
      </c>
      <c r="F523" s="11" t="str">
        <f>VLOOKUP(Eintragen!D523,'Liste Gründe'!A:D,2,FALSE)</f>
        <v>keinen Verwendungszweck</v>
      </c>
      <c r="G523" s="13" t="str">
        <f>IF(ISBLANK(Eintragen!F523),VLOOKUP(Tabelle3[[#This Row],[Grund Ziffer]],'Liste Gründe'!A:D,3,FALSE),Eintragen!F523)</f>
        <v>keinen Verwendungszweck</v>
      </c>
      <c r="H523" s="11" t="str">
        <f>IF(ISBLANK(Tabelle1[[#This Row],[noch genauer]]),"-",Tabelle1[[#This Row],[noch genauer]])</f>
        <v>&lt;300kg/Monat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0.25</v>
      </c>
      <c r="N523" s="14" t="str">
        <f>Eintragen!A523</f>
        <v>L21</v>
      </c>
      <c r="O523" s="16">
        <f>Eintragen!B523</f>
        <v>29500906</v>
      </c>
      <c r="P523" s="15">
        <f>Eintragen!D523</f>
        <v>61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BU4</v>
      </c>
      <c r="B524" s="12">
        <f>Eintragen!C524</f>
        <v>19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4" s="14" t="str">
        <f>IFERROR(VLOOKUP(Tabelle3[[#This Row],[Artikelnr.]],Artikel!A:C,3,FALSE),Tabelle3[[#This Row],[Artikelnr.]])</f>
        <v>ABS SCH-PAUL</v>
      </c>
      <c r="F524" s="11" t="str">
        <f>VLOOKUP(Eintragen!D524,'Liste Gründe'!A:D,2,FALSE)</f>
        <v>keinen Verwendungszweck</v>
      </c>
      <c r="G524" s="13" t="str">
        <f>IF(ISBLANK(Eintragen!F524),VLOOKUP(Tabelle3[[#This Row],[Grund Ziffer]],'Liste Gründe'!A:D,3,FALSE),Eintragen!F524)</f>
        <v>keinen Verwendungszweck</v>
      </c>
      <c r="H524" s="11" t="str">
        <f>IF(ISBLANK(Tabelle1[[#This Row],[noch genauer]]),"-",Tabelle1[[#This Row],[noch genauer]])</f>
        <v>&lt;300kg/Monat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0.19</v>
      </c>
      <c r="N524" s="14" t="str">
        <f>Eintragen!A524</f>
        <v>L21</v>
      </c>
      <c r="O524" s="16">
        <f>Eintragen!B524</f>
        <v>29500906</v>
      </c>
      <c r="P524" s="15">
        <f>Eintragen!D524</f>
        <v>61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BU4</v>
      </c>
      <c r="B525" s="12">
        <f>Eintragen!C525</f>
        <v>41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5" s="14" t="str">
        <f>IFERROR(VLOOKUP(Tabelle3[[#This Row],[Artikelnr.]],Artikel!A:C,3,FALSE),Tabelle3[[#This Row],[Artikelnr.]])</f>
        <v>ABS Unser Blütenkäse</v>
      </c>
      <c r="F525" s="11" t="str">
        <f>VLOOKUP(Eintragen!D525,'Liste Gründe'!A:D,2,FALSE)</f>
        <v>keinen Verwendungszweck</v>
      </c>
      <c r="G525" s="13" t="str">
        <f>IF(ISBLANK(Eintragen!F525),VLOOKUP(Tabelle3[[#This Row],[Grund Ziffer]],'Liste Gründe'!A:D,3,FALSE),Eintragen!F525)</f>
        <v>keinen Verwendungszweck</v>
      </c>
      <c r="H525" s="11" t="str">
        <f>IF(ISBLANK(Tabelle1[[#This Row],[noch genauer]]),"-",Tabelle1[[#This Row],[noch genauer]])</f>
        <v>&lt;500kg/Monat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0.41000000000000003</v>
      </c>
      <c r="N525" s="14" t="str">
        <f>Eintragen!A525</f>
        <v>L22</v>
      </c>
      <c r="O525" s="16">
        <f>Eintragen!B525</f>
        <v>29500910</v>
      </c>
      <c r="P525" s="15">
        <f>Eintragen!D525</f>
        <v>61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BU4</v>
      </c>
      <c r="B526" s="12">
        <f>Eintragen!C526</f>
        <v>18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ZIEGENR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&lt;100kg/Monat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0.18</v>
      </c>
      <c r="N526" s="14" t="str">
        <f>Eintragen!A526</f>
        <v>L20</v>
      </c>
      <c r="O526" s="16">
        <f>Eintragen!B526</f>
        <v>29500913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BU4</v>
      </c>
      <c r="B527" s="12">
        <f>Eintragen!C527</f>
        <v>40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OLD-AMSTERDAM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&lt;1000kg/Monat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4.0000000000000001E-3</v>
      </c>
      <c r="N527" s="14" t="str">
        <f>Eintragen!A527</f>
        <v>L22</v>
      </c>
      <c r="O527" s="16">
        <f>Eintragen!B527</f>
        <v>29501039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BU4</v>
      </c>
      <c r="B528" s="12">
        <f>Eintragen!C528</f>
        <v>17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1.7000000000000001E-3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24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GRW-NATUR ZIPFEL 35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12</v>
      </c>
      <c r="N529" s="14" t="str">
        <f>Eintragen!A529</f>
        <v>Verkauf</v>
      </c>
      <c r="O529" s="16">
        <f>Eintragen!B529</f>
        <v>29501063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BU1</v>
      </c>
      <c r="B530" s="12">
        <f>Eintragen!C530</f>
        <v>52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0" s="14" t="str">
        <f>IFERROR(VLOOKUP(Tabelle3[[#This Row],[Artikelnr.]],Artikel!A:C,3,FALSE),Tabelle3[[#This Row],[Artikelnr.]])</f>
        <v>GRW NATUR 7,2KG</v>
      </c>
      <c r="F530" s="11" t="str">
        <f>VLOOKUP(Eintragen!D530,'Liste Gründe'!A:D,2,FALSE)</f>
        <v>Linienbezogen</v>
      </c>
      <c r="G530" s="13" t="str">
        <f>IF(ISBLANK(Eintragen!F530),VLOOKUP(Tabelle3[[#This Row],[Grund Ziffer]],'Liste Gründe'!A:D,3,FALSE),Eintragen!F530)</f>
        <v>Bodenabfall Abfüllung</v>
      </c>
      <c r="H530" s="11" t="str">
        <f>IF(ISBLANK(Tabelle1[[#This Row],[noch genauer]]),"-",Tabelle1[[#This Row],[noch genauer]])</f>
        <v>aus der Hand gerutscht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IFERROR(VLOOKUP(Tabelle3[[#This Row],[Artikelnr.]],Kennzahlen!S:U,3,FALSE)*Tabelle3[[#This Row],[Menge]],"0")</f>
        <v>0</v>
      </c>
      <c r="N530" s="14" t="str">
        <f>Eintragen!A530</f>
        <v>Abfüllung</v>
      </c>
      <c r="O530" s="16">
        <f>Eintragen!B530</f>
        <v>32000049</v>
      </c>
      <c r="P530" s="15">
        <f>Eintragen!D530</f>
        <v>10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BU1</v>
      </c>
      <c r="B531" s="12">
        <f>Eintragen!C531</f>
        <v>27.6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1" s="14" t="str">
        <f>IFERROR(VLOOKUP(Tabelle3[[#This Row],[Artikelnr.]],Artikel!A:C,3,FALSE),Tabelle3[[#This Row],[Artikelnr.]])</f>
        <v>GRW CHILI-NAT 7,2GK NEU</v>
      </c>
      <c r="F531" s="11" t="str">
        <f>VLOOKUP(Eintragen!D531,'Liste Gründe'!A:D,2,FALSE)</f>
        <v>Linienbezogen</v>
      </c>
      <c r="G531" s="13" t="str">
        <f>IF(ISBLANK(Eintragen!F531),VLOOKUP(Tabelle3[[#This Row],[Grund Ziffer]],'Liste Gründe'!A:D,3,FALSE),Eintragen!F531)</f>
        <v>Bodenabfall Abfüllung</v>
      </c>
      <c r="H531" s="11" t="str">
        <f>IF(ISBLANK(Tabelle1[[#This Row],[noch genauer]]),"-",Tabelle1[[#This Row],[noch genauer]])</f>
        <v>Schlaufe gerissen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IFERROR(VLOOKUP(Tabelle3[[#This Row],[Artikelnr.]],Kennzahlen!S:U,3,FALSE)*Tabelle3[[#This Row],[Menge]],"0")</f>
        <v>0</v>
      </c>
      <c r="N531" s="14" t="str">
        <f>Eintragen!A531</f>
        <v>Abfüllung</v>
      </c>
      <c r="O531" s="16">
        <f>Eintragen!B531</f>
        <v>32000107</v>
      </c>
      <c r="P531" s="15">
        <f>Eintragen!D531</f>
        <v>10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54.2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Diverses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IFERROR(VLOOKUP(Tabelle3[[#This Row],[Artikelnr.]],Kennzahlen!S:U,3,FALSE)*Tabelle3[[#This Row],[Menge]],"0")</f>
        <v>0</v>
      </c>
      <c r="N532" s="14" t="str">
        <f>Eintragen!A532</f>
        <v>Verkauf</v>
      </c>
      <c r="O532" s="16" t="str">
        <f>Eintragen!B532</f>
        <v>Diverses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3" s="14" t="str">
        <f>IFERROR(VLOOKUP(Tabelle3[[#This Row],[Artikelnr.]],Artikel!A:C,3,FALSE),Tabelle3[[#This Row],[Artikelnr.]])</f>
        <v>Diverses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Keinen Einsatz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IFERROR(VLOOKUP(Tabelle3[[#This Row],[Artikelnr.]],Kennzahlen!S:U,3,FALSE)*Tabelle3[[#This Row],[Menge]],"0")</f>
        <v>0</v>
      </c>
      <c r="N533" s="14" t="str">
        <f>Eintragen!A533</f>
        <v>RWV</v>
      </c>
      <c r="O533" s="16" t="str">
        <f>Eintragen!B533</f>
        <v>Diverses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BU3</v>
      </c>
      <c r="B534" s="12">
        <f>Eintragen!C534</f>
        <v>24.400000000000006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4" s="14" t="str">
        <f>IFERROR(VLOOKUP(Tabelle3[[#This Row],[Artikelnr.]],Artikel!A:C,3,FALSE),Tabelle3[[#This Row],[Artikelnr.]])</f>
        <v>Diverses</v>
      </c>
      <c r="F534" s="11" t="str">
        <f>VLOOKUP(Eintragen!D534,'Liste Gründe'!A:D,2,FALSE)</f>
        <v>Linienbezogen</v>
      </c>
      <c r="G534" s="13" t="str">
        <f>IF(ISBLANK(Eintragen!F534),VLOOKUP(Tabelle3[[#This Row],[Grund Ziffer]],'Liste Gründe'!A:D,3,FALSE),Eintragen!F534)</f>
        <v>Maschinenabfall</v>
      </c>
      <c r="H534" s="11" t="str">
        <f>IF(ISBLANK(Tabelle1[[#This Row],[noch genauer]]),"-",Tabelle1[[#This Row],[noch genauer]])</f>
        <v>nicht eindeutig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L16</v>
      </c>
      <c r="O534" s="16" t="str">
        <f>Eintragen!B534</f>
        <v>Diverses</v>
      </c>
      <c r="P534" s="15">
        <f>Eintragen!D534</f>
        <v>10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BU1</v>
      </c>
      <c r="B535" s="12">
        <f>Eintragen!C535</f>
        <v>77.400000000000006</v>
      </c>
      <c r="C535" s="13">
        <f>Tabelle1[[#This Row],[Datum]]</f>
        <v>44455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Bodenabfall Abfüllung</v>
      </c>
      <c r="H535" s="11" t="str">
        <f>IF(ISBLANK(Tabelle1[[#This Row],[noch genauer]]),"-",Tabelle1[[#This Row],[noch genauer]])</f>
        <v>Clip gerissen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BU1</v>
      </c>
      <c r="B536" s="12">
        <f>Eintragen!C536</f>
        <v>57.8</v>
      </c>
      <c r="C536" s="13">
        <f>Tabelle1[[#This Row],[Datum]]</f>
        <v>44455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BU1</v>
      </c>
      <c r="B537" s="12">
        <f>Eintragen!C537</f>
        <v>97.8</v>
      </c>
      <c r="C537" s="13">
        <f>Tabelle1[[#This Row],[Datum]]</f>
        <v>44455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Rest</v>
      </c>
      <c r="B538" s="12">
        <f>Eintragen!C538</f>
        <v>11</v>
      </c>
      <c r="C538" s="13">
        <f>Tabelle1[[#This Row],[Datum]]</f>
        <v>44455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8" s="14" t="str">
        <f>IFERROR(VLOOKUP(Tabelle3[[#This Row],[Artikelnr.]],Artikel!A:C,3,FALSE),Tabelle3[[#This Row],[Artikelnr.]])</f>
        <v>Laborproben</v>
      </c>
      <c r="F538" s="11" t="str">
        <f>VLOOKUP(Eintragen!D538,'Liste Gründe'!A:D,2,FALSE)</f>
        <v>Qualitätssicherung</v>
      </c>
      <c r="G538" s="13" t="str">
        <f>IF(ISBLANK(Eintragen!F538),VLOOKUP(Tabelle3[[#This Row],[Grund Ziffer]],'Liste Gründe'!A:D,3,FALSE),Eintragen!F538)</f>
        <v>Laborprobe</v>
      </c>
      <c r="H538" s="11" t="str">
        <f>IF(ISBLANK(Tabelle1[[#This Row],[noch genauer]]),"-",Tabelle1[[#This Row],[noch genauer]])</f>
        <v>Laborprobe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Labor</v>
      </c>
      <c r="O538" s="16" t="str">
        <f>Eintragen!B538</f>
        <v>Laborproben</v>
      </c>
      <c r="P538" s="15">
        <f>Eintragen!D538</f>
        <v>70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Rest</v>
      </c>
      <c r="B539" s="12">
        <f>Eintragen!C539</f>
        <v>56</v>
      </c>
      <c r="C539" s="13">
        <f>Tabelle1[[#This Row],[Datum]]</f>
        <v>44455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9" s="14" t="str">
        <f>IFERROR(VLOOKUP(Tabelle3[[#This Row],[Artikelnr.]],Artikel!A:C,3,FALSE),Tabelle3[[#This Row],[Artikelnr.]])</f>
        <v>Laborproben</v>
      </c>
      <c r="F539" s="11" t="str">
        <f>VLOOKUP(Eintragen!D539,'Liste Gründe'!A:D,2,FALSE)</f>
        <v>Qualitätssicherung</v>
      </c>
      <c r="G539" s="13" t="str">
        <f>IF(ISBLANK(Eintragen!F539),VLOOKUP(Tabelle3[[#This Row],[Grund Ziffer]],'Liste Gründe'!A:D,3,FALSE),Eintragen!F539)</f>
        <v>Laborprobe</v>
      </c>
      <c r="H539" s="11" t="str">
        <f>IF(ISBLANK(Tabelle1[[#This Row],[noch genauer]]),"-",Tabelle1[[#This Row],[noch genauer]])</f>
        <v>Laborprobe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labor</v>
      </c>
      <c r="O539" s="16" t="str">
        <f>Eintragen!B539</f>
        <v>Laborproben</v>
      </c>
      <c r="P539" s="15">
        <f>Eintragen!D539</f>
        <v>70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BU1</v>
      </c>
      <c r="B540" s="12">
        <f>Eintragen!C540</f>
        <v>8</v>
      </c>
      <c r="C540" s="13">
        <f>Tabelle1[[#This Row],[Datum]]</f>
        <v>44455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40" s="14" t="str">
        <f>IFERROR(VLOOKUP(Tabelle3[[#This Row],[Artikelnr.]],Artikel!A:C,3,FALSE),Tabelle3[[#This Row],[Artikelnr.]])</f>
        <v>Muster</v>
      </c>
      <c r="F540" s="11" t="str">
        <f>VLOOKUP(Eintragen!D540,'Liste Gründe'!A:D,2,FALSE)</f>
        <v>Qualitätssicherung</v>
      </c>
      <c r="G540" s="13" t="str">
        <f>IF(ISBLANK(Eintragen!F540),VLOOKUP(Tabelle3[[#This Row],[Grund Ziffer]],'Liste Gründe'!A:D,3,FALSE),Eintragen!F540)</f>
        <v>Muster</v>
      </c>
      <c r="H540" s="11" t="str">
        <f>IF(ISBLANK(Tabelle1[[#This Row],[noch genauer]]),"-",Tabelle1[[#This Row],[noch genauer]])</f>
        <v>Muster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 t="str">
        <f>Eintragen!B540</f>
        <v>Muster</v>
      </c>
      <c r="P540" s="15">
        <f>Eintragen!D540</f>
        <v>70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BU3</v>
      </c>
      <c r="B541" s="12">
        <f>Eintragen!C541</f>
        <v>99.13</v>
      </c>
      <c r="C541" s="13">
        <f>Tabelle1[[#This Row],[Datum]]</f>
        <v>44456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1" s="14" t="str">
        <f>IFERROR(VLOOKUP(Tabelle3[[#This Row],[Artikelnr.]],Artikel!A:C,3,FALSE),Tabelle3[[#This Row],[Artikelnr.]])</f>
        <v>ABS Bio Gouda 48%, mitt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Rest</v>
      </c>
      <c r="H541" s="11" t="str">
        <f>IF(ISBLANK(Tabelle1[[#This Row],[noch genauer]]),"-",Tabelle1[[#This Row],[noch genauer]])</f>
        <v>wurde nicht eingesetzt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218.08600000000001</v>
      </c>
      <c r="N541" s="14" t="str">
        <f>Eintragen!A541</f>
        <v>L18</v>
      </c>
      <c r="O541" s="16">
        <f>Eintragen!B541</f>
        <v>29500754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13</v>
      </c>
      <c r="C542" s="13">
        <f>Tabelle1[[#This Row],[Datum]]</f>
        <v>44456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2" s="14" t="str">
        <f>IFERROR(VLOOKUP(Tabelle3[[#This Row],[Artikelnr.]],Artikel!A:C,3,FALSE),Tabelle3[[#This Row],[Artikelnr.]])</f>
        <v>ABS Cheddar rot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spezifischer Einsatz</v>
      </c>
      <c r="H542" s="11" t="str">
        <f>IF(ISBLANK(Tabelle1[[#This Row],[noch genauer]]),"-",Tabelle1[[#This Row],[noch genauer]])</f>
        <v>unrelmäßige Produktion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L1</v>
      </c>
      <c r="O542" s="16">
        <f>Eintragen!B542</f>
        <v>29500776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BU4</v>
      </c>
      <c r="B543" s="12">
        <f>Eintragen!C543</f>
        <v>16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3" s="14" t="str">
        <f>IFERROR(VLOOKUP(Tabelle3[[#This Row],[Artikelnr.]],Artikel!A:C,3,FALSE),Tabelle3[[#This Row],[Artikelnr.]])</f>
        <v>ABS ROVIN</v>
      </c>
      <c r="F543" s="11" t="str">
        <f>VLOOKUP(Eintragen!D543,'Liste Gründe'!A:D,2,FALSE)</f>
        <v>keinen Verwendungszweck</v>
      </c>
      <c r="G543" s="13" t="str">
        <f>IF(ISBLANK(Eintragen!F543),VLOOKUP(Tabelle3[[#This Row],[Grund Ziffer]],'Liste Gründe'!A:D,3,FALSE),Eintragen!F543)</f>
        <v>keinen Verwendungszweck</v>
      </c>
      <c r="H543" s="11" t="str">
        <f>IF(ISBLANK(Tabelle1[[#This Row],[noch genauer]]),"-",Tabelle1[[#This Row],[noch genauer]])</f>
        <v>&lt;300kg/Monat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0.16</v>
      </c>
      <c r="N543" s="14" t="str">
        <f>Eintragen!A543</f>
        <v>L23</v>
      </c>
      <c r="O543" s="16">
        <f>Eintragen!B543</f>
        <v>29500900</v>
      </c>
      <c r="P543" s="15">
        <f>Eintragen!D543</f>
        <v>61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BU1</v>
      </c>
      <c r="B544" s="12">
        <f>Eintragen!C544</f>
        <v>20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URW-NATUR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 Verarbeitung</v>
      </c>
      <c r="H544" s="11" t="str">
        <f>IF(ISBLANK(Tabelle1[[#This Row],[noch genauer]]),"-",Tabelle1[[#This Row],[noch genauer]])</f>
        <v>Aufgrund Konsistenz nicht genommen. Zu wenig VOS verarbeitet. Vom Warmen ins Kalte -&gt; Schimmel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10</v>
      </c>
      <c r="N544" s="14" t="str">
        <f>Eintragen!A544</f>
        <v>Schmelze</v>
      </c>
      <c r="O544" s="16">
        <f>Eintragen!B544</f>
        <v>29500929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BU3</v>
      </c>
      <c r="B545" s="12">
        <f>Eintragen!C545</f>
        <v>105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5" s="14" t="str">
        <f>IFERROR(VLOOKUP(Tabelle3[[#This Row],[Artikelnr.]],Artikel!A:C,3,FALSE),Tabelle3[[#This Row],[Artikelnr.]])</f>
        <v>ABS CHED-PF-KRÄUK gemis</v>
      </c>
      <c r="F545" s="11" t="str">
        <f>VLOOKUP(Eintragen!D545,'Liste Gründe'!A:D,2,FALSE)</f>
        <v>Linienbezogen</v>
      </c>
      <c r="G545" s="13" t="str">
        <f>IF(ISBLANK(Eintragen!F545),VLOOKUP(Tabelle3[[#This Row],[Grund Ziffer]],'Liste Gründe'!A:D,3,FALSE),Eintragen!F545)</f>
        <v>gemischtes Produkt</v>
      </c>
      <c r="H545" s="11" t="str">
        <f>IF(ISBLANK(Tabelle1[[#This Row],[noch genauer]]),"-",Tabelle1[[#This Row],[noch genauer]])</f>
        <v>keine weitere Verwendung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105</v>
      </c>
      <c r="N545" s="14" t="str">
        <f>Eintragen!A545</f>
        <v>L33</v>
      </c>
      <c r="O545" s="16">
        <f>Eintragen!B545</f>
        <v>29501003</v>
      </c>
      <c r="P545" s="15">
        <f>Eintragen!D545</f>
        <v>10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BU4</v>
      </c>
      <c r="B546" s="12">
        <f>Eintragen!C546</f>
        <v>40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6" s="14" t="str">
        <f>IFERROR(VLOOKUP(Tabelle3[[#This Row],[Artikelnr.]],Artikel!A:C,3,FALSE),Tabelle3[[#This Row],[Artikelnr.]])</f>
        <v>ABS OLD-AMSTERDAM</v>
      </c>
      <c r="F546" s="11" t="str">
        <f>VLOOKUP(Eintragen!D546,'Liste Gründe'!A:D,2,FALSE)</f>
        <v>keinen Verwendungszweck</v>
      </c>
      <c r="G546" s="13" t="str">
        <f>IF(ISBLANK(Eintragen!F546),VLOOKUP(Tabelle3[[#This Row],[Grund Ziffer]],'Liste Gründe'!A:D,3,FALSE),Eintragen!F546)</f>
        <v>keinen Verwendungszweck</v>
      </c>
      <c r="H546" s="11" t="str">
        <f>IF(ISBLANK(Tabelle1[[#This Row],[noch genauer]]),"-",Tabelle1[[#This Row],[noch genauer]])</f>
        <v>&lt;1000kg/Monat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4.0000000000000001E-3</v>
      </c>
      <c r="N546" s="14" t="str">
        <f>Eintragen!A546</f>
        <v>L22</v>
      </c>
      <c r="O546" s="16">
        <f>Eintragen!B546</f>
        <v>29501039</v>
      </c>
      <c r="P546" s="15">
        <f>Eintragen!D546</f>
        <v>61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BU4</v>
      </c>
      <c r="B547" s="12">
        <f>Eintragen!C547</f>
        <v>2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BRIE-PAP</v>
      </c>
      <c r="F547" s="11" t="str">
        <f>VLOOKUP(Eintragen!D547,'Liste Gründe'!A:D,2,FALSE)</f>
        <v>keinen Verwendungszweck</v>
      </c>
      <c r="G547" s="13" t="str">
        <f>IF(ISBLANK(Eintragen!F547),VLOOKUP(Tabelle3[[#This Row],[Grund Ziffer]],'Liste Gründe'!A:D,3,FALSE),Eintragen!F547)</f>
        <v>keinen Verwendungszweck</v>
      </c>
      <c r="H547" s="11" t="str">
        <f>IF(ISBLANK(Tabelle1[[#This Row],[noch genauer]]),"-",Tabelle1[[#This Row],[noch genauer]])</f>
        <v>&lt;50kg/Monat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0.02</v>
      </c>
      <c r="N547" s="14" t="str">
        <f>Eintragen!A547</f>
        <v>L29</v>
      </c>
      <c r="O547" s="16">
        <f>Eintragen!B547</f>
        <v>29501101</v>
      </c>
      <c r="P547" s="15">
        <f>Eintragen!D547</f>
        <v>61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BU4</v>
      </c>
      <c r="B548" s="12">
        <f>Eintragen!C548</f>
        <v>2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8" s="14" t="str">
        <f>IFERROR(VLOOKUP(Tabelle3[[#This Row],[Artikelnr.]],Artikel!A:C,3,FALSE),Tabelle3[[#This Row],[Artikelnr.]])</f>
        <v>ABS BRIE-PAP</v>
      </c>
      <c r="F548" s="11" t="str">
        <f>VLOOKUP(Eintragen!D548,'Liste Gründe'!A:D,2,FALSE)</f>
        <v>keinen Verwendungszweck</v>
      </c>
      <c r="G548" s="13" t="str">
        <f>IF(ISBLANK(Eintragen!F548),VLOOKUP(Tabelle3[[#This Row],[Grund Ziffer]],'Liste Gründe'!A:D,3,FALSE),Eintragen!F548)</f>
        <v>keinen Verwendungszweck</v>
      </c>
      <c r="H548" s="11" t="str">
        <f>IF(ISBLANK(Tabelle1[[#This Row],[noch genauer]]),"-",Tabelle1[[#This Row],[noch genauer]])</f>
        <v>&lt;50kg/Monat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0.02</v>
      </c>
      <c r="N548" s="14" t="str">
        <f>Eintragen!A548</f>
        <v>Bu4</v>
      </c>
      <c r="O548" s="16">
        <f>Eintragen!B548</f>
        <v>29501101</v>
      </c>
      <c r="P548" s="15">
        <f>Eintragen!D548</f>
        <v>61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1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BRIE-PAP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&lt;50kg/Monat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0.01</v>
      </c>
      <c r="N549" s="14" t="str">
        <f>Eintragen!A549</f>
        <v>Bu4</v>
      </c>
      <c r="O549" s="16">
        <f>Eintragen!B549</f>
        <v>29501101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BU1</v>
      </c>
      <c r="B550" s="12">
        <f>Eintragen!C550</f>
        <v>80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40-45% Konventionel</v>
      </c>
      <c r="F550" s="11" t="str">
        <f>VLOOKUP(Eintragen!D550,'Liste Gründe'!A:D,2,FALSE)</f>
        <v>Schimmel</v>
      </c>
      <c r="G550" s="13" t="str">
        <f>IF(ISBLANK(Eintragen!F550),VLOOKUP(Tabelle3[[#This Row],[Grund Ziffer]],'Liste Gründe'!A:D,3,FALSE),Eintragen!F550)</f>
        <v>keine Verarbeitung</v>
      </c>
      <c r="H550" s="11" t="str">
        <f>IF(ISBLANK(Tabelle1[[#This Row],[noch genauer]]),"-",Tabelle1[[#This Row],[noch genauer]])</f>
        <v>Aufgrund Konsistenz nicht genommen. Zu wenig VOS verarbeitet. Vom Warmen ins Kalte -&gt; Schimmel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160</v>
      </c>
      <c r="N550" s="14" t="str">
        <f>Eintragen!A550</f>
        <v>Schmelze</v>
      </c>
      <c r="O550" s="16">
        <f>Eintragen!B550</f>
        <v>29600002</v>
      </c>
      <c r="P550" s="15">
        <f>Eintragen!D550</f>
        <v>12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Rest</v>
      </c>
      <c r="B551" s="12">
        <f>Eintragen!C551</f>
        <v>153</v>
      </c>
      <c r="C551" s="13">
        <f>Tabelle1[[#This Row],[Datum]]</f>
        <v>44456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40-45% Konventionel</v>
      </c>
      <c r="F551" s="11" t="str">
        <f>VLOOKUP(Eintragen!D551,'Liste Gründe'!A:D,2,FALSE)</f>
        <v>Rest</v>
      </c>
      <c r="G551" s="13" t="str">
        <f>IF(ISBLANK(Eintragen!F551),VLOOKUP(Tabelle3[[#This Row],[Grund Ziffer]],'Liste Gründe'!A:D,3,FALSE),Eintragen!F551)</f>
        <v>Retoure</v>
      </c>
      <c r="H551" s="11" t="str">
        <f>IF(ISBLANK(Tabelle1[[#This Row],[noch genauer]]),"-",Tabelle1[[#This Row],[noch genauer]])</f>
        <v>kam zurück Nagel und wurde als Abschnitte reduziert. Schimmel im Produkt entdeckt</v>
      </c>
      <c r="I551" s="14">
        <f t="shared" si="32"/>
        <v>37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306</v>
      </c>
      <c r="N551" s="14" t="str">
        <f>Eintragen!A551</f>
        <v>Retoure</v>
      </c>
      <c r="O551" s="16">
        <f>Eintragen!B551</f>
        <v>29600002</v>
      </c>
      <c r="P551" s="15">
        <f>Eintragen!D551</f>
        <v>22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BU1</v>
      </c>
      <c r="B552" s="12">
        <f>Eintragen!C552</f>
        <v>162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2" s="14" t="str">
        <f>IFERROR(VLOOKUP(Tabelle3[[#This Row],[Artikelnr.]],Artikel!A:C,3,FALSE),Tabelle3[[#This Row],[Artikelnr.]])</f>
        <v>VS Chili geschält</v>
      </c>
      <c r="F552" s="11" t="str">
        <f>VLOOKUP(Eintragen!D552,'Liste Gründe'!A:D,2,FALSE)</f>
        <v>Schimmel</v>
      </c>
      <c r="G552" s="13" t="str">
        <f>IF(ISBLANK(Eintragen!F552),VLOOKUP(Tabelle3[[#This Row],[Grund Ziffer]],'Liste Gründe'!A:D,3,FALSE),Eintragen!F552)</f>
        <v>keine Verarbeitung</v>
      </c>
      <c r="H552" s="11" t="str">
        <f>IF(ISBLANK(Tabelle1[[#This Row],[noch genauer]]),"-",Tabelle1[[#This Row],[noch genauer]])</f>
        <v>Aufgrund Konsistenz nicht genommen. Zu wenig VOS verarbeitet. Vom Warmen ins Kalte -&gt; Schimmel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151.00020000000001</v>
      </c>
      <c r="N552" s="14" t="str">
        <f>Eintragen!A552</f>
        <v>Schmelze</v>
      </c>
      <c r="O552" s="16">
        <f>Eintragen!B552</f>
        <v>29600027</v>
      </c>
      <c r="P552" s="15">
        <f>Eintragen!D552</f>
        <v>12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BU2</v>
      </c>
      <c r="B553" s="12">
        <f>Eintragen!C553</f>
        <v>45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3" s="14" t="str">
        <f>IFERROR(VLOOKUP(Tabelle3[[#This Row],[Artikelnr.]],Artikel!A:C,3,FALSE),Tabelle3[[#This Row],[Artikelnr.]])</f>
        <v>Blöcke</v>
      </c>
      <c r="F553" s="11" t="str">
        <f>VLOOKUP(Eintragen!D553,'Liste Gründe'!A:D,2,FALSE)</f>
        <v>Schimmel</v>
      </c>
      <c r="G553" s="13" t="str">
        <f>IF(ISBLANK(Eintragen!F553),VLOOKUP(Tabelle3[[#This Row],[Grund Ziffer]],'Liste Gründe'!A:D,3,FALSE),Eintragen!F553)</f>
        <v>Luftzieher/Folienriss durch Transport</v>
      </c>
      <c r="H553" s="11" t="str">
        <f>IF(ISBLANK(Tabelle1[[#This Row],[noch genauer]]),"-",Tabelle1[[#This Row],[noch genauer]])</f>
        <v>Luftzieher/Folienriss durch Transport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BU2</v>
      </c>
      <c r="O553" s="16" t="str">
        <f>Eintragen!B553</f>
        <v>Blöcke</v>
      </c>
      <c r="P553" s="15">
        <f>Eintragen!D553</f>
        <v>12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BU2</v>
      </c>
      <c r="B554" s="12">
        <f>Eintragen!C554</f>
        <v>75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4" s="14" t="str">
        <f>IFERROR(VLOOKUP(Tabelle3[[#This Row],[Artikelnr.]],Artikel!A:C,3,FALSE),Tabelle3[[#This Row],[Artikelnr.]])</f>
        <v>Blöcke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Luftzieher/Folienriss durch Transport</v>
      </c>
      <c r="H554" s="11" t="str">
        <f>IF(ISBLANK(Tabelle1[[#This Row],[noch genauer]]),"-",Tabelle1[[#This Row],[noch genauer]])</f>
        <v>Luftzieher/Folienriss durch Transport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BU2</v>
      </c>
      <c r="O554" s="16" t="str">
        <f>Eintragen!B554</f>
        <v>Blöcke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BU2</v>
      </c>
      <c r="B555" s="12">
        <f>Eintragen!C555</f>
        <v>150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5" s="14" t="str">
        <f>IFERROR(VLOOKUP(Tabelle3[[#This Row],[Artikelnr.]],Artikel!A:C,3,FALSE),Tabelle3[[#This Row],[Artikelnr.]])</f>
        <v>Blöcke</v>
      </c>
      <c r="F555" s="11" t="str">
        <f>VLOOKUP(Eintragen!D555,'Liste Gründe'!A:D,2,FALSE)</f>
        <v>Schimmel</v>
      </c>
      <c r="G555" s="13" t="str">
        <f>IF(ISBLANK(Eintragen!F555),VLOOKUP(Tabelle3[[#This Row],[Grund Ziffer]],'Liste Gründe'!A:D,3,FALSE),Eintragen!F555)</f>
        <v>Luftzieher/Folienriss durch Transport</v>
      </c>
      <c r="H555" s="11" t="str">
        <f>IF(ISBLANK(Tabelle1[[#This Row],[noch genauer]]),"-",Tabelle1[[#This Row],[noch genauer]])</f>
        <v>Luftzieher/Folienriss durch Transport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IFERROR(VLOOKUP(Tabelle3[[#This Row],[Artikelnr.]],Kennzahlen!S:U,3,FALSE)*Tabelle3[[#This Row],[Menge]],"0")</f>
        <v>0</v>
      </c>
      <c r="N555" s="14" t="str">
        <f>Eintragen!A555</f>
        <v>BU2</v>
      </c>
      <c r="O555" s="16" t="str">
        <f>Eintragen!B555</f>
        <v>Blöcke</v>
      </c>
      <c r="P555" s="15">
        <f>Eintragen!D555</f>
        <v>12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BU1</v>
      </c>
      <c r="B556" s="12">
        <f>Eintragen!C556</f>
        <v>20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6" s="14" t="str">
        <f>IFERROR(VLOOKUP(Tabelle3[[#This Row],[Artikelnr.]],Artikel!A:C,3,FALSE),Tabelle3[[#This Row],[Artikelnr.]])</f>
        <v>Div. Zipfel, Endstücke</v>
      </c>
      <c r="F556" s="11" t="str">
        <f>VLOOKUP(Eintragen!D556,'Liste Gründe'!A:D,2,FALSE)</f>
        <v>Rest</v>
      </c>
      <c r="G556" s="13" t="str">
        <f>IF(ISBLANK(Eintragen!F556),VLOOKUP(Tabelle3[[#This Row],[Grund Ziffer]],'Liste Gründe'!A:D,3,FALSE),Eintragen!F556)</f>
        <v>geschälte Rinde</v>
      </c>
      <c r="H556" s="11" t="str">
        <f>IF(ISBLANK(Tabelle1[[#This Row],[noch genauer]]),"-",Tabelle1[[#This Row],[noch genauer]])</f>
        <v>keine Verwendung möglich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IFERROR(VLOOKUP(Tabelle3[[#This Row],[Artikelnr.]],Kennzahlen!S:U,3,FALSE)*Tabelle3[[#This Row],[Menge]],"0")</f>
        <v>0</v>
      </c>
      <c r="N556" s="14" t="str">
        <f>Eintragen!A556</f>
        <v>RWV</v>
      </c>
      <c r="O556" s="16" t="str">
        <f>Eintragen!B556</f>
        <v>Div. Zipfel, Endstücke</v>
      </c>
      <c r="P556" s="15">
        <f>Eintragen!D556</f>
        <v>22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BU3</v>
      </c>
      <c r="B557" s="12">
        <f>Eintragen!C557</f>
        <v>42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7" s="14" t="str">
        <f>IFERROR(VLOOKUP(Tabelle3[[#This Row],[Artikelnr.]],Artikel!A:C,3,FALSE),Tabelle3[[#This Row],[Artikelnr.]])</f>
        <v>Div. Zipfel, Endstücke</v>
      </c>
      <c r="F557" s="11" t="str">
        <f>VLOOKUP(Eintragen!D557,'Liste Gründe'!A:D,2,FALSE)</f>
        <v>Linienbezogen</v>
      </c>
      <c r="G557" s="13" t="str">
        <f>IF(ISBLANK(Eintragen!F557),VLOOKUP(Tabelle3[[#This Row],[Grund Ziffer]],'Liste Gründe'!A:D,3,FALSE),Eintragen!F557)</f>
        <v>Maschinenabfall</v>
      </c>
      <c r="H557" s="11" t="str">
        <f>IF(ISBLANK(Tabelle1[[#This Row],[noch genauer]]),"-",Tabelle1[[#This Row],[noch genauer]])</f>
        <v>nicht eindeutig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L9</v>
      </c>
      <c r="O557" s="16" t="str">
        <f>Eintragen!B557</f>
        <v>Div. Zipfel, Endstücke</v>
      </c>
      <c r="P557" s="15">
        <f>Eintragen!D557</f>
        <v>10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BU2</v>
      </c>
      <c r="B558" s="12">
        <f>Eintragen!C558</f>
        <v>33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8" s="14" t="str">
        <f>IFERROR(VLOOKUP(Tabelle3[[#This Row],[Artikelnr.]],Artikel!A:C,3,FALSE),Tabelle3[[#This Row],[Artikelnr.]])</f>
        <v>Diverses</v>
      </c>
      <c r="F558" s="11" t="str">
        <f>VLOOKUP(Eintragen!D558,'Liste Gründe'!A:D,2,FALSE)</f>
        <v>Linienbezogen</v>
      </c>
      <c r="G558" s="13" t="str">
        <f>IF(ISBLANK(Eintragen!F558),VLOOKUP(Tabelle3[[#This Row],[Grund Ziffer]],'Liste Gründe'!A:D,3,FALSE),Eintragen!F558)</f>
        <v>Maschinenabfall</v>
      </c>
      <c r="H558" s="11" t="str">
        <f>IF(ISBLANK(Tabelle1[[#This Row],[noch genauer]]),"-",Tabelle1[[#This Row],[noch genauer]])</f>
        <v>nicht eindeutig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IFERROR(VLOOKUP(Tabelle3[[#This Row],[Artikelnr.]],Kennzahlen!S:U,3,FALSE)*Tabelle3[[#This Row],[Menge]],"0")</f>
        <v>0</v>
      </c>
      <c r="N558" s="14" t="str">
        <f>Eintragen!A558</f>
        <v>L31</v>
      </c>
      <c r="O558" s="16" t="str">
        <f>Eintragen!B558</f>
        <v>Diverses</v>
      </c>
      <c r="P558" s="15">
        <f>Eintragen!D558</f>
        <v>10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BU2</v>
      </c>
      <c r="B559" s="12">
        <f>Eintragen!C559</f>
        <v>77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9" s="14" t="str">
        <f>IFERROR(VLOOKUP(Tabelle3[[#This Row],[Artikelnr.]],Artikel!A:C,3,FALSE),Tabelle3[[#This Row],[Artikelnr.]])</f>
        <v>Diverses</v>
      </c>
      <c r="F559" s="11" t="str">
        <f>VLOOKUP(Eintragen!D559,'Liste Gründe'!A:D,2,FALSE)</f>
        <v>Linienbezogen</v>
      </c>
      <c r="G559" s="13" t="str">
        <f>IF(ISBLANK(Eintragen!F559),VLOOKUP(Tabelle3[[#This Row],[Grund Ziffer]],'Liste Gründe'!A:D,3,FALSE),Eintragen!F559)</f>
        <v>Maschinenabfall</v>
      </c>
      <c r="H559" s="11" t="str">
        <f>IF(ISBLANK(Tabelle1[[#This Row],[noch genauer]]),"-",Tabelle1[[#This Row],[noch genauer]])</f>
        <v>-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IFERROR(VLOOKUP(Tabelle3[[#This Row],[Artikelnr.]],Kennzahlen!S:U,3,FALSE)*Tabelle3[[#This Row],[Menge]],"0")</f>
        <v>0</v>
      </c>
      <c r="N559" s="14" t="str">
        <f>Eintragen!A559</f>
        <v>BU2</v>
      </c>
      <c r="O559" s="16" t="str">
        <f>Eintragen!B559</f>
        <v>Diverses</v>
      </c>
      <c r="P559" s="15">
        <f>Eintragen!D559</f>
        <v>30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BU3</v>
      </c>
      <c r="B560" s="12">
        <f>Eintragen!C560</f>
        <v>1.4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0" s="14" t="str">
        <f>IFERROR(VLOOKUP(Tabelle3[[#This Row],[Artikelnr.]],Artikel!A:C,3,FALSE),Tabelle3[[#This Row],[Artikelnr.]])</f>
        <v>DIverses</v>
      </c>
      <c r="F560" s="11" t="str">
        <f>VLOOKUP(Eintragen!D560,'Liste Gründe'!A:D,2,FALSE)</f>
        <v>Linienbezogen</v>
      </c>
      <c r="G560" s="13" t="str">
        <f>IF(ISBLANK(Eintragen!F560),VLOOKUP(Tabelle3[[#This Row],[Grund Ziffer]],'Liste Gründe'!A:D,3,FALSE),Eintragen!F560)</f>
        <v>Maschinenabfall</v>
      </c>
      <c r="H560" s="11" t="str">
        <f>IF(ISBLANK(Tabelle1[[#This Row],[noch genauer]]),"-",Tabelle1[[#This Row],[noch genauer]])</f>
        <v>nicht eindeutig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IFERROR(VLOOKUP(Tabelle3[[#This Row],[Artikelnr.]],Kennzahlen!S:U,3,FALSE)*Tabelle3[[#This Row],[Menge]],"0")</f>
        <v>0</v>
      </c>
      <c r="N560" s="14" t="str">
        <f>Eintragen!A560</f>
        <v>L16</v>
      </c>
      <c r="O560" s="16" t="str">
        <f>Eintragen!B560</f>
        <v>DIverses</v>
      </c>
      <c r="P560" s="15">
        <f>Eintragen!D560</f>
        <v>10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BU3</v>
      </c>
      <c r="B561" s="12">
        <f>Eintragen!C561</f>
        <v>151.5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1" s="14" t="str">
        <f>IFERROR(VLOOKUP(Tabelle3[[#This Row],[Artikelnr.]],Artikel!A:C,3,FALSE),Tabelle3[[#This Row],[Artikelnr.]])</f>
        <v>Diverses</v>
      </c>
      <c r="F561" s="11" t="str">
        <f>VLOOKUP(Eintragen!D561,'Liste Gründe'!A:D,2,FALSE)</f>
        <v>Linienbezogen</v>
      </c>
      <c r="G561" s="13" t="str">
        <f>IF(ISBLANK(Eintragen!F561),VLOOKUP(Tabelle3[[#This Row],[Grund Ziffer]],'Liste Gründe'!A:D,3,FALSE),Eintragen!F561)</f>
        <v>Maschinenabfall</v>
      </c>
      <c r="H561" s="11" t="str">
        <f>IF(ISBLANK(Tabelle1[[#This Row],[noch genauer]]),"-",Tabelle1[[#This Row],[noch genauer]])</f>
        <v>nicht eindeutig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IFERROR(VLOOKUP(Tabelle3[[#This Row],[Artikelnr.]],Kennzahlen!S:U,3,FALSE)*Tabelle3[[#This Row],[Menge]],"0")</f>
        <v>0</v>
      </c>
      <c r="N561" s="14" t="str">
        <f>Eintragen!A561</f>
        <v>Spezialitäten</v>
      </c>
      <c r="O561" s="16" t="str">
        <f>Eintragen!B561</f>
        <v>Diverses</v>
      </c>
      <c r="P561" s="15">
        <f>Eintragen!D561</f>
        <v>10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BU4</v>
      </c>
      <c r="B562" s="12">
        <f>Eintragen!C562</f>
        <v>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2" s="14" t="str">
        <f>IFERROR(VLOOKUP(Tabelle3[[#This Row],[Artikelnr.]],Artikel!A:C,3,FALSE),Tabelle3[[#This Row],[Artikelnr.]])</f>
        <v>Diverses</v>
      </c>
      <c r="F562" s="11" t="str">
        <f>VLOOKUP(Eintragen!D562,'Liste Gründe'!A:D,2,FALSE)</f>
        <v>Linienbezogen</v>
      </c>
      <c r="G562" s="13" t="str">
        <f>IF(ISBLANK(Eintragen!F562),VLOOKUP(Tabelle3[[#This Row],[Grund Ziffer]],'Liste Gründe'!A:D,3,FALSE),Eintragen!F562)</f>
        <v>Maschinenabfall</v>
      </c>
      <c r="H562" s="11" t="str">
        <f>IF(ISBLANK(Tabelle1[[#This Row],[noch genauer]]),"-",Tabelle1[[#This Row],[noch genauer]])</f>
        <v>nicht eindeutig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IFERROR(VLOOKUP(Tabelle3[[#This Row],[Artikelnr.]],Kennzahlen!S:U,3,FALSE)*Tabelle3[[#This Row],[Menge]],"0")</f>
        <v>0</v>
      </c>
      <c r="N562" s="14" t="str">
        <f>Eintragen!A562</f>
        <v>BU4</v>
      </c>
      <c r="O562" s="16" t="str">
        <f>Eintragen!B562</f>
        <v>Diverses</v>
      </c>
      <c r="P562" s="15">
        <f>Eintragen!D562</f>
        <v>10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BU1</v>
      </c>
      <c r="B563" s="12">
        <f>Eintragen!C563</f>
        <v>160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Reinigung</v>
      </c>
      <c r="H563" s="11" t="str">
        <f>IF(ISBLANK(Tabelle1[[#This Row],[noch genauer]]),"-",Tabelle1[[#This Row],[noch genauer]])</f>
        <v>erforderlich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200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4" s="14" t="str">
        <f>IFERROR(VLOOKUP(Tabelle3[[#This Row],[Artikelnr.]],Artikel!A:C,3,FALSE),Tabelle3[[#This Row],[Artikelnr.]])</f>
        <v>Diverses aus Abfüllung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Maschinenabfall</v>
      </c>
      <c r="H564" s="11" t="str">
        <f>IF(ISBLANK(Tabelle1[[#This Row],[noch genauer]]),"-",Tabelle1[[#This Row],[noch genauer]])</f>
        <v>nicht eindeutig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 t="str">
        <f>Eintragen!B564</f>
        <v>Diverses aus Abfüllung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Rest</v>
      </c>
      <c r="B565" s="12">
        <f>Eintragen!C565</f>
        <v>5.3</v>
      </c>
      <c r="C565" s="13">
        <f>Tabelle1[[#This Row],[Datum]]</f>
        <v>44456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5" s="14" t="str">
        <f>IFERROR(VLOOKUP(Tabelle3[[#This Row],[Artikelnr.]],Artikel!A:C,3,FALSE),Tabelle3[[#This Row],[Artikelnr.]])</f>
        <v>Diverses QM</v>
      </c>
      <c r="F565" s="11" t="str">
        <f>VLOOKUP(Eintragen!D565,'Liste Gründe'!A:D,2,FALSE)</f>
        <v>Qualitätssicherung</v>
      </c>
      <c r="G565" s="13" t="str">
        <f>IF(ISBLANK(Eintragen!F565),VLOOKUP(Tabelle3[[#This Row],[Grund Ziffer]],'Liste Gründe'!A:D,3,FALSE),Eintragen!F565)</f>
        <v>Sensorik</v>
      </c>
      <c r="H565" s="11" t="str">
        <f>IF(ISBLANK(Tabelle1[[#This Row],[noch genauer]]),"-",Tabelle1[[#This Row],[noch genauer]])</f>
        <v>Sensorik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QM</v>
      </c>
      <c r="O565" s="16" t="str">
        <f>Eintragen!B565</f>
        <v>Diverses QM</v>
      </c>
      <c r="P565" s="15">
        <f>Eintragen!D565</f>
        <v>70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Rest</v>
      </c>
      <c r="B566" s="12">
        <f>Eintragen!C566</f>
        <v>16.2</v>
      </c>
      <c r="C566" s="13">
        <f>Tabelle1[[#This Row],[Datum]]</f>
        <v>44456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6" s="14" t="str">
        <f>IFERROR(VLOOKUP(Tabelle3[[#This Row],[Artikelnr.]],Artikel!A:C,3,FALSE),Tabelle3[[#This Row],[Artikelnr.]])</f>
        <v>Diverses QM</v>
      </c>
      <c r="F566" s="11" t="str">
        <f>VLOOKUP(Eintragen!D566,'Liste Gründe'!A:D,2,FALSE)</f>
        <v>Qualitätssicherung</v>
      </c>
      <c r="G566" s="13" t="str">
        <f>IF(ISBLANK(Eintragen!F566),VLOOKUP(Tabelle3[[#This Row],[Grund Ziffer]],'Liste Gründe'!A:D,3,FALSE),Eintragen!F566)</f>
        <v>Sensorik</v>
      </c>
      <c r="H566" s="11" t="str">
        <f>IF(ISBLANK(Tabelle1[[#This Row],[noch genauer]]),"-",Tabelle1[[#This Row],[noch genauer]])</f>
        <v>Sensorik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QM</v>
      </c>
      <c r="O566" s="16" t="str">
        <f>Eintragen!B566</f>
        <v>Diverses QM</v>
      </c>
      <c r="P566" s="15">
        <f>Eintragen!D566</f>
        <v>70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Rest</v>
      </c>
      <c r="B567" s="12">
        <f>Eintragen!C567</f>
        <v>3.4</v>
      </c>
      <c r="C567" s="13">
        <f>Tabelle1[[#This Row],[Datum]]</f>
        <v>44456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7" s="14" t="str">
        <f>IFERROR(VLOOKUP(Tabelle3[[#This Row],[Artikelnr.]],Artikel!A:C,3,FALSE),Tabelle3[[#This Row],[Artikelnr.]])</f>
        <v>Laborproben</v>
      </c>
      <c r="F567" s="11" t="str">
        <f>VLOOKUP(Eintragen!D567,'Liste Gründe'!A:D,2,FALSE)</f>
        <v>Qualitätssicherung</v>
      </c>
      <c r="G567" s="13" t="str">
        <f>IF(ISBLANK(Eintragen!F567),VLOOKUP(Tabelle3[[#This Row],[Grund Ziffer]],'Liste Gründe'!A:D,3,FALSE),Eintragen!F567)</f>
        <v>Sensorik</v>
      </c>
      <c r="H567" s="11" t="str">
        <f>IF(ISBLANK(Tabelle1[[#This Row],[noch genauer]]),"-",Tabelle1[[#This Row],[noch genauer]])</f>
        <v>Sensorik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Labor</v>
      </c>
      <c r="O567" s="16" t="str">
        <f>Eintragen!B567</f>
        <v>Laborproben</v>
      </c>
      <c r="P567" s="15">
        <f>Eintragen!D567</f>
        <v>70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Rest</v>
      </c>
      <c r="B568" s="12">
        <f>Eintragen!C568</f>
        <v>43.7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8" s="14" t="str">
        <f>IFERROR(VLOOKUP(Tabelle3[[#This Row],[Artikelnr.]],Artikel!A:C,3,FALSE),Tabelle3[[#This Row],[Artikelnr.]])</f>
        <v>Laborproben</v>
      </c>
      <c r="F568" s="11" t="str">
        <f>VLOOKUP(Eintragen!D568,'Liste Gründe'!A:D,2,FALSE)</f>
        <v>Qualitätssicherung</v>
      </c>
      <c r="G568" s="13" t="str">
        <f>IF(ISBLANK(Eintragen!F568),VLOOKUP(Tabelle3[[#This Row],[Grund Ziffer]],'Liste Gründe'!A:D,3,FALSE),Eintragen!F568)</f>
        <v>Einwaage Labor</v>
      </c>
      <c r="H568" s="11" t="str">
        <f>IF(ISBLANK(Tabelle1[[#This Row],[noch genauer]]),"-",Tabelle1[[#This Row],[noch genauer]])</f>
        <v>Einwaage Labor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labor</v>
      </c>
      <c r="O568" s="16" t="str">
        <f>Eintragen!B568</f>
        <v>Laborproben</v>
      </c>
      <c r="P568" s="15">
        <f>Eintragen!D568</f>
        <v>70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Rest</v>
      </c>
      <c r="B569" s="12">
        <f>Eintragen!C569</f>
        <v>105.5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Laborproben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Laborprobe</v>
      </c>
      <c r="H569" s="11" t="str">
        <f>IF(ISBLANK(Tabelle1[[#This Row],[noch genauer]]),"-",Tabelle1[[#This Row],[noch genauer]])</f>
        <v>Laborprobe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Labor</v>
      </c>
      <c r="O569" s="16" t="str">
        <f>Eintragen!B569</f>
        <v>Laborproben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Rest</v>
      </c>
      <c r="B570" s="12">
        <f>Eintragen!C570</f>
        <v>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Laborproben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Labor</v>
      </c>
      <c r="O570" s="16" t="str">
        <f>Eintragen!B570</f>
        <v>Laborproben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BU3</v>
      </c>
      <c r="B571" s="12">
        <f>Eintragen!C571</f>
        <v>35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71" s="14" t="str">
        <f>IFERROR(VLOOKUP(Tabelle3[[#This Row],[Artikelnr.]],Artikel!A:C,3,FALSE),Tabelle3[[#This Row],[Artikelnr.]])</f>
        <v>Reste Zipfel</v>
      </c>
      <c r="F571" s="11" t="str">
        <f>VLOOKUP(Eintragen!D571,'Liste Gründe'!A:D,2,FALSE)</f>
        <v>keinen Verwendungszweck</v>
      </c>
      <c r="G571" s="13" t="str">
        <f>IF(ISBLANK(Eintragen!F571),VLOOKUP(Tabelle3[[#This Row],[Grund Ziffer]],'Liste Gründe'!A:D,3,FALSE),Eintragen!F571)</f>
        <v>Reste von Würste beim Köpfen</v>
      </c>
      <c r="H571" s="11" t="str">
        <f>IF(ISBLANK(Tabelle1[[#This Row],[noch genauer]]),"-",Tabelle1[[#This Row],[noch genauer]])</f>
        <v>Reste von Würste beim Köpfen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 t="str">
        <f>IFERROR(VLOOKUP(Tabelle3[[#This Row],[Artikelnr.]],Kennzahlen!S:U,3,FALSE)*Tabelle3[[#This Row],[Menge]],"0")</f>
        <v>0</v>
      </c>
      <c r="N571" s="14" t="str">
        <f>Eintragen!A571</f>
        <v>WVP</v>
      </c>
      <c r="O571" s="16" t="str">
        <f>Eintragen!B571</f>
        <v>Reste Zipfel</v>
      </c>
      <c r="P571" s="15">
        <f>Eintragen!D571</f>
        <v>61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BU4</v>
      </c>
      <c r="B572" s="12">
        <f>Eintragen!C572</f>
        <v>20</v>
      </c>
      <c r="C572" s="13">
        <f>Tabelle1[[#This Row],[Datum]]</f>
        <v>44459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2" s="14" t="str">
        <f>IFERROR(VLOOKUP(Tabelle3[[#This Row],[Artikelnr.]],Artikel!A:C,3,FALSE),Tabelle3[[#This Row],[Artikelnr.]])</f>
        <v>ABS PECO</v>
      </c>
      <c r="F572" s="11" t="str">
        <f>VLOOKUP(Eintragen!D572,'Liste Gründe'!A:D,2,FALSE)</f>
        <v>keinen Verwendungszweck</v>
      </c>
      <c r="G572" s="13" t="str">
        <f>IF(ISBLANK(Eintragen!F572),VLOOKUP(Tabelle3[[#This Row],[Grund Ziffer]],'Liste Gründe'!A:D,3,FALSE),Eintragen!F572)</f>
        <v>keinen Verwendungszweck</v>
      </c>
      <c r="H572" s="11" t="str">
        <f>IF(ISBLANK(Tabelle1[[#This Row],[noch genauer]]),"-",Tabelle1[[#This Row],[noch genauer]])</f>
        <v>&lt;300kg/Monat</v>
      </c>
      <c r="I572" s="14">
        <f t="shared" si="32"/>
        <v>38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29.411764705882355</v>
      </c>
      <c r="N572" s="14" t="str">
        <f>Eintragen!A572</f>
        <v>L23</v>
      </c>
      <c r="O572" s="16">
        <f>Eintragen!B572</f>
        <v>29500891</v>
      </c>
      <c r="P572" s="15">
        <f>Eintragen!D572</f>
        <v>61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60</v>
      </c>
      <c r="C573" s="13">
        <f>Tabelle1[[#This Row],[Datum]]</f>
        <v>44459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VOS-ABS ENTSORGUNG</v>
      </c>
      <c r="F573" s="11" t="str">
        <f>VLOOKUP(Eintragen!D573,'Liste Gründe'!A:D,2,FALSE)</f>
        <v>Rest</v>
      </c>
      <c r="G573" s="13" t="str">
        <f>IF(ISBLANK(Eintragen!F573),VLOOKUP(Tabelle3[[#This Row],[Grund Ziffer]],'Liste Gründe'!A:D,3,FALSE),Eintragen!F573)</f>
        <v>geschälte Rinde</v>
      </c>
      <c r="H573" s="11" t="str">
        <f>IF(ISBLANK(Tabelle1[[#This Row],[noch genauer]]),"-",Tabelle1[[#This Row],[noch genauer]])</f>
        <v>keine Verwendung möglich</v>
      </c>
      <c r="I573" s="14">
        <f t="shared" si="32"/>
        <v>38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0.6</v>
      </c>
      <c r="N573" s="14" t="str">
        <f>Eintragen!A573</f>
        <v>RWV</v>
      </c>
      <c r="O573" s="16">
        <f>Eintragen!B573</f>
        <v>29500917</v>
      </c>
      <c r="P573" s="15">
        <f>Eintragen!D573</f>
        <v>22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BU1</v>
      </c>
      <c r="B574" s="12">
        <f>Eintragen!C574</f>
        <v>121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VOS URW-SCHI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Schmelze</v>
      </c>
      <c r="O574" s="16">
        <f>Eintragen!B574</f>
        <v>29500930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BU3</v>
      </c>
      <c r="B575" s="12">
        <f>Eintragen!C575</f>
        <v>150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5" s="14" t="str">
        <f>IFERROR(VLOOKUP(Tabelle3[[#This Row],[Artikelnr.]],Artikel!A:C,3,FALSE),Tabelle3[[#This Row],[Artikelnr.]])</f>
        <v>ABS CHED-PF-KRÄUK gemis</v>
      </c>
      <c r="F575" s="11" t="str">
        <f>VLOOKUP(Eintragen!D575,'Liste Gründe'!A:D,2,FALSE)</f>
        <v>Linienbezogen</v>
      </c>
      <c r="G575" s="13" t="str">
        <f>IF(ISBLANK(Eintragen!F575),VLOOKUP(Tabelle3[[#This Row],[Grund Ziffer]],'Liste Gründe'!A:D,3,FALSE),Eintragen!F575)</f>
        <v>gemischtes Produkt</v>
      </c>
      <c r="H575" s="11" t="str">
        <f>IF(ISBLANK(Tabelle1[[#This Row],[noch genauer]]),"-",Tabelle1[[#This Row],[noch genauer]])</f>
        <v>keine weitere Verwendung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150</v>
      </c>
      <c r="N575" s="14" t="str">
        <f>Eintragen!A575</f>
        <v>L33</v>
      </c>
      <c r="O575" s="16">
        <f>Eintragen!B575</f>
        <v>29501003</v>
      </c>
      <c r="P575" s="15">
        <f>Eintragen!D575</f>
        <v>10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BU4</v>
      </c>
      <c r="B576" s="12">
        <f>Eintragen!C576</f>
        <v>25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6" s="14" t="str">
        <f>IFERROR(VLOOKUP(Tabelle3[[#This Row],[Artikelnr.]],Artikel!A:C,3,FALSE),Tabelle3[[#This Row],[Artikelnr.]])</f>
        <v>ABS BRUSCHETTA</v>
      </c>
      <c r="F576" s="11" t="str">
        <f>VLOOKUP(Eintragen!D576,'Liste Gründe'!A:D,2,FALSE)</f>
        <v>keinen Verwendungszweck</v>
      </c>
      <c r="G576" s="13" t="str">
        <f>IF(ISBLANK(Eintragen!F576),VLOOKUP(Tabelle3[[#This Row],[Grund Ziffer]],'Liste Gründe'!A:D,3,FALSE),Eintragen!F576)</f>
        <v>keinen Verwendungszweck</v>
      </c>
      <c r="H576" s="11" t="str">
        <f>IF(ISBLANK(Tabelle1[[#This Row],[noch genauer]]),"-",Tabelle1[[#This Row],[noch genauer]])</f>
        <v>&lt;300kg/Monat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37.5</v>
      </c>
      <c r="N576" s="14" t="str">
        <f>Eintragen!A576</f>
        <v>L21</v>
      </c>
      <c r="O576" s="16">
        <f>Eintragen!B576</f>
        <v>29501029</v>
      </c>
      <c r="P576" s="15">
        <f>Eintragen!D576</f>
        <v>61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BU3</v>
      </c>
      <c r="B577" s="12">
        <f>Eintragen!C577</f>
        <v>30</v>
      </c>
      <c r="C577" s="13">
        <f>Tabelle1[[#This Row],[Datum]]</f>
        <v>44459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7" s="14" t="str">
        <f>IFERROR(VLOOKUP(Tabelle3[[#This Row],[Artikelnr.]],Artikel!A:C,3,FALSE),Tabelle3[[#This Row],[Artikelnr.]])</f>
        <v>ABS CHED-ROT MIT ß-CARO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Maschinenabfall</v>
      </c>
      <c r="H577" s="11" t="str">
        <f>IF(ISBLANK(Tabelle1[[#This Row],[noch genauer]]),"-",Tabelle1[[#This Row],[noch genauer]])</f>
        <v>nicht eindeutig</v>
      </c>
      <c r="I577" s="14">
        <f t="shared" si="32"/>
        <v>38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30</v>
      </c>
      <c r="N577" s="14" t="str">
        <f>Eintragen!A577</f>
        <v>L33</v>
      </c>
      <c r="O577" s="16">
        <f>Eintragen!B577</f>
        <v>29501032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BU4</v>
      </c>
      <c r="B578" s="12">
        <f>Eintragen!C578</f>
        <v>50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8" s="14" t="str">
        <f>IFERROR(VLOOKUP(Tabelle3[[#This Row],[Artikelnr.]],Artikel!A:C,3,FALSE),Tabelle3[[#This Row],[Artikelnr.]])</f>
        <v>ABS OLD-AMSTERDAM</v>
      </c>
      <c r="F578" s="11" t="str">
        <f>VLOOKUP(Eintragen!D578,'Liste Gründe'!A:D,2,FALSE)</f>
        <v>keinen Verwendungszweck</v>
      </c>
      <c r="G578" s="13" t="str">
        <f>IF(ISBLANK(Eintragen!F578),VLOOKUP(Tabelle3[[#This Row],[Grund Ziffer]],'Liste Gründe'!A:D,3,FALSE),Eintragen!F578)</f>
        <v>keinen Verwendungszweck</v>
      </c>
      <c r="H578" s="11" t="str">
        <f>IF(ISBLANK(Tabelle1[[#This Row],[noch genauer]]),"-",Tabelle1[[#This Row],[noch genauer]])</f>
        <v>&lt;1000kg/Monat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5.0000000000000001E-3</v>
      </c>
      <c r="N578" s="14" t="str">
        <f>Eintragen!A578</f>
        <v>L22</v>
      </c>
      <c r="O578" s="16">
        <f>Eintragen!B578</f>
        <v>29501039</v>
      </c>
      <c r="P578" s="15">
        <f>Eintragen!D578</f>
        <v>61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Verkauf</v>
      </c>
      <c r="B579" s="12">
        <f>Eintragen!C579</f>
        <v>362.5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GRW-NATUR ZIPFEL 35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181.25</v>
      </c>
      <c r="N579" s="14" t="str">
        <f>Eintragen!A579</f>
        <v>Verkauf</v>
      </c>
      <c r="O579" s="16">
        <f>Eintragen!B579</f>
        <v>29501063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Verkauf</v>
      </c>
      <c r="B580" s="12">
        <f>Eintragen!C580</f>
        <v>409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VOS GRW-CHILI-NAT ZIPFE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204.5</v>
      </c>
      <c r="N580" s="14" t="str">
        <f>Eintragen!A580</f>
        <v>Verkauf</v>
      </c>
      <c r="O580" s="16">
        <f>Eintragen!B580</f>
        <v>29501078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45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1" s="14" t="str">
        <f>IFERROR(VLOOKUP(Tabelle3[[#This Row],[Artikelnr.]],Artikel!A:C,3,FALSE),Tabelle3[[#This Row],[Artikelnr.]])</f>
        <v>RW JALA-NAT 9,3KG JER D</v>
      </c>
      <c r="F581" s="11" t="str">
        <f>VLOOKUP(Eintragen!D581,'Liste Gründe'!A:D,2,FALSE)</f>
        <v>Rest</v>
      </c>
      <c r="G581" s="13" t="str">
        <f>IF(ISBLANK(Eintragen!F581),VLOOKUP(Tabelle3[[#This Row],[Grund Ziffer]],'Liste Gründe'!A:D,3,FALSE),Eintragen!F581)</f>
        <v>Fremdkörper</v>
      </c>
      <c r="H581" s="11" t="str">
        <f>IF(ISBLANK(Tabelle1[[#This Row],[noch genauer]]),"-",Tabelle1[[#This Row],[noch genauer]])</f>
        <v>Metall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Abfüllung</v>
      </c>
      <c r="O581" s="16">
        <f>Eintragen!B581</f>
        <v>32000066</v>
      </c>
      <c r="P581" s="15">
        <f>Eintragen!D581</f>
        <v>22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Verkauf</v>
      </c>
      <c r="B582" s="12">
        <f>Eintragen!C582</f>
        <v>470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2" s="14" t="str">
        <f>IFERROR(VLOOKUP(Tabelle3[[#This Row],[Artikelnr.]],Artikel!A:C,3,FALSE),Tabelle3[[#This Row],[Artikelnr.]])</f>
        <v>Div. Zipfel, Endstücke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keinen Abnehmer/kein Schälpersonal</v>
      </c>
      <c r="H582" s="11" t="str">
        <f>IF(ISBLANK(Tabelle1[[#This Row],[noch genauer]]),"-",Tabelle1[[#This Row],[noch genauer]])</f>
        <v>keinen Abnehmer/Schälen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Verkauf</v>
      </c>
      <c r="O582" s="16" t="str">
        <f>Eintragen!B582</f>
        <v>Div. Zipfel, Endstücke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BU4</v>
      </c>
      <c r="B583" s="12">
        <f>Eintragen!C583</f>
        <v>24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3" s="14" t="str">
        <f>IFERROR(VLOOKUP(Tabelle3[[#This Row],[Artikelnr.]],Artikel!A:C,3,FALSE),Tabelle3[[#This Row],[Artikelnr.]])</f>
        <v>Diverses</v>
      </c>
      <c r="F583" s="11" t="str">
        <f>VLOOKUP(Eintragen!D583,'Liste Gründe'!A:D,2,FALSE)</f>
        <v>Rest</v>
      </c>
      <c r="G583" s="13" t="str">
        <f>IF(ISBLANK(Eintragen!F583),VLOOKUP(Tabelle3[[#This Row],[Grund Ziffer]],'Liste Gründe'!A:D,3,FALSE),Eintragen!F583)</f>
        <v>Fremdkörper</v>
      </c>
      <c r="H583" s="11" t="str">
        <f>IF(ISBLANK(Tabelle1[[#This Row],[noch genauer]]),"-",Tabelle1[[#This Row],[noch genauer]])</f>
        <v>Schmutz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L21</v>
      </c>
      <c r="O583" s="16" t="str">
        <f>Eintragen!B583</f>
        <v>Diverses</v>
      </c>
      <c r="P583" s="15">
        <f>Eintragen!D583</f>
        <v>22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BU4</v>
      </c>
      <c r="B584" s="12">
        <f>Eintragen!C584</f>
        <v>70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4" s="14" t="str">
        <f>IFERROR(VLOOKUP(Tabelle3[[#This Row],[Artikelnr.]],Artikel!A:C,3,FALSE),Tabelle3[[#This Row],[Artikelnr.]])</f>
        <v>Diverses</v>
      </c>
      <c r="F584" s="11" t="str">
        <f>VLOOKUP(Eintragen!D584,'Liste Gründe'!A:D,2,FALSE)</f>
        <v>Linienbezogen</v>
      </c>
      <c r="G584" s="13" t="str">
        <f>IF(ISBLANK(Eintragen!F584),VLOOKUP(Tabelle3[[#This Row],[Grund Ziffer]],'Liste Gründe'!A:D,3,FALSE),Eintragen!F584)</f>
        <v>Maschinenabfall</v>
      </c>
      <c r="H584" s="11" t="str">
        <f>IF(ISBLANK(Tabelle1[[#This Row],[noch genauer]]),"-",Tabelle1[[#This Row],[noch genauer]])</f>
        <v>nicht eindeutig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L21</v>
      </c>
      <c r="O584" s="16" t="str">
        <f>Eintragen!B584</f>
        <v>Diverses</v>
      </c>
      <c r="P584" s="15">
        <f>Eintragen!D584</f>
        <v>10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BU4</v>
      </c>
      <c r="B585" s="12">
        <f>Eintragen!C585</f>
        <v>175</v>
      </c>
      <c r="C585" s="13">
        <f>Tabelle1[[#This Row],[Datum]]</f>
        <v>44459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5" s="14" t="str">
        <f>IFERROR(VLOOKUP(Tabelle3[[#This Row],[Artikelnr.]],Artikel!A:C,3,FALSE),Tabelle3[[#This Row],[Artikelnr.]])</f>
        <v>Diverses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Maschinenabfall</v>
      </c>
      <c r="H585" s="11" t="str">
        <f>IF(ISBLANK(Tabelle1[[#This Row],[noch genauer]]),"-",Tabelle1[[#This Row],[noch genauer]])</f>
        <v>nicht eindeutig</v>
      </c>
      <c r="I585" s="14">
        <f t="shared" si="36"/>
        <v>38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L21</v>
      </c>
      <c r="O585" s="16" t="str">
        <f>Eintragen!B585</f>
        <v>Diverses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BU3</v>
      </c>
      <c r="B586" s="12">
        <f>Eintragen!C586</f>
        <v>12.1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6" s="14" t="str">
        <f>IFERROR(VLOOKUP(Tabelle3[[#This Row],[Artikelnr.]],Artikel!A:C,3,FALSE),Tabelle3[[#This Row],[Artikelnr.]])</f>
        <v>Diverses</v>
      </c>
      <c r="F586" s="11" t="str">
        <f>VLOOKUP(Eintragen!D586,'Liste Gründe'!A:D,2,FALSE)</f>
        <v>Linienbezogen</v>
      </c>
      <c r="G586" s="13" t="str">
        <f>IF(ISBLANK(Eintragen!F586),VLOOKUP(Tabelle3[[#This Row],[Grund Ziffer]],'Liste Gründe'!A:D,3,FALSE),Eintragen!F586)</f>
        <v>Maschinenabfall</v>
      </c>
      <c r="H586" s="11" t="str">
        <f>IF(ISBLANK(Tabelle1[[#This Row],[noch genauer]]),"-",Tabelle1[[#This Row],[noch genauer]])</f>
        <v>nicht eindeutig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IFERROR(VLOOKUP(Tabelle3[[#This Row],[Artikelnr.]],Kennzahlen!S:U,3,FALSE)*Tabelle3[[#This Row],[Menge]],"0")</f>
        <v>0</v>
      </c>
      <c r="N586" s="14" t="str">
        <f>Eintragen!A586</f>
        <v>L11</v>
      </c>
      <c r="O586" s="16" t="str">
        <f>Eintragen!B586</f>
        <v>Diverses</v>
      </c>
      <c r="P586" s="15">
        <f>Eintragen!D586</f>
        <v>10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BU3</v>
      </c>
      <c r="B587" s="12">
        <f>Eintragen!C587</f>
        <v>20.5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7" s="14" t="str">
        <f>IFERROR(VLOOKUP(Tabelle3[[#This Row],[Artikelnr.]],Artikel!A:C,3,FALSE),Tabelle3[[#This Row],[Artikelnr.]])</f>
        <v>Diverses</v>
      </c>
      <c r="F587" s="11" t="str">
        <f>VLOOKUP(Eintragen!D587,'Liste Gründe'!A:D,2,FALSE)</f>
        <v>Rest</v>
      </c>
      <c r="G587" s="13" t="str">
        <f>IF(ISBLANK(Eintragen!F587),VLOOKUP(Tabelle3[[#This Row],[Grund Ziffer]],'Liste Gründe'!A:D,3,FALSE),Eintragen!F587)</f>
        <v>Qualitätsprobleme</v>
      </c>
      <c r="H587" s="11" t="str">
        <f>IF(ISBLANK(Tabelle1[[#This Row],[noch genauer]]),"-",Tabelle1[[#This Row],[noch genauer]])</f>
        <v>wurde nicht eingesetzt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IFERROR(VLOOKUP(Tabelle3[[#This Row],[Artikelnr.]],Kennzahlen!S:U,3,FALSE)*Tabelle3[[#This Row],[Menge]],"0")</f>
        <v>0</v>
      </c>
      <c r="N587" s="14" t="str">
        <f>Eintragen!A587</f>
        <v>L33</v>
      </c>
      <c r="O587" s="16" t="str">
        <f>Eintragen!B587</f>
        <v>Diverses</v>
      </c>
      <c r="P587" s="15">
        <f>Eintragen!D587</f>
        <v>22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BU1</v>
      </c>
      <c r="B588" s="12">
        <f>Eintragen!C588</f>
        <v>10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8" s="14" t="str">
        <f>IFERROR(VLOOKUP(Tabelle3[[#This Row],[Artikelnr.]],Artikel!A:C,3,FALSE),Tabelle3[[#This Row],[Artikelnr.]])</f>
        <v>Diverses aus Abfüllung</v>
      </c>
      <c r="F588" s="11" t="str">
        <f>VLOOKUP(Eintragen!D588,'Liste Gründe'!A:D,2,FALSE)</f>
        <v>Linienbezogen</v>
      </c>
      <c r="G588" s="13" t="str">
        <f>IF(ISBLANK(Eintragen!F588),VLOOKUP(Tabelle3[[#This Row],[Grund Ziffer]],'Liste Gründe'!A:D,3,FALSE),Eintragen!F588)</f>
        <v>Bodenabfall Abfüllung</v>
      </c>
      <c r="H588" s="11" t="str">
        <f>IF(ISBLANK(Tabelle1[[#This Row],[noch genauer]]),"-",Tabelle1[[#This Row],[noch genauer]])</f>
        <v>Clip gerissen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IFERROR(VLOOKUP(Tabelle3[[#This Row],[Artikelnr.]],Kennzahlen!S:U,3,FALSE)*Tabelle3[[#This Row],[Menge]],"0")</f>
        <v>0</v>
      </c>
      <c r="N588" s="14" t="str">
        <f>Eintragen!A588</f>
        <v>Abfüllung</v>
      </c>
      <c r="O588" s="16" t="str">
        <f>Eintragen!B588</f>
        <v>Diverses aus Abfüllung</v>
      </c>
      <c r="P588" s="15">
        <f>Eintragen!D588</f>
        <v>10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BU1</v>
      </c>
      <c r="B589" s="12">
        <f>Eintragen!C589</f>
        <v>185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 aus Abfüllung</v>
      </c>
      <c r="F589" s="11" t="str">
        <f>VLOOKUP(Eintragen!D589,'Liste Gründe'!A:D,2,FALSE)</f>
        <v>Linienbezogen</v>
      </c>
      <c r="G589" s="13" t="str">
        <f>IF(ISBLANK(Eintragen!F589),VLOOKUP(Tabelle3[[#This Row],[Grund Ziffer]],'Liste Gründe'!A:D,3,FALSE),Eintragen!F589)</f>
        <v>Maschinenabfall</v>
      </c>
      <c r="H589" s="11" t="str">
        <f>IF(ISBLANK(Tabelle1[[#This Row],[noch genauer]]),"-",Tabelle1[[#This Row],[noch genauer]])</f>
        <v>nicht eindeutig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Abfüllung</v>
      </c>
      <c r="O589" s="16" t="str">
        <f>Eintragen!B589</f>
        <v>Diverses aus Abfüllung</v>
      </c>
      <c r="P589" s="15">
        <f>Eintragen!D589</f>
        <v>10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Rest</v>
      </c>
      <c r="B590" s="12">
        <f>Eintragen!C590</f>
        <v>12.5</v>
      </c>
      <c r="C590" s="13">
        <f>Tabelle1[[#This Row],[Datum]]</f>
        <v>44459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0" s="14" t="str">
        <f>IFERROR(VLOOKUP(Tabelle3[[#This Row],[Artikelnr.]],Artikel!A:C,3,FALSE),Tabelle3[[#This Row],[Artikelnr.]])</f>
        <v>Diverses QM</v>
      </c>
      <c r="F590" s="11" t="str">
        <f>VLOOKUP(Eintragen!D590,'Liste Gründe'!A:D,2,FALSE)</f>
        <v>Qualitätssicherung</v>
      </c>
      <c r="G590" s="13" t="str">
        <f>IF(ISBLANK(Eintragen!F590),VLOOKUP(Tabelle3[[#This Row],[Grund Ziffer]],'Liste Gründe'!A:D,3,FALSE),Eintragen!F590)</f>
        <v>Sensorik</v>
      </c>
      <c r="H590" s="11" t="str">
        <f>IF(ISBLANK(Tabelle1[[#This Row],[noch genauer]]),"-",Tabelle1[[#This Row],[noch genauer]])</f>
        <v>Sensorik</v>
      </c>
      <c r="I590" s="14">
        <f t="shared" si="36"/>
        <v>38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QM</v>
      </c>
      <c r="O590" s="16" t="str">
        <f>Eintragen!B590</f>
        <v>Diverses QM</v>
      </c>
      <c r="P590" s="15">
        <f>Eintragen!D590</f>
        <v>70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Rest</v>
      </c>
      <c r="B591" s="12">
        <f>Eintragen!C591</f>
        <v>5</v>
      </c>
      <c r="C591" s="13">
        <f>Tabelle1[[#This Row],[Datum]]</f>
        <v>44459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1" s="14" t="str">
        <f>IFERROR(VLOOKUP(Tabelle3[[#This Row],[Artikelnr.]],Artikel!A:C,3,FALSE),Tabelle3[[#This Row],[Artikelnr.]])</f>
        <v>Laborproben</v>
      </c>
      <c r="F591" s="11" t="str">
        <f>VLOOKUP(Eintragen!D591,'Liste Gründe'!A:D,2,FALSE)</f>
        <v>Qualitätssicherung</v>
      </c>
      <c r="G591" s="13" t="str">
        <f>IF(ISBLANK(Eintragen!F591),VLOOKUP(Tabelle3[[#This Row],[Grund Ziffer]],'Liste Gründe'!A:D,3,FALSE),Eintragen!F591)</f>
        <v>Sensorik</v>
      </c>
      <c r="H591" s="11" t="str">
        <f>IF(ISBLANK(Tabelle1[[#This Row],[noch genauer]]),"-",Tabelle1[[#This Row],[noch genauer]])</f>
        <v>Sensorik</v>
      </c>
      <c r="I591" s="14">
        <f t="shared" si="36"/>
        <v>38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Labor</v>
      </c>
      <c r="O591" s="16" t="str">
        <f>Eintragen!B591</f>
        <v>Laborproben</v>
      </c>
      <c r="P591" s="15">
        <f>Eintragen!D591</f>
        <v>70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Rest</v>
      </c>
      <c r="B592" s="12">
        <f>Eintragen!C592</f>
        <v>19</v>
      </c>
      <c r="C592" s="13">
        <f>Tabelle1[[#This Row],[Datum]]</f>
        <v>44459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2" s="14" t="str">
        <f>IFERROR(VLOOKUP(Tabelle3[[#This Row],[Artikelnr.]],Artikel!A:C,3,FALSE),Tabelle3[[#This Row],[Artikelnr.]])</f>
        <v>Laborproben</v>
      </c>
      <c r="F592" s="11" t="str">
        <f>VLOOKUP(Eintragen!D592,'Liste Gründe'!A:D,2,FALSE)</f>
        <v>Qualitätssicherung</v>
      </c>
      <c r="G592" s="13" t="str">
        <f>IF(ISBLANK(Eintragen!F592),VLOOKUP(Tabelle3[[#This Row],[Grund Ziffer]],'Liste Gründe'!A:D,3,FALSE),Eintragen!F592)</f>
        <v>Laborprobe</v>
      </c>
      <c r="H592" s="11" t="str">
        <f>IF(ISBLANK(Tabelle1[[#This Row],[noch genauer]]),"-",Tabelle1[[#This Row],[noch genauer]])</f>
        <v>Laborprobe</v>
      </c>
      <c r="I592" s="14">
        <f t="shared" si="36"/>
        <v>38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Labor</v>
      </c>
      <c r="O592" s="16" t="str">
        <f>Eintragen!B592</f>
        <v>Laborproben</v>
      </c>
      <c r="P592" s="15">
        <f>Eintragen!D592</f>
        <v>70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Rest</v>
      </c>
      <c r="B593" s="12">
        <f>Eintragen!C593</f>
        <v>56</v>
      </c>
      <c r="C593" s="13">
        <f>Tabelle1[[#This Row],[Datum]]</f>
        <v>44459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3" s="14" t="str">
        <f>IFERROR(VLOOKUP(Tabelle3[[#This Row],[Artikelnr.]],Artikel!A:C,3,FALSE),Tabelle3[[#This Row],[Artikelnr.]])</f>
        <v>Laborproben</v>
      </c>
      <c r="F593" s="11" t="str">
        <f>VLOOKUP(Eintragen!D593,'Liste Gründe'!A:D,2,FALSE)</f>
        <v>Qualitätssicherung</v>
      </c>
      <c r="G593" s="13" t="str">
        <f>IF(ISBLANK(Eintragen!F593),VLOOKUP(Tabelle3[[#This Row],[Grund Ziffer]],'Liste Gründe'!A:D,3,FALSE),Eintragen!F593)</f>
        <v>Rückstellproben</v>
      </c>
      <c r="H593" s="11" t="str">
        <f>IF(ISBLANK(Tabelle1[[#This Row],[noch genauer]]),"-",Tabelle1[[#This Row],[noch genauer]])</f>
        <v>Rückstellproben</v>
      </c>
      <c r="I593" s="14">
        <f t="shared" si="36"/>
        <v>38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Labor</v>
      </c>
      <c r="O593" s="16" t="str">
        <f>Eintragen!B593</f>
        <v>Laborproben</v>
      </c>
      <c r="P593" s="15">
        <f>Eintragen!D593</f>
        <v>70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80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94" s="14" t="str">
        <f>IFERROR(VLOOKUP(Tabelle3[[#This Row],[Artikelnr.]],Artikel!A:C,3,FALSE),Tabelle3[[#This Row],[Artikelnr.]])</f>
        <v>Reste Zipfel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Reste von Würste beim Köpfen</v>
      </c>
      <c r="H594" s="11" t="str">
        <f>IF(ISBLANK(Tabelle1[[#This Row],[noch genauer]]),"-",Tabelle1[[#This Row],[noch genauer]])</f>
        <v>Reste von Würste beim Köpfen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WVP</v>
      </c>
      <c r="O594" s="16" t="str">
        <f>Eintragen!B594</f>
        <v>Reste Zipfel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BU4</v>
      </c>
      <c r="B595" s="12">
        <f>Eintragen!C595</f>
        <v>12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Schwarzer Pfeffer R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keinen Verwendungszweck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</v>
      </c>
      <c r="N595" s="14" t="str">
        <f>Eintragen!A595</f>
        <v>L22</v>
      </c>
      <c r="O595" s="16">
        <f>Eintragen!B595</f>
        <v>29500482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8.1999999999999993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6" s="14" t="str">
        <f>IFERROR(VLOOKUP(Tabelle3[[#This Row],[Artikelnr.]],Artikel!A:C,3,FALSE),Tabelle3[[#This Row],[Artikelnr.]])</f>
        <v>ABS Havarti Natur 30%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</v>
      </c>
      <c r="H596" s="11" t="str">
        <f>IF(ISBLANK(Tabelle1[[#This Row],[noch genauer]]),"-",Tabelle1[[#This Row],[noch genauer]])</f>
        <v>Luftzieher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RWV</v>
      </c>
      <c r="O596" s="16">
        <f>Eintragen!B596</f>
        <v>29500734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BU4</v>
      </c>
      <c r="B597" s="12">
        <f>Eintragen!C597</f>
        <v>18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7" s="14" t="str">
        <f>IFERROR(VLOOKUP(Tabelle3[[#This Row],[Artikelnr.]],Artikel!A:C,3,FALSE),Tabelle3[[#This Row],[Artikelnr.]])</f>
        <v>ABS MEDI-KRÄUK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keinen Verwendungszweck</v>
      </c>
      <c r="H597" s="11" t="str">
        <f>IF(ISBLANK(Tabelle1[[#This Row],[noch genauer]]),"-",Tabelle1[[#This Row],[noch genauer]])</f>
        <v>&lt;500kg/Monat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27</v>
      </c>
      <c r="N597" s="14" t="str">
        <f>Eintragen!A597</f>
        <v>L21</v>
      </c>
      <c r="O597" s="16">
        <f>Eintragen!B597</f>
        <v>29500886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BU4</v>
      </c>
      <c r="B598" s="12">
        <f>Eintragen!C598</f>
        <v>7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8" s="14" t="str">
        <f>IFERROR(VLOOKUP(Tabelle3[[#This Row],[Artikelnr.]],Artikel!A:C,3,FALSE),Tabelle3[[#This Row],[Artikelnr.]])</f>
        <v>ABS PECO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keinen Verwendungszweck</v>
      </c>
      <c r="H598" s="11" t="str">
        <f>IF(ISBLANK(Tabelle1[[#This Row],[noch genauer]]),"-",Tabelle1[[#This Row],[noch genauer]])</f>
        <v>&lt;300kg/Monat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10.294117647058824</v>
      </c>
      <c r="N598" s="14" t="str">
        <f>Eintragen!A598</f>
        <v>L23</v>
      </c>
      <c r="O598" s="16">
        <f>Eintragen!B598</f>
        <v>29500891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BU4</v>
      </c>
      <c r="B599" s="12">
        <f>Eintragen!C599</f>
        <v>8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9" s="14" t="str">
        <f>IFERROR(VLOOKUP(Tabelle3[[#This Row],[Artikelnr.]],Artikel!A:C,3,FALSE),Tabelle3[[#This Row],[Artikelnr.]])</f>
        <v>ABS SCH-PAUL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keinen Verwendungszweck</v>
      </c>
      <c r="H599" s="11" t="str">
        <f>IF(ISBLANK(Tabelle1[[#This Row],[noch genauer]]),"-",Tabelle1[[#This Row],[noch genauer]])</f>
        <v>&lt;300kg/Monat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0.08</v>
      </c>
      <c r="N599" s="14" t="str">
        <f>Eintragen!A599</f>
        <v>L21</v>
      </c>
      <c r="O599" s="16">
        <f>Eintragen!B599</f>
        <v>29500906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BU1</v>
      </c>
      <c r="B600" s="12">
        <f>Eintragen!C600</f>
        <v>59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VOS-ABS ENTSORGUNG</v>
      </c>
      <c r="F600" s="11" t="str">
        <f>VLOOKUP(Eintragen!D600,'Liste Gründe'!A:D,2,FALSE)</f>
        <v>Rest</v>
      </c>
      <c r="G600" s="13" t="str">
        <f>IF(ISBLANK(Eintragen!F600),VLOOKUP(Tabelle3[[#This Row],[Grund Ziffer]],'Liste Gründe'!A:D,3,FALSE),Eintragen!F600)</f>
        <v>geschälte Rinde</v>
      </c>
      <c r="H600" s="11" t="str">
        <f>IF(ISBLANK(Tabelle1[[#This Row],[noch genauer]]),"-",Tabelle1[[#This Row],[noch genauer]])</f>
        <v>keine Verwendung möglich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0.59</v>
      </c>
      <c r="N600" s="14" t="str">
        <f>Eintragen!A600</f>
        <v>RWV</v>
      </c>
      <c r="O600" s="16">
        <f>Eintragen!B600</f>
        <v>29500917</v>
      </c>
      <c r="P600" s="15">
        <f>Eintragen!D600</f>
        <v>22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BU4</v>
      </c>
      <c r="B601" s="12">
        <f>Eintragen!C601</f>
        <v>18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1" s="14" t="str">
        <f>IFERROR(VLOOKUP(Tabelle3[[#This Row],[Artikelnr.]],Artikel!A:C,3,FALSE),Tabelle3[[#This Row],[Artikelnr.]])</f>
        <v>ABS BRUSCHETTA</v>
      </c>
      <c r="F601" s="11" t="str">
        <f>VLOOKUP(Eintragen!D601,'Liste Gründe'!A:D,2,FALSE)</f>
        <v>keinen Verwendungszweck</v>
      </c>
      <c r="G601" s="13" t="str">
        <f>IF(ISBLANK(Eintragen!F601),VLOOKUP(Tabelle3[[#This Row],[Grund Ziffer]],'Liste Gründe'!A:D,3,FALSE),Eintragen!F601)</f>
        <v>keinen Verwendungszweck</v>
      </c>
      <c r="H601" s="11" t="str">
        <f>IF(ISBLANK(Tabelle1[[#This Row],[noch genauer]]),"-",Tabelle1[[#This Row],[noch genauer]])</f>
        <v>&lt;300kg/Monat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27</v>
      </c>
      <c r="N601" s="14" t="str">
        <f>Eintragen!A601</f>
        <v>L21</v>
      </c>
      <c r="O601" s="16">
        <f>Eintragen!B601</f>
        <v>29501029</v>
      </c>
      <c r="P601" s="15">
        <f>Eintragen!D601</f>
        <v>61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Verkauf</v>
      </c>
      <c r="B602" s="12">
        <f>Eintragen!C602</f>
        <v>132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2" s="14" t="str">
        <f>IFERROR(VLOOKUP(Tabelle3[[#This Row],[Artikelnr.]],Artikel!A:C,3,FALSE),Tabelle3[[#This Row],[Artikelnr.]])</f>
        <v>VOS RW-NATUR-NAT ZIPFEL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keinen Abnehmer/kein Schälpersonal</v>
      </c>
      <c r="H602" s="11" t="str">
        <f>IF(ISBLANK(Tabelle1[[#This Row],[noch genauer]]),"-",Tabelle1[[#This Row],[noch genauer]])</f>
        <v>keinen Abnehmer/Schälen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66</v>
      </c>
      <c r="N602" s="14" t="str">
        <f>Eintragen!A602</f>
        <v>Verkauf</v>
      </c>
      <c r="O602" s="16">
        <f>Eintragen!B602</f>
        <v>29501065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BU2</v>
      </c>
      <c r="B603" s="12">
        <f>Eintragen!C603</f>
        <v>45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03" s="14" t="str">
        <f>IFERROR(VLOOKUP(Tabelle3[[#This Row],[Artikelnr.]],Artikel!A:C,3,FALSE),Tabelle3[[#This Row],[Artikelnr.]])</f>
        <v>Blöcke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Luftzieher/Folienriss durch Transport</v>
      </c>
      <c r="H603" s="11" t="str">
        <f>IF(ISBLANK(Tabelle1[[#This Row],[noch genauer]]),"-",Tabelle1[[#This Row],[noch genauer]])</f>
        <v>Luftzieher/Folienriss durch Transport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IFERROR(VLOOKUP(Tabelle3[[#This Row],[Artikelnr.]],Kennzahlen!S:U,3,FALSE)*Tabelle3[[#This Row],[Menge]],"0")</f>
        <v>0</v>
      </c>
      <c r="N603" s="14" t="str">
        <f>Eintragen!A603</f>
        <v>BU2</v>
      </c>
      <c r="O603" s="16" t="str">
        <f>Eintragen!B603</f>
        <v>Blöcke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BU1</v>
      </c>
      <c r="B604" s="12">
        <f>Eintragen!C604</f>
        <v>6.4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4" s="14" t="str">
        <f>IFERROR(VLOOKUP(Tabelle3[[#This Row],[Artikelnr.]],Artikel!A:C,3,FALSE),Tabelle3[[#This Row],[Artikelnr.]])</f>
        <v>Diverses</v>
      </c>
      <c r="F604" s="11" t="str">
        <f>VLOOKUP(Eintragen!D604,'Liste Gründe'!A:D,2,FALSE)</f>
        <v>Rest</v>
      </c>
      <c r="G604" s="13" t="str">
        <f>IF(ISBLANK(Eintragen!F604),VLOOKUP(Tabelle3[[#This Row],[Grund Ziffer]],'Liste Gründe'!A:D,3,FALSE),Eintragen!F604)</f>
        <v>Verpackung beschädigt</v>
      </c>
      <c r="H604" s="11" t="str">
        <f>IF(ISBLANK(Tabelle1[[#This Row],[noch genauer]]),"-",Tabelle1[[#This Row],[noch genauer]])</f>
        <v>offene Verpackung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IFERROR(VLOOKUP(Tabelle3[[#This Row],[Artikelnr.]],Kennzahlen!S:U,3,FALSE)*Tabelle3[[#This Row],[Menge]],"0")</f>
        <v>0</v>
      </c>
      <c r="N604" s="14" t="str">
        <f>Eintragen!A604</f>
        <v>Strudelline</v>
      </c>
      <c r="O604" s="16" t="str">
        <f>Eintragen!B604</f>
        <v>Diverses</v>
      </c>
      <c r="P604" s="15">
        <f>Eintragen!D604</f>
        <v>22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BU3</v>
      </c>
      <c r="B605" s="12">
        <f>Eintragen!C605</f>
        <v>4.4000000000000004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5" s="14" t="str">
        <f>IFERROR(VLOOKUP(Tabelle3[[#This Row],[Artikelnr.]],Artikel!A:C,3,FALSE),Tabelle3[[#This Row],[Artikelnr.]])</f>
        <v>Diverses</v>
      </c>
      <c r="F605" s="11" t="str">
        <f>VLOOKUP(Eintragen!D605,'Liste Gründe'!A:D,2,FALSE)</f>
        <v>Linienbezogen</v>
      </c>
      <c r="G605" s="13" t="str">
        <f>IF(ISBLANK(Eintragen!F605),VLOOKUP(Tabelle3[[#This Row],[Grund Ziffer]],'Liste Gründe'!A:D,3,FALSE),Eintragen!F605)</f>
        <v>Maschinenabfall</v>
      </c>
      <c r="H605" s="11" t="str">
        <f>IF(ISBLANK(Tabelle1[[#This Row],[noch genauer]]),"-",Tabelle1[[#This Row],[noch genauer]])</f>
        <v>nicht eindeutig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IFERROR(VLOOKUP(Tabelle3[[#This Row],[Artikelnr.]],Kennzahlen!S:U,3,FALSE)*Tabelle3[[#This Row],[Menge]],"0")</f>
        <v>0</v>
      </c>
      <c r="N605" s="14" t="str">
        <f>Eintragen!A605</f>
        <v>L1</v>
      </c>
      <c r="O605" s="16" t="str">
        <f>Eintragen!B605</f>
        <v>Diverses</v>
      </c>
      <c r="P605" s="15">
        <f>Eintragen!D605</f>
        <v>10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BU3</v>
      </c>
      <c r="B606" s="12">
        <f>Eintragen!C606</f>
        <v>11.2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6" s="14" t="str">
        <f>IFERROR(VLOOKUP(Tabelle3[[#This Row],[Artikelnr.]],Artikel!A:C,3,FALSE),Tabelle3[[#This Row],[Artikelnr.]])</f>
        <v>Diverses</v>
      </c>
      <c r="F606" s="11" t="str">
        <f>VLOOKUP(Eintragen!D606,'Liste Gründe'!A:D,2,FALSE)</f>
        <v>Linienbezogen</v>
      </c>
      <c r="G606" s="13" t="str">
        <f>IF(ISBLANK(Eintragen!F606),VLOOKUP(Tabelle3[[#This Row],[Grund Ziffer]],'Liste Gründe'!A:D,3,FALSE),Eintragen!F606)</f>
        <v>Maschinenabfall</v>
      </c>
      <c r="H606" s="11" t="str">
        <f>IF(ISBLANK(Tabelle1[[#This Row],[noch genauer]]),"-",Tabelle1[[#This Row],[noch genauer]])</f>
        <v>nicht eindeutig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IFERROR(VLOOKUP(Tabelle3[[#This Row],[Artikelnr.]],Kennzahlen!S:U,3,FALSE)*Tabelle3[[#This Row],[Menge]],"0")</f>
        <v>0</v>
      </c>
      <c r="N606" s="14" t="str">
        <f>Eintragen!A606</f>
        <v>L33</v>
      </c>
      <c r="O606" s="16" t="str">
        <f>Eintragen!B606</f>
        <v>Diverses</v>
      </c>
      <c r="P606" s="15">
        <f>Eintragen!D606</f>
        <v>10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46.4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7" s="14" t="str">
        <f>IFERROR(VLOOKUP(Tabelle3[[#This Row],[Artikelnr.]],Artikel!A:C,3,FALSE),Tabelle3[[#This Row],[Artikelnr.]])</f>
        <v>Diverses aus Abfüllung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Maschinenabfall</v>
      </c>
      <c r="H607" s="11" t="str">
        <f>IF(ISBLANK(Tabelle1[[#This Row],[noch genauer]]),"-",Tabelle1[[#This Row],[noch genauer]])</f>
        <v>nicht eindeutig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 t="str">
        <f>Eintragen!B607</f>
        <v>Diverses aus Abfüllung</v>
      </c>
      <c r="P607" s="15">
        <f>Eintragen!D607</f>
        <v>10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Rest</v>
      </c>
      <c r="B608" s="12">
        <f>Eintragen!C608</f>
        <v>5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8" s="14" t="str">
        <f>IFERROR(VLOOKUP(Tabelle3[[#This Row],[Artikelnr.]],Artikel!A:C,3,FALSE),Tabelle3[[#This Row],[Artikelnr.]])</f>
        <v>Laborproben</v>
      </c>
      <c r="F608" s="11" t="str">
        <f>VLOOKUP(Eintragen!D608,'Liste Gründe'!A:D,2,FALSE)</f>
        <v>Qualitätssicherung</v>
      </c>
      <c r="G608" s="13" t="str">
        <f>IF(ISBLANK(Eintragen!F608),VLOOKUP(Tabelle3[[#This Row],[Grund Ziffer]],'Liste Gründe'!A:D,3,FALSE),Eintragen!F608)</f>
        <v>Sensorik</v>
      </c>
      <c r="H608" s="11" t="str">
        <f>IF(ISBLANK(Tabelle1[[#This Row],[noch genauer]]),"-",Tabelle1[[#This Row],[noch genauer]])</f>
        <v>Sensorik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Labor</v>
      </c>
      <c r="O608" s="16" t="str">
        <f>Eintragen!B608</f>
        <v>Laborproben</v>
      </c>
      <c r="P608" s="15">
        <f>Eintragen!D608</f>
        <v>70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Rest</v>
      </c>
      <c r="B609" s="12">
        <f>Eintragen!C609</f>
        <v>7</v>
      </c>
      <c r="C609" s="13">
        <f>Tabelle1[[#This Row],[Datum]]</f>
        <v>44460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9" s="14" t="str">
        <f>IFERROR(VLOOKUP(Tabelle3[[#This Row],[Artikelnr.]],Artikel!A:C,3,FALSE),Tabelle3[[#This Row],[Artikelnr.]])</f>
        <v>Laborproben</v>
      </c>
      <c r="F609" s="11" t="str">
        <f>VLOOKUP(Eintragen!D609,'Liste Gründe'!A:D,2,FALSE)</f>
        <v>Qualitätssicherung</v>
      </c>
      <c r="G609" s="13" t="str">
        <f>IF(ISBLANK(Eintragen!F609),VLOOKUP(Tabelle3[[#This Row],[Grund Ziffer]],'Liste Gründe'!A:D,3,FALSE),Eintragen!F609)</f>
        <v>Einwaage Labor</v>
      </c>
      <c r="H609" s="11" t="str">
        <f>IF(ISBLANK(Tabelle1[[#This Row],[noch genauer]]),"-",Tabelle1[[#This Row],[noch genauer]])</f>
        <v>Einwaage Labor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Labor</v>
      </c>
      <c r="O609" s="16" t="str">
        <f>Eintragen!B609</f>
        <v>Laborproben</v>
      </c>
      <c r="P609" s="15">
        <f>Eintragen!D609</f>
        <v>70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Rest</v>
      </c>
      <c r="B610" s="12">
        <f>Eintragen!C610</f>
        <v>15</v>
      </c>
      <c r="C610" s="13">
        <f>Tabelle1[[#This Row],[Datum]]</f>
        <v>44460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0" s="14" t="str">
        <f>IFERROR(VLOOKUP(Tabelle3[[#This Row],[Artikelnr.]],Artikel!A:C,3,FALSE),Tabelle3[[#This Row],[Artikelnr.]])</f>
        <v>Laborproben</v>
      </c>
      <c r="F610" s="11" t="str">
        <f>VLOOKUP(Eintragen!D610,'Liste Gründe'!A:D,2,FALSE)</f>
        <v>Qualitätssicherung</v>
      </c>
      <c r="G610" s="13" t="str">
        <f>IF(ISBLANK(Eintragen!F610),VLOOKUP(Tabelle3[[#This Row],[Grund Ziffer]],'Liste Gründe'!A:D,3,FALSE),Eintragen!F610)</f>
        <v>Laborprobe</v>
      </c>
      <c r="H610" s="11" t="str">
        <f>IF(ISBLANK(Tabelle1[[#This Row],[noch genauer]]),"-",Tabelle1[[#This Row],[noch genauer]])</f>
        <v>Laborprobe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Labor</v>
      </c>
      <c r="O610" s="16" t="str">
        <f>Eintragen!B610</f>
        <v>Laborproben</v>
      </c>
      <c r="P610" s="15">
        <f>Eintragen!D610</f>
        <v>70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Rest</v>
      </c>
      <c r="B611" s="12">
        <f>Eintragen!C611</f>
        <v>23.8</v>
      </c>
      <c r="C611" s="13">
        <f>Tabelle1[[#This Row],[Datum]]</f>
        <v>44460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1" s="14" t="str">
        <f>IFERROR(VLOOKUP(Tabelle3[[#This Row],[Artikelnr.]],Artikel!A:C,3,FALSE),Tabelle3[[#This Row],[Artikelnr.]])</f>
        <v>Laborproben</v>
      </c>
      <c r="F611" s="11" t="str">
        <f>VLOOKUP(Eintragen!D611,'Liste Gründe'!A:D,2,FALSE)</f>
        <v>Qualitätssicherung</v>
      </c>
      <c r="G611" s="13" t="str">
        <f>IF(ISBLANK(Eintragen!F611),VLOOKUP(Tabelle3[[#This Row],[Grund Ziffer]],'Liste Gründe'!A:D,3,FALSE),Eintragen!F611)</f>
        <v>Laborprobe</v>
      </c>
      <c r="H611" s="11" t="str">
        <f>IF(ISBLANK(Tabelle1[[#This Row],[noch genauer]]),"-",Tabelle1[[#This Row],[noch genauer]])</f>
        <v>Laborprobe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Labor</v>
      </c>
      <c r="O611" s="16" t="str">
        <f>Eintragen!B611</f>
        <v>Laborproben</v>
      </c>
      <c r="P611" s="15">
        <f>Eintragen!D611</f>
        <v>70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BU4</v>
      </c>
      <c r="B612" s="12">
        <f>Eintragen!C612</f>
        <v>61</v>
      </c>
      <c r="C612" s="13">
        <f>Tabelle1[[#This Row],[Datum]]</f>
        <v>44461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2" s="14" t="str">
        <f>IFERROR(VLOOKUP(Tabelle3[[#This Row],[Artikelnr.]],Artikel!A:C,3,FALSE),Tabelle3[[#This Row],[Artikelnr.]])</f>
        <v>ABS PECO</v>
      </c>
      <c r="F612" s="11" t="str">
        <f>VLOOKUP(Eintragen!D612,'Liste Gründe'!A:D,2,FALSE)</f>
        <v>keinen Verwendungszweck</v>
      </c>
      <c r="G612" s="13" t="str">
        <f>IF(ISBLANK(Eintragen!F612),VLOOKUP(Tabelle3[[#This Row],[Grund Ziffer]],'Liste Gründe'!A:D,3,FALSE),Eintragen!F612)</f>
        <v>keinen Verwendungszweck</v>
      </c>
      <c r="H612" s="11" t="str">
        <f>IF(ISBLANK(Tabelle1[[#This Row],[noch genauer]]),"-",Tabelle1[[#This Row],[noch genauer]])</f>
        <v>&lt;300kg/Monat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>
        <f>IFERROR(VLOOKUP(Tabelle3[[#This Row],[Artikelnr.]],Kennzahlen!S:U,3,FALSE)*Tabelle3[[#This Row],[Menge]],"0")</f>
        <v>89.705882352941188</v>
      </c>
      <c r="N612" s="14" t="str">
        <f>Eintragen!A612</f>
        <v>L23</v>
      </c>
      <c r="O612" s="16">
        <f>Eintragen!B612</f>
        <v>29500891</v>
      </c>
      <c r="P612" s="15">
        <f>Eintragen!D612</f>
        <v>61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BU4</v>
      </c>
      <c r="B613" s="12">
        <f>Eintragen!C613</f>
        <v>61</v>
      </c>
      <c r="C613" s="13">
        <f>Tabelle1[[#This Row],[Datum]]</f>
        <v>44461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3" s="14" t="str">
        <f>IFERROR(VLOOKUP(Tabelle3[[#This Row],[Artikelnr.]],Artikel!A:C,3,FALSE),Tabelle3[[#This Row],[Artikelnr.]])</f>
        <v>ABS ROVIN</v>
      </c>
      <c r="F613" s="11" t="str">
        <f>VLOOKUP(Eintragen!D613,'Liste Gründe'!A:D,2,FALSE)</f>
        <v>keinen Verwendungszweck</v>
      </c>
      <c r="G613" s="13" t="str">
        <f>IF(ISBLANK(Eintragen!F613),VLOOKUP(Tabelle3[[#This Row],[Grund Ziffer]],'Liste Gründe'!A:D,3,FALSE),Eintragen!F613)</f>
        <v>keinen Verwendungszweck</v>
      </c>
      <c r="H613" s="11" t="str">
        <f>IF(ISBLANK(Tabelle1[[#This Row],[noch genauer]]),"-",Tabelle1[[#This Row],[noch genauer]])</f>
        <v>&lt;300kg/Monat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>
        <f>IFERROR(VLOOKUP(Tabelle3[[#This Row],[Artikelnr.]],Kennzahlen!S:U,3,FALSE)*Tabelle3[[#This Row],[Menge]],"0")</f>
        <v>0.61</v>
      </c>
      <c r="N613" s="14" t="str">
        <f>Eintragen!A613</f>
        <v>L23</v>
      </c>
      <c r="O613" s="16">
        <f>Eintragen!B613</f>
        <v>29500900</v>
      </c>
      <c r="P613" s="15">
        <f>Eintragen!D613</f>
        <v>61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Rest</v>
      </c>
      <c r="B614" s="12">
        <f>Eintragen!C614</f>
        <v>30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4" s="14" t="str">
        <f>IFERROR(VLOOKUP(Tabelle3[[#This Row],[Artikelnr.]],Artikel!A:C,3,FALSE),Tabelle3[[#This Row],[Artikelnr.]])</f>
        <v>ABS Unser Blütenkäse</v>
      </c>
      <c r="F614" s="11" t="str">
        <f>VLOOKUP(Eintragen!D614,'Liste Gründe'!A:D,2,FALSE)</f>
        <v>Rest</v>
      </c>
      <c r="G614" s="13" t="str">
        <f>IF(ISBLANK(Eintragen!F614),VLOOKUP(Tabelle3[[#This Row],[Grund Ziffer]],'Liste Gründe'!A:D,3,FALSE),Eintragen!F614)</f>
        <v>Retoure</v>
      </c>
      <c r="H614" s="11" t="str">
        <f>IF(ISBLANK(Tabelle1[[#This Row],[noch genauer]]),"-",Tabelle1[[#This Row],[noch genauer]])</f>
        <v>Retoure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>
        <f>IFERROR(VLOOKUP(Tabelle3[[#This Row],[Artikelnr.]],Kennzahlen!S:U,3,FALSE)*Tabelle3[[#This Row],[Menge]],"0")</f>
        <v>0.3</v>
      </c>
      <c r="N614" s="14" t="str">
        <f>Eintragen!A614</f>
        <v>Externe</v>
      </c>
      <c r="O614" s="16">
        <f>Eintragen!B614</f>
        <v>29500910</v>
      </c>
      <c r="P614" s="15">
        <f>Eintragen!D614</f>
        <v>22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BU4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5" s="14" t="str">
        <f>IFERROR(VLOOKUP(Tabelle3[[#This Row],[Artikelnr.]],Artikel!A:C,3,FALSE),Tabelle3[[#This Row],[Artikelnr.]])</f>
        <v>ABS Unser Blütenkäse</v>
      </c>
      <c r="F615" s="11" t="str">
        <f>VLOOKUP(Eintragen!D615,'Liste Gründe'!A:D,2,FALSE)</f>
        <v>keinen Verwendungszweck</v>
      </c>
      <c r="G615" s="13" t="str">
        <f>IF(ISBLANK(Eintragen!F615),VLOOKUP(Tabelle3[[#This Row],[Grund Ziffer]],'Liste Gründe'!A:D,3,FALSE),Eintragen!F615)</f>
        <v>keinen Verwendungszweck</v>
      </c>
      <c r="H615" s="11" t="str">
        <f>IF(ISBLANK(Tabelle1[[#This Row],[noch genauer]]),"-",Tabelle1[[#This Row],[noch genauer]])</f>
        <v>&lt;500kg/Monat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>
        <f>IFERROR(VLOOKUP(Tabelle3[[#This Row],[Artikelnr.]],Kennzahlen!S:U,3,FALSE)*Tabelle3[[#This Row],[Menge]],"0")</f>
        <v>0.3</v>
      </c>
      <c r="N615" s="14" t="str">
        <f>Eintragen!A615</f>
        <v>L22</v>
      </c>
      <c r="O615" s="16">
        <f>Eintragen!B615</f>
        <v>29500910</v>
      </c>
      <c r="P615" s="15">
        <f>Eintragen!D615</f>
        <v>61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BU4</v>
      </c>
      <c r="B616" s="12">
        <f>Eintragen!C616</f>
        <v>6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6" s="14" t="str">
        <f>IFERROR(VLOOKUP(Tabelle3[[#This Row],[Artikelnr.]],Artikel!A:C,3,FALSE),Tabelle3[[#This Row],[Artikelnr.]])</f>
        <v>ABS ZIEGENR</v>
      </c>
      <c r="F616" s="11" t="str">
        <f>VLOOKUP(Eintragen!D616,'Liste Gründe'!A:D,2,FALSE)</f>
        <v>keinen Verwendungszweck</v>
      </c>
      <c r="G616" s="13" t="str">
        <f>IF(ISBLANK(Eintragen!F616),VLOOKUP(Tabelle3[[#This Row],[Grund Ziffer]],'Liste Gründe'!A:D,3,FALSE),Eintragen!F616)</f>
        <v>keinen Verwendungszweck</v>
      </c>
      <c r="H616" s="11" t="str">
        <f>IF(ISBLANK(Tabelle1[[#This Row],[noch genauer]]),"-",Tabelle1[[#This Row],[noch genauer]])</f>
        <v>&lt;100kg/Monat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>
        <f>IFERROR(VLOOKUP(Tabelle3[[#This Row],[Artikelnr.]],Kennzahlen!S:U,3,FALSE)*Tabelle3[[#This Row],[Menge]],"0")</f>
        <v>0.06</v>
      </c>
      <c r="N616" s="14" t="str">
        <f>Eintragen!A616</f>
        <v>L20</v>
      </c>
      <c r="O616" s="16">
        <f>Eintragen!B616</f>
        <v>29500913</v>
      </c>
      <c r="P616" s="15">
        <f>Eintragen!D616</f>
        <v>61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19</v>
      </c>
      <c r="C617" s="13">
        <f>Tabelle1[[#This Row],[Datum]]</f>
        <v>44461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7" s="14" t="str">
        <f>IFERROR(VLOOKUP(Tabelle3[[#This Row],[Artikelnr.]],Artikel!A:C,3,FALSE),Tabelle3[[#This Row],[Artikelnr.]])</f>
        <v>VOS-ABS ENTSORGUNG</v>
      </c>
      <c r="F617" s="11" t="str">
        <f>VLOOKUP(Eintragen!D617,'Liste Gründe'!A:D,2,FALSE)</f>
        <v>Rest</v>
      </c>
      <c r="G617" s="13" t="str">
        <f>IF(ISBLANK(Eintragen!F617),VLOOKUP(Tabelle3[[#This Row],[Grund Ziffer]],'Liste Gründe'!A:D,3,FALSE),Eintragen!F617)</f>
        <v>geschälte Rinde</v>
      </c>
      <c r="H617" s="11" t="str">
        <f>IF(ISBLANK(Tabelle1[[#This Row],[noch genauer]]),"-",Tabelle1[[#This Row],[noch genauer]])</f>
        <v>keine Verwendung möglich</v>
      </c>
      <c r="I617" s="14">
        <f t="shared" si="36"/>
        <v>38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>
        <f>IFERROR(VLOOKUP(Tabelle3[[#This Row],[Artikelnr.]],Kennzahlen!S:U,3,FALSE)*Tabelle3[[#This Row],[Menge]],"0")</f>
        <v>0.19</v>
      </c>
      <c r="N617" s="14" t="str">
        <f>Eintragen!A617</f>
        <v>RWV</v>
      </c>
      <c r="O617" s="16">
        <f>Eintragen!B617</f>
        <v>29500917</v>
      </c>
      <c r="P617" s="15">
        <f>Eintragen!D617</f>
        <v>22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39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0.39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BU4</v>
      </c>
      <c r="B619" s="12">
        <f>Eintragen!C619</f>
        <v>79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9" s="14" t="str">
        <f>IFERROR(VLOOKUP(Tabelle3[[#This Row],[Artikelnr.]],Artikel!A:C,3,FALSE),Tabelle3[[#This Row],[Artikelnr.]])</f>
        <v>ABS OLD-AMSTERDAM</v>
      </c>
      <c r="F619" s="11" t="str">
        <f>VLOOKUP(Eintragen!D619,'Liste Gründe'!A:D,2,FALSE)</f>
        <v>keinen Verwendungszweck</v>
      </c>
      <c r="G619" s="13" t="str">
        <f>IF(ISBLANK(Eintragen!F619),VLOOKUP(Tabelle3[[#This Row],[Grund Ziffer]],'Liste Gründe'!A:D,3,FALSE),Eintragen!F619)</f>
        <v>keinen Verwendungszweck</v>
      </c>
      <c r="H619" s="11" t="str">
        <f>IF(ISBLANK(Tabelle1[[#This Row],[noch genauer]]),"-",Tabelle1[[#This Row],[noch genauer]])</f>
        <v>&lt;1000kg/Monat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7.9000000000000008E-3</v>
      </c>
      <c r="N619" s="14" t="str">
        <f>Eintragen!A619</f>
        <v>L22</v>
      </c>
      <c r="O619" s="16">
        <f>Eintragen!B619</f>
        <v>29501039</v>
      </c>
      <c r="P619" s="15">
        <f>Eintragen!D619</f>
        <v>61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BU4</v>
      </c>
      <c r="B620" s="12">
        <f>Eintragen!C620</f>
        <v>61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0" s="14" t="str">
        <f>IFERROR(VLOOKUP(Tabelle3[[#This Row],[Artikelnr.]],Artikel!A:C,3,FALSE),Tabelle3[[#This Row],[Artikelnr.]])</f>
        <v>ABS OLD-AMSTERDAM</v>
      </c>
      <c r="F620" s="11" t="str">
        <f>VLOOKUP(Eintragen!D620,'Liste Gründe'!A:D,2,FALSE)</f>
        <v>keinen Verwendungszweck</v>
      </c>
      <c r="G620" s="13" t="str">
        <f>IF(ISBLANK(Eintragen!F620),VLOOKUP(Tabelle3[[#This Row],[Grund Ziffer]],'Liste Gründe'!A:D,3,FALSE),Eintragen!F620)</f>
        <v>keinen Verwendungszweck</v>
      </c>
      <c r="H620" s="11" t="str">
        <f>IF(ISBLANK(Tabelle1[[#This Row],[noch genauer]]),"-",Tabelle1[[#This Row],[noch genauer]])</f>
        <v>&lt;1000kg/Monat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6.1000000000000004E-3</v>
      </c>
      <c r="N620" s="14" t="str">
        <f>Eintragen!A620</f>
        <v>L22</v>
      </c>
      <c r="O620" s="16">
        <f>Eintragen!B620</f>
        <v>29501039</v>
      </c>
      <c r="P620" s="15">
        <f>Eintragen!D620</f>
        <v>61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BU3</v>
      </c>
      <c r="B621" s="12">
        <f>Eintragen!C621</f>
        <v>23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1" s="14" t="str">
        <f>IFERROR(VLOOKUP(Tabelle3[[#This Row],[Artikelnr.]],Artikel!A:C,3,FALSE),Tabelle3[[#This Row],[Artikelnr.]])</f>
        <v>VOS VEG-SCH MILD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VOS &gt; Einsatz</v>
      </c>
      <c r="H621" s="11" t="str">
        <f>IF(ISBLANK(Tabelle1[[#This Row],[noch genauer]]),"-",Tabelle1[[#This Row],[noch genauer]])</f>
        <v>-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11.5</v>
      </c>
      <c r="N621" s="14" t="str">
        <f>Eintragen!A621</f>
        <v>BU3</v>
      </c>
      <c r="O621" s="16">
        <f>Eintragen!B621</f>
        <v>29900002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315.5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2" s="14" t="str">
        <f>IFERROR(VLOOKUP(Tabelle3[[#This Row],[Artikelnr.]],Artikel!A:C,3,FALSE),Tabelle3[[#This Row],[Artikelnr.]])</f>
        <v>Würste 9300g Räucher na</v>
      </c>
      <c r="F622" s="11" t="str">
        <f>VLOOKUP(Eintragen!D622,'Liste Gründe'!A:D,2,FALSE)</f>
        <v>Linienbezogen</v>
      </c>
      <c r="G622" s="13" t="str">
        <f>IF(ISBLANK(Eintragen!F622),VLOOKUP(Tabelle3[[#This Row],[Grund Ziffer]],'Liste Gründe'!A:D,3,FALSE),Eintragen!F622)</f>
        <v>Bodenabfall Abfüllung</v>
      </c>
      <c r="H622" s="11" t="str">
        <f>IF(ISBLANK(Tabelle1[[#This Row],[noch genauer]]),"-",Tabelle1[[#This Row],[noch genauer]])</f>
        <v>Clip gerissen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31000083</v>
      </c>
      <c r="P622" s="15">
        <f>Eintragen!D622</f>
        <v>10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22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3" s="14" t="str">
        <f>IFERROR(VLOOKUP(Tabelle3[[#This Row],[Artikelnr.]],Artikel!A:C,3,FALSE),Tabelle3[[#This Row],[Artikelnr.]])</f>
        <v>GRW NATUR 7,2KG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Clip gerissen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32000049</v>
      </c>
      <c r="P623" s="15">
        <f>Eintragen!D623</f>
        <v>10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32.5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4" s="14" t="str">
        <f>IFERROR(VLOOKUP(Tabelle3[[#This Row],[Artikelnr.]],Artikel!A:C,3,FALSE),Tabelle3[[#This Row],[Artikelnr.]])</f>
        <v>VOS GRW-SCHI-NAT-VAKU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VOS &gt; Einsatz</v>
      </c>
      <c r="H624" s="11" t="str">
        <f>IF(ISBLANK(Tabelle1[[#This Row],[noch genauer]]),"-",Tabelle1[[#This Row],[noch genauer]])</f>
        <v>MHD abgelaufen, weils immer wieder verlängert wird. Mehr Abschnitte, als verbraucht wird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16.705000000000002</v>
      </c>
      <c r="N624" s="14" t="str">
        <f>Eintragen!A624</f>
        <v>L33</v>
      </c>
      <c r="O624" s="16">
        <f>Eintragen!B624</f>
        <v>49500204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BU2</v>
      </c>
      <c r="B625" s="12">
        <f>Eintragen!C625</f>
        <v>30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Blöcke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Luftzieher/Folienriss durch Transport</v>
      </c>
      <c r="H625" s="11" t="str">
        <f>IF(ISBLANK(Tabelle1[[#This Row],[noch genauer]]),"-",Tabelle1[[#This Row],[noch genauer]])</f>
        <v>Luftzieher/Folienriss durch Transport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BU2</v>
      </c>
      <c r="O625" s="16" t="str">
        <f>Eintragen!B625</f>
        <v>Blöcke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12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6" s="14" t="str">
        <f>IFERROR(VLOOKUP(Tabelle3[[#This Row],[Artikelnr.]],Artikel!A:C,3,FALSE),Tabelle3[[#This Row],[Artikelnr.]])</f>
        <v>Diverses</v>
      </c>
      <c r="F626" s="11" t="str">
        <f>VLOOKUP(Eintragen!D626,'Liste Gründe'!A:D,2,FALSE)</f>
        <v>Rest</v>
      </c>
      <c r="G626" s="13" t="str">
        <f>IF(ISBLANK(Eintragen!F626),VLOOKUP(Tabelle3[[#This Row],[Grund Ziffer]],'Liste Gründe'!A:D,3,FALSE),Eintragen!F626)</f>
        <v>Rohware zu weich</v>
      </c>
      <c r="H626" s="11" t="str">
        <f>IF(ISBLANK(Tabelle1[[#This Row],[noch genauer]]),"-",Tabelle1[[#This Row],[noch genauer]])</f>
        <v>-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Strudelline</v>
      </c>
      <c r="O626" s="16" t="str">
        <f>Eintragen!B626</f>
        <v>Diverses</v>
      </c>
      <c r="P626" s="15">
        <f>Eintragen!D626</f>
        <v>22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BU2</v>
      </c>
      <c r="B627" s="12">
        <f>Eintragen!C627</f>
        <v>38.5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Maschinenabfall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BU2</v>
      </c>
      <c r="O627" s="16" t="str">
        <f>Eintragen!B627</f>
        <v>Diverses</v>
      </c>
      <c r="P627" s="15">
        <f>Eintragen!D627</f>
        <v>30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BU2</v>
      </c>
      <c r="B628" s="12">
        <f>Eintragen!C628</f>
        <v>33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8" s="14" t="str">
        <f>IFERROR(VLOOKUP(Tabelle3[[#This Row],[Artikelnr.]],Artikel!A:C,3,FALSE),Tabelle3[[#This Row],[Artikelnr.]])</f>
        <v>Diverses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Maschinenabfall</v>
      </c>
      <c r="H628" s="11" t="str">
        <f>IF(ISBLANK(Tabelle1[[#This Row],[noch genauer]]),"-",Tabelle1[[#This Row],[noch genauer]])</f>
        <v>-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Bu2</v>
      </c>
      <c r="O628" s="16" t="str">
        <f>Eintragen!B628</f>
        <v>Diverses</v>
      </c>
      <c r="P628" s="15">
        <f>Eintragen!D628</f>
        <v>30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BU3</v>
      </c>
      <c r="B629" s="12">
        <f>Eintragen!C629</f>
        <v>3.5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9" s="14" t="str">
        <f>IFERROR(VLOOKUP(Tabelle3[[#This Row],[Artikelnr.]],Artikel!A:C,3,FALSE),Tabelle3[[#This Row],[Artikelnr.]])</f>
        <v>DIverses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Maschinenabfall</v>
      </c>
      <c r="H629" s="11" t="str">
        <f>IF(ISBLANK(Tabelle1[[#This Row],[noch genauer]]),"-",Tabelle1[[#This Row],[noch genauer]])</f>
        <v>nicht eindeutig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L3</v>
      </c>
      <c r="O629" s="16" t="str">
        <f>Eintragen!B629</f>
        <v>DIverses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BU3</v>
      </c>
      <c r="B630" s="12">
        <f>Eintragen!C630</f>
        <v>18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Maschinenabfall</v>
      </c>
      <c r="H630" s="11" t="str">
        <f>IF(ISBLANK(Tabelle1[[#This Row],[noch genauer]]),"-",Tabelle1[[#This Row],[noch genauer]])</f>
        <v>nicht eindeutig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L36</v>
      </c>
      <c r="O630" s="16" t="str">
        <f>Eintragen!B630</f>
        <v>Diverses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BU3</v>
      </c>
      <c r="B631" s="12">
        <f>Eintragen!C631</f>
        <v>24</v>
      </c>
      <c r="C631" s="13">
        <f>Tabelle1[[#This Row],[Datum]]</f>
        <v>44461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1" s="14" t="str">
        <f>IFERROR(VLOOKUP(Tabelle3[[#This Row],[Artikelnr.]],Artikel!A:C,3,FALSE),Tabelle3[[#This Row],[Artikelnr.]])</f>
        <v>Diverses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L18</v>
      </c>
      <c r="O631" s="16" t="str">
        <f>Eintragen!B631</f>
        <v>Diverses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82</v>
      </c>
      <c r="C632" s="13">
        <f>Tabelle1[[#This Row],[Datum]]</f>
        <v>44461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88.5</v>
      </c>
      <c r="C633" s="13">
        <f>Tabelle1[[#This Row],[Datum]]</f>
        <v>44461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 aus Abfüllung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 t="str">
        <f>Eintragen!B633</f>
        <v>Diverses aus Abfüllung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19.5</v>
      </c>
      <c r="C634" s="13">
        <f>Tabelle1[[#This Row],[Datum]]</f>
        <v>44461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 aus Schmelze</v>
      </c>
      <c r="F634" s="11" t="str">
        <f>VLOOKUP(Eintragen!D634,'Liste Gründe'!A:D,2,FALSE)</f>
        <v>Rest</v>
      </c>
      <c r="G634" s="13" t="str">
        <f>IF(ISBLANK(Eintragen!F634),VLOOKUP(Tabelle3[[#This Row],[Grund Ziffer]],'Liste Gründe'!A:D,3,FALSE),Eintragen!F634)</f>
        <v>Fremdkörper</v>
      </c>
      <c r="H634" s="11" t="str">
        <f>IF(ISBLANK(Tabelle1[[#This Row],[noch genauer]]),"-",Tabelle1[[#This Row],[noch genauer]])</f>
        <v>Interleaver im Produkt von L34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Schmelze</v>
      </c>
      <c r="O634" s="16" t="str">
        <f>Eintragen!B634</f>
        <v>Diverses aus Schmelze</v>
      </c>
      <c r="P634" s="15">
        <f>Eintragen!D634</f>
        <v>22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Rest</v>
      </c>
      <c r="B635" s="12">
        <f>Eintragen!C635</f>
        <v>7</v>
      </c>
      <c r="C635" s="13">
        <f>Tabelle1[[#This Row],[Datum]]</f>
        <v>44461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5" s="14" t="str">
        <f>IFERROR(VLOOKUP(Tabelle3[[#This Row],[Artikelnr.]],Artikel!A:C,3,FALSE),Tabelle3[[#This Row],[Artikelnr.]])</f>
        <v>Diverses QM</v>
      </c>
      <c r="F635" s="11" t="str">
        <f>VLOOKUP(Eintragen!D635,'Liste Gründe'!A:D,2,FALSE)</f>
        <v>Qualitätssicherung</v>
      </c>
      <c r="G635" s="13" t="str">
        <f>IF(ISBLANK(Eintragen!F635),VLOOKUP(Tabelle3[[#This Row],[Grund Ziffer]],'Liste Gründe'!A:D,3,FALSE),Eintragen!F635)</f>
        <v>Sensorik</v>
      </c>
      <c r="H635" s="11" t="str">
        <f>IF(ISBLANK(Tabelle1[[#This Row],[noch genauer]]),"-",Tabelle1[[#This Row],[noch genauer]])</f>
        <v>Sensorik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QM</v>
      </c>
      <c r="O635" s="16" t="str">
        <f>Eintragen!B635</f>
        <v>Diverses QM</v>
      </c>
      <c r="P635" s="15">
        <f>Eintragen!D635</f>
        <v>70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BU4</v>
      </c>
      <c r="B636" s="12">
        <f>Eintragen!C636</f>
        <v>23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 Schimmel BU4</v>
      </c>
      <c r="F636" s="11" t="str">
        <f>VLOOKUP(Eintragen!D636,'Liste Gründe'!A:D,2,FALSE)</f>
        <v>Schimmel</v>
      </c>
      <c r="G636" s="13" t="str">
        <f>IF(ISBLANK(Eintragen!F636),VLOOKUP(Tabelle3[[#This Row],[Grund Ziffer]],'Liste Gründe'!A:D,3,FALSE),Eintragen!F636)</f>
        <v>keine Verarbeitung</v>
      </c>
      <c r="H636" s="11" t="str">
        <f>IF(ISBLANK(Tabelle1[[#This Row],[noch genauer]]),"-",Tabelle1[[#This Row],[noch genauer]])</f>
        <v>Keinen Einsatz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BU4</v>
      </c>
      <c r="O636" s="16" t="str">
        <f>Eintragen!B636</f>
        <v>Diverses Schimmel BU4</v>
      </c>
      <c r="P636" s="15">
        <f>Eintragen!D636</f>
        <v>12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BU3</v>
      </c>
      <c r="B637" s="12">
        <f>Eintragen!C637</f>
        <v>345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7" s="14" t="str">
        <f>IFERROR(VLOOKUP(Tabelle3[[#This Row],[Artikelnr.]],Artikel!A:C,3,FALSE),Tabelle3[[#This Row],[Artikelnr.]])</f>
        <v>gemischte Räucherstücke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gemischtes Produkt</v>
      </c>
      <c r="H637" s="11" t="str">
        <f>IF(ISBLANK(Tabelle1[[#This Row],[noch genauer]]),"-",Tabelle1[[#This Row],[noch genauer]])</f>
        <v>gemischt, weil mehrere Produkte in einen Auftrag einfließen. VOS Trennung erforderlich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L9</v>
      </c>
      <c r="O637" s="16" t="str">
        <f>Eintragen!B637</f>
        <v>gemischte Räucherstücke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Rest</v>
      </c>
      <c r="B638" s="12">
        <f>Eintragen!C638</f>
        <v>4.0999999999999996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Laborproben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Labor</v>
      </c>
      <c r="O638" s="16" t="str">
        <f>Eintragen!B638</f>
        <v>Laborproben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8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9" s="14" t="str">
        <f>IFERROR(VLOOKUP(Tabelle3[[#This Row],[Artikelnr.]],Artikel!A:C,3,FALSE),Tabelle3[[#This Row],[Artikelnr.]])</f>
        <v>Schinken Stange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Rest</v>
      </c>
      <c r="H639" s="11" t="str">
        <f>IF(ISBLANK(Tabelle1[[#This Row],[noch genauer]]),"-",Tabelle1[[#This Row],[noch genauer]])</f>
        <v>Schimmel, Reklamation QM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 t="str">
        <f>Eintragen!B639</f>
        <v>Schinken Stange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57</v>
      </c>
      <c r="C640" s="13">
        <f>Tabelle1[[#This Row],[Datum]]</f>
        <v>44462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0" s="14" t="str">
        <f>IFERROR(VLOOKUP(Tabelle3[[#This Row],[Artikelnr.]],Artikel!A:C,3,FALSE),Tabelle3[[#This Row],[Artikelnr.]])</f>
        <v>VOS SKZ Mozzarella 40%</v>
      </c>
      <c r="F640" s="11" t="str">
        <f>VLOOKUP(Eintragen!D640,'Liste Gründe'!A:D,2,FALSE)</f>
        <v>Schimmel</v>
      </c>
      <c r="G640" s="13" t="str">
        <f>IF(ISBLANK(Eintragen!F640),VLOOKUP(Tabelle3[[#This Row],[Grund Ziffer]],'Liste Gründe'!A:D,3,FALSE),Eintragen!F640)</f>
        <v>keine Verarbeitung</v>
      </c>
      <c r="H640" s="11" t="str">
        <f>IF(ISBLANK(Tabelle1[[#This Row],[noch genauer]]),"-",Tabelle1[[#This Row],[noch genauer]])</f>
        <v>MHD abgelaufen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>
        <f>IFERROR(VLOOKUP(Tabelle3[[#This Row],[Artikelnr.]],Kennzahlen!S:U,3,FALSE)*Tabelle3[[#This Row],[Menge]],"0")</f>
        <v>28.5</v>
      </c>
      <c r="N640" s="14" t="str">
        <f>Eintragen!A640</f>
        <v>RWV</v>
      </c>
      <c r="O640" s="16">
        <f>Eintragen!B640</f>
        <v>29500539</v>
      </c>
      <c r="P640" s="15">
        <f>Eintragen!D640</f>
        <v>12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BU3</v>
      </c>
      <c r="B641" s="12">
        <f>Eintragen!C641</f>
        <v>431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Früchte Blöcke</v>
      </c>
      <c r="F641" s="11" t="str">
        <f>VLOOKUP(Eintragen!D641,'Liste Gründe'!A:D,2,FALSE)</f>
        <v>keinen Verwendungszweck</v>
      </c>
      <c r="G641" s="13" t="str">
        <f>IF(ISBLANK(Eintragen!F641),VLOOKUP(Tabelle3[[#This Row],[Grund Ziffer]],'Liste Gründe'!A:D,3,FALSE),Eintragen!F641)</f>
        <v>keinen Verkauf, keinen Einsatz möglich</v>
      </c>
      <c r="H641" s="11" t="str">
        <f>IF(ISBLANK(Tabelle1[[#This Row],[noch genauer]]),"-",Tabelle1[[#This Row],[noch genauer]])</f>
        <v>kein Verkauf, kein Einsatz möglich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215.5</v>
      </c>
      <c r="N641" s="14" t="str">
        <f>Eintragen!A641</f>
        <v>L18</v>
      </c>
      <c r="O641" s="16">
        <f>Eintragen!B641</f>
        <v>29500594</v>
      </c>
      <c r="P641" s="15">
        <f>Eintragen!D641</f>
        <v>61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BU4</v>
      </c>
      <c r="B642" s="12">
        <f>Eintragen!C642</f>
        <v>28</v>
      </c>
      <c r="C642" s="13">
        <f>Tabelle1[[#This Row],[Datum]]</f>
        <v>44462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MEDI-KRÄUK</v>
      </c>
      <c r="F642" s="11" t="str">
        <f>VLOOKUP(Eintragen!D642,'Liste Gründe'!A:D,2,FALSE)</f>
        <v>keinen Verwendungszweck</v>
      </c>
      <c r="G642" s="13" t="str">
        <f>IF(ISBLANK(Eintragen!F642),VLOOKUP(Tabelle3[[#This Row],[Grund Ziffer]],'Liste Gründe'!A:D,3,FALSE),Eintragen!F642)</f>
        <v>keinen Verwendungszweck</v>
      </c>
      <c r="H642" s="11" t="str">
        <f>IF(ISBLANK(Tabelle1[[#This Row],[noch genauer]]),"-",Tabelle1[[#This Row],[noch genauer]])</f>
        <v>&lt;500kg/Monat</v>
      </c>
      <c r="I642" s="14">
        <f t="shared" ref="I642:I705" si="40">_xlfn.ISOWEEKNUM(C642)</f>
        <v>38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42</v>
      </c>
      <c r="N642" s="14" t="str">
        <f>Eintragen!A642</f>
        <v>L21</v>
      </c>
      <c r="O642" s="16">
        <f>Eintragen!B642</f>
        <v>29500886</v>
      </c>
      <c r="P642" s="15">
        <f>Eintragen!D642</f>
        <v>61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BU4</v>
      </c>
      <c r="B644" s="12">
        <f>Eintragen!C644</f>
        <v>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4" s="14" t="str">
        <f>IFERROR(VLOOKUP(Tabelle3[[#This Row],[Artikelnr.]],Artikel!A:C,3,FALSE),Tabelle3[[#This Row],[Artikelnr.]])</f>
        <v>ABS Whisky-Nuts</v>
      </c>
      <c r="F644" s="11" t="str">
        <f>VLOOKUP(Eintragen!D644,'Liste Gründe'!A:D,2,FALSE)</f>
        <v>keinen Verwendungszweck</v>
      </c>
      <c r="G644" s="13" t="str">
        <f>IF(ISBLANK(Eintragen!F644),VLOOKUP(Tabelle3[[#This Row],[Grund Ziffer]],'Liste Gründe'!A:D,3,FALSE),Eintragen!F644)</f>
        <v>keinen Verwendungszweck</v>
      </c>
      <c r="H644" s="11" t="str">
        <f>IF(ISBLANK(Tabelle1[[#This Row],[noch genauer]]),"-",Tabelle1[[#This Row],[noch genauer]])</f>
        <v>&lt;300kg/Monat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13.5</v>
      </c>
      <c r="N644" s="14" t="str">
        <f>Eintragen!A644</f>
        <v>L21</v>
      </c>
      <c r="O644" s="16">
        <f>Eintragen!B644</f>
        <v>29501009</v>
      </c>
      <c r="P644" s="15">
        <f>Eintragen!D644</f>
        <v>61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BU4</v>
      </c>
      <c r="B645" s="12">
        <f>Eintragen!C645</f>
        <v>36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5" s="14" t="str">
        <f>IFERROR(VLOOKUP(Tabelle3[[#This Row],[Artikelnr.]],Artikel!A:C,3,FALSE),Tabelle3[[#This Row],[Artikelnr.]])</f>
        <v>ABS BRUSCHETTA</v>
      </c>
      <c r="F645" s="11" t="str">
        <f>VLOOKUP(Eintragen!D645,'Liste Gründe'!A:D,2,FALSE)</f>
        <v>keinen Verwendungszweck</v>
      </c>
      <c r="G645" s="13" t="str">
        <f>IF(ISBLANK(Eintragen!F645),VLOOKUP(Tabelle3[[#This Row],[Grund Ziffer]],'Liste Gründe'!A:D,3,FALSE),Eintragen!F645)</f>
        <v>keinen Verwendungszweck</v>
      </c>
      <c r="H645" s="11" t="str">
        <f>IF(ISBLANK(Tabelle1[[#This Row],[noch genauer]]),"-",Tabelle1[[#This Row],[noch genauer]])</f>
        <v>&lt;300kg/Monat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54</v>
      </c>
      <c r="N645" s="14" t="str">
        <f>Eintragen!A645</f>
        <v>L21</v>
      </c>
      <c r="O645" s="16">
        <f>Eintragen!B645</f>
        <v>29501029</v>
      </c>
      <c r="P645" s="15">
        <f>Eintragen!D645</f>
        <v>61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Verkauf</v>
      </c>
      <c r="B646" s="12">
        <f>Eintragen!C646</f>
        <v>239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RW-NATUR ZIPFEL 350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119.5</v>
      </c>
      <c r="N646" s="14" t="str">
        <f>Eintragen!A646</f>
        <v>Verkauf</v>
      </c>
      <c r="O646" s="16">
        <f>Eintragen!B646</f>
        <v>29501060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Verkauf</v>
      </c>
      <c r="B647" s="12">
        <f>Eintragen!C647</f>
        <v>205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RW-SCHI ZIPFEL 3500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102.5</v>
      </c>
      <c r="N647" s="14" t="str">
        <f>Eintragen!A647</f>
        <v>Verkauf</v>
      </c>
      <c r="O647" s="16">
        <f>Eintragen!B647</f>
        <v>29501061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Verkauf</v>
      </c>
      <c r="B648" s="12">
        <f>Eintragen!C648</f>
        <v>302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GRW-CHILI-NAT ENDST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151</v>
      </c>
      <c r="N648" s="14" t="str">
        <f>Eintragen!A648</f>
        <v>Verkauf</v>
      </c>
      <c r="O648" s="16">
        <f>Eintragen!B648</f>
        <v>29501079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Verkauf</v>
      </c>
      <c r="B649" s="12">
        <f>Eintragen!C649</f>
        <v>300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9" s="14" t="str">
        <f>IFERROR(VLOOKUP(Tabelle3[[#This Row],[Artikelnr.]],Artikel!A:C,3,FALSE),Tabelle3[[#This Row],[Artikelnr.]])</f>
        <v>VOS RW-NATUR-EXTRA ZIPF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keinen Abnehmer/kein Schälpersonal</v>
      </c>
      <c r="H649" s="11" t="str">
        <f>IF(ISBLANK(Tabelle1[[#This Row],[noch genauer]]),"-",Tabelle1[[#This Row],[noch genauer]])</f>
        <v>keinen Abnehmer/Schälen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150</v>
      </c>
      <c r="N649" s="14" t="str">
        <f>Eintragen!A649</f>
        <v>Verkauf</v>
      </c>
      <c r="O649" s="16">
        <f>Eintragen!B649</f>
        <v>29501082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20.6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50" s="14" t="str">
        <f>IFERROR(VLOOKUP(Tabelle3[[#This Row],[Artikelnr.]],Artikel!A:C,3,FALSE),Tabelle3[[#This Row],[Artikelnr.]])</f>
        <v>Würste 9300g Räucher na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Bodenabfall Abfüllung</v>
      </c>
      <c r="H650" s="11" t="str">
        <f>IF(ISBLANK(Tabelle1[[#This Row],[noch genauer]]),"-",Tabelle1[[#This Row],[noch genauer]])</f>
        <v>Darm geplatzt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31000083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BU3</v>
      </c>
      <c r="B651" s="12">
        <f>Eintragen!C651</f>
        <v>82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1" s="14" t="str">
        <f>IFERROR(VLOOKUP(Tabelle3[[#This Row],[Artikelnr.]],Artikel!A:C,3,FALSE),Tabelle3[[#This Row],[Artikelnr.]])</f>
        <v>ABS GOU VAKU-OGT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Rest</v>
      </c>
      <c r="H651" s="11" t="str">
        <f>IF(ISBLANK(Tabelle1[[#This Row],[noch genauer]]),"-",Tabelle1[[#This Row],[noch genauer]])</f>
        <v>wurde nicht eingesetzt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Bu3</v>
      </c>
      <c r="O651" s="16">
        <f>Eintragen!B651</f>
        <v>49500034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Verkauf</v>
      </c>
      <c r="B652" s="12">
        <f>Eintragen!C652</f>
        <v>284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GRW-KRÄU-VAKU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145.976</v>
      </c>
      <c r="N652" s="14" t="str">
        <f>Eintragen!A652</f>
        <v>Verkauf</v>
      </c>
      <c r="O652" s="16">
        <f>Eintragen!B652</f>
        <v>49500084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BU3</v>
      </c>
      <c r="B653" s="12">
        <f>Eintragen!C653</f>
        <v>171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3" s="14" t="str">
        <f>IFERROR(VLOOKUP(Tabelle3[[#This Row],[Artikelnr.]],Artikel!A:C,3,FALSE),Tabelle3[[#This Row],[Artikelnr.]])</f>
        <v>VOS RW-NATUR-NAT-VAKU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VOS &gt; Einsatz</v>
      </c>
      <c r="H653" s="11" t="str">
        <f>IF(ISBLANK(Tabelle1[[#This Row],[noch genauer]]),"-",Tabelle1[[#This Row],[noch genauer]])</f>
        <v>-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>
        <f>IFERROR(VLOOKUP(Tabelle3[[#This Row],[Artikelnr.]],Kennzahlen!S:U,3,FALSE)*Tabelle3[[#This Row],[Menge]],"0")</f>
        <v>87.894000000000005</v>
      </c>
      <c r="N653" s="14" t="str">
        <f>Eintragen!A653</f>
        <v>L16</v>
      </c>
      <c r="O653" s="16">
        <f>Eintragen!B653</f>
        <v>49500089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BU3</v>
      </c>
      <c r="B654" s="12">
        <f>Eintragen!C654</f>
        <v>213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4" s="14" t="str">
        <f>IFERROR(VLOOKUP(Tabelle3[[#This Row],[Artikelnr.]],Artikel!A:C,3,FALSE),Tabelle3[[#This Row],[Artikelnr.]])</f>
        <v>VOS RW-SCHI-NAT-VAKU</v>
      </c>
      <c r="F654" s="11" t="str">
        <f>VLOOKUP(Eintragen!D654,'Liste Gründe'!A:D,2,FALSE)</f>
        <v>Schimmel</v>
      </c>
      <c r="G654" s="13" t="str">
        <f>IF(ISBLANK(Eintragen!F654),VLOOKUP(Tabelle3[[#This Row],[Grund Ziffer]],'Liste Gründe'!A:D,3,FALSE),Eintragen!F654)</f>
        <v>VOS &gt; Einsatz</v>
      </c>
      <c r="H654" s="11" t="str">
        <f>IF(ISBLANK(Tabelle1[[#This Row],[noch genauer]]),"-",Tabelle1[[#This Row],[noch genauer]])</f>
        <v>-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>
        <f>IFERROR(VLOOKUP(Tabelle3[[#This Row],[Artikelnr.]],Kennzahlen!S:U,3,FALSE)*Tabelle3[[#This Row],[Menge]],"0")</f>
        <v>109.482</v>
      </c>
      <c r="N654" s="14" t="str">
        <f>Eintragen!A654</f>
        <v>L16</v>
      </c>
      <c r="O654" s="16">
        <f>Eintragen!B654</f>
        <v>49500090</v>
      </c>
      <c r="P654" s="15">
        <f>Eintragen!D654</f>
        <v>12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BU3</v>
      </c>
      <c r="B655" s="12">
        <f>Eintragen!C655</f>
        <v>345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5" s="14" t="str">
        <f>IFERROR(VLOOKUP(Tabelle3[[#This Row],[Artikelnr.]],Artikel!A:C,3,FALSE),Tabelle3[[#This Row],[Artikelnr.]])</f>
        <v>VOS RW-JAL-NAT-VAKU</v>
      </c>
      <c r="F655" s="11" t="str">
        <f>VLOOKUP(Eintragen!D655,'Liste Gründe'!A:D,2,FALSE)</f>
        <v>Schimmel</v>
      </c>
      <c r="G655" s="13" t="str">
        <f>IF(ISBLANK(Eintragen!F655),VLOOKUP(Tabelle3[[#This Row],[Grund Ziffer]],'Liste Gründe'!A:D,3,FALSE),Eintragen!F655)</f>
        <v>VOS &gt; Einsatz</v>
      </c>
      <c r="H655" s="11" t="str">
        <f>IF(ISBLANK(Tabelle1[[#This Row],[noch genauer]]),"-",Tabelle1[[#This Row],[noch genauer]])</f>
        <v>-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>
        <f>IFERROR(VLOOKUP(Tabelle3[[#This Row],[Artikelnr.]],Kennzahlen!S:U,3,FALSE)*Tabelle3[[#This Row],[Menge]],"0")</f>
        <v>177.33</v>
      </c>
      <c r="N655" s="14" t="str">
        <f>Eintragen!A655</f>
        <v>L11</v>
      </c>
      <c r="O655" s="16">
        <f>Eintragen!B655</f>
        <v>49500091</v>
      </c>
      <c r="P655" s="15">
        <f>Eintragen!D655</f>
        <v>12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Verkauf</v>
      </c>
      <c r="B656" s="12">
        <f>Eintragen!C656</f>
        <v>243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6" s="14" t="str">
        <f>IFERROR(VLOOKUP(Tabelle3[[#This Row],[Artikelnr.]],Artikel!A:C,3,FALSE),Tabelle3[[#This Row],[Artikelnr.]])</f>
        <v>VOS RW-NATUR-EXTRA-VAKU</v>
      </c>
      <c r="F656" s="11" t="str">
        <f>VLOOKUP(Eintragen!D656,'Liste Gründe'!A:D,2,FALSE)</f>
        <v>Schimmel</v>
      </c>
      <c r="G656" s="13" t="str">
        <f>IF(ISBLANK(Eintragen!F656),VLOOKUP(Tabelle3[[#This Row],[Grund Ziffer]],'Liste Gründe'!A:D,3,FALSE),Eintragen!F656)</f>
        <v>keinen Abnehmer/kein Schälpersonal</v>
      </c>
      <c r="H656" s="11" t="str">
        <f>IF(ISBLANK(Tabelle1[[#This Row],[noch genauer]]),"-",Tabelle1[[#This Row],[noch genauer]])</f>
        <v>keinen Abnehmer/Schälen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Verkauf</v>
      </c>
      <c r="O656" s="16">
        <f>Eintragen!B656</f>
        <v>49500092</v>
      </c>
      <c r="P656" s="15">
        <f>Eintragen!D656</f>
        <v>12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Verkauf</v>
      </c>
      <c r="B657" s="12">
        <f>Eintragen!C657</f>
        <v>102</v>
      </c>
      <c r="C657" s="13">
        <f>Tabelle1[[#This Row],[Datum]]</f>
        <v>44462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7" s="14" t="str">
        <f>IFERROR(VLOOKUP(Tabelle3[[#This Row],[Artikelnr.]],Artikel!A:C,3,FALSE),Tabelle3[[#This Row],[Artikelnr.]])</f>
        <v>VOS GRW-SCHI-VAKU /Ersa</v>
      </c>
      <c r="F657" s="11" t="str">
        <f>VLOOKUP(Eintragen!D657,'Liste Gründe'!A:D,2,FALSE)</f>
        <v>Schimmel</v>
      </c>
      <c r="G657" s="13" t="str">
        <f>IF(ISBLANK(Eintragen!F657),VLOOKUP(Tabelle3[[#This Row],[Grund Ziffer]],'Liste Gründe'!A:D,3,FALSE),Eintragen!F657)</f>
        <v>keinen Abnehmer/kein Schälpersonal</v>
      </c>
      <c r="H657" s="11" t="str">
        <f>IF(ISBLANK(Tabelle1[[#This Row],[noch genauer]]),"-",Tabelle1[[#This Row],[noch genauer]])</f>
        <v>keinen Abnehmer/Schälen</v>
      </c>
      <c r="I657" s="14">
        <f t="shared" si="40"/>
        <v>38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52.428000000000004</v>
      </c>
      <c r="N657" s="14" t="str">
        <f>Eintragen!A657</f>
        <v>Verkauf</v>
      </c>
      <c r="O657" s="16">
        <f>Eintragen!B657</f>
        <v>49500144</v>
      </c>
      <c r="P657" s="15">
        <f>Eintragen!D657</f>
        <v>12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BU4</v>
      </c>
      <c r="B658" s="12">
        <f>Eintragen!C658</f>
        <v>46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8" s="14" t="str">
        <f>IFERROR(VLOOKUP(Tabelle3[[#This Row],[Artikelnr.]],Artikel!A:C,3,FALSE),Tabelle3[[#This Row],[Artikelnr.]])</f>
        <v>Diverses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Maschinenabfall</v>
      </c>
      <c r="H658" s="11" t="str">
        <f>IF(ISBLANK(Tabelle1[[#This Row],[noch genauer]]),"-",Tabelle1[[#This Row],[noch genauer]])</f>
        <v>nicht eindeutig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BU4</v>
      </c>
      <c r="O658" s="16" t="str">
        <f>Eintragen!B658</f>
        <v>Diverses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BU1</v>
      </c>
      <c r="B659" s="12">
        <f>Eintragen!C659</f>
        <v>40.4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aus Abfüllung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Bodenabfall Abfüllung</v>
      </c>
      <c r="H659" s="11" t="str">
        <f>IF(ISBLANK(Tabelle1[[#This Row],[noch genauer]]),"-",Tabelle1[[#This Row],[noch genauer]])</f>
        <v>aus der Hand gerutscht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Abfüllung</v>
      </c>
      <c r="O659" s="16" t="str">
        <f>Eintragen!B659</f>
        <v>Diverses aus Abfüllung</v>
      </c>
      <c r="P659" s="15">
        <f>Eintragen!D659</f>
        <v>10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113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0" s="14" t="str">
        <f>IFERROR(VLOOKUP(Tabelle3[[#This Row],[Artikelnr.]],Artikel!A:C,3,FALSE),Tabelle3[[#This Row],[Artikelnr.]])</f>
        <v>Diverses aus Abfüllung</v>
      </c>
      <c r="F660" s="11" t="str">
        <f>VLOOKUP(Eintragen!D660,'Liste Gründe'!A:D,2,FALSE)</f>
        <v>Linienbezogen</v>
      </c>
      <c r="G660" s="13" t="str">
        <f>IF(ISBLANK(Eintragen!F660),VLOOKUP(Tabelle3[[#This Row],[Grund Ziffer]],'Liste Gründe'!A:D,3,FALSE),Eintragen!F660)</f>
        <v>Maschinenabfall</v>
      </c>
      <c r="H660" s="11" t="str">
        <f>IF(ISBLANK(Tabelle1[[#This Row],[noch genauer]]),"-",Tabelle1[[#This Row],[noch genauer]])</f>
        <v>nicht eindeutig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Abfüllung</v>
      </c>
      <c r="O660" s="16" t="str">
        <f>Eintragen!B660</f>
        <v>Diverses aus Abfüllung</v>
      </c>
      <c r="P660" s="15">
        <f>Eintragen!D660</f>
        <v>10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Rest</v>
      </c>
      <c r="B661" s="12">
        <f>Eintragen!C661</f>
        <v>84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1" s="14" t="str">
        <f>IFERROR(VLOOKUP(Tabelle3[[#This Row],[Artikelnr.]],Artikel!A:C,3,FALSE),Tabelle3[[#This Row],[Artikelnr.]])</f>
        <v>Diverses Muster</v>
      </c>
      <c r="F661" s="11" t="str">
        <f>VLOOKUP(Eintragen!D661,'Liste Gründe'!A:D,2,FALSE)</f>
        <v>Qualitätssicherung</v>
      </c>
      <c r="G661" s="13" t="str">
        <f>IF(ISBLANK(Eintragen!F661),VLOOKUP(Tabelle3[[#This Row],[Grund Ziffer]],'Liste Gründe'!A:D,3,FALSE),Eintragen!F661)</f>
        <v>Muster</v>
      </c>
      <c r="H661" s="11" t="str">
        <f>IF(ISBLANK(Tabelle1[[#This Row],[noch genauer]]),"-",Tabelle1[[#This Row],[noch genauer]])</f>
        <v>Muster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Muster</v>
      </c>
      <c r="O661" s="16" t="str">
        <f>Eintragen!B661</f>
        <v>Diverses Muster</v>
      </c>
      <c r="P661" s="15">
        <f>Eintragen!D661</f>
        <v>70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Rest</v>
      </c>
      <c r="B662" s="12">
        <f>Eintragen!C662</f>
        <v>9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2" s="14" t="str">
        <f>IFERROR(VLOOKUP(Tabelle3[[#This Row],[Artikelnr.]],Artikel!A:C,3,FALSE),Tabelle3[[#This Row],[Artikelnr.]])</f>
        <v>Diverses QM</v>
      </c>
      <c r="F662" s="11" t="str">
        <f>VLOOKUP(Eintragen!D662,'Liste Gründe'!A:D,2,FALSE)</f>
        <v>Qualitätssicherung</v>
      </c>
      <c r="G662" s="13" t="str">
        <f>IF(ISBLANK(Eintragen!F662),VLOOKUP(Tabelle3[[#This Row],[Grund Ziffer]],'Liste Gründe'!A:D,3,FALSE),Eintragen!F662)</f>
        <v>Sensorik</v>
      </c>
      <c r="H662" s="11" t="str">
        <f>IF(ISBLANK(Tabelle1[[#This Row],[noch genauer]]),"-",Tabelle1[[#This Row],[noch genauer]])</f>
        <v>Sensorik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QM</v>
      </c>
      <c r="O662" s="16" t="str">
        <f>Eintragen!B662</f>
        <v>Diverses QM</v>
      </c>
      <c r="P662" s="15">
        <f>Eintragen!D662</f>
        <v>70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BU3</v>
      </c>
      <c r="B663" s="12">
        <f>Eintragen!C663</f>
        <v>206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3" s="14" t="str">
        <f>IFERROR(VLOOKUP(Tabelle3[[#This Row],[Artikelnr.]],Artikel!A:C,3,FALSE),Tabelle3[[#This Row],[Artikelnr.]])</f>
        <v>gemischte Räucherstücke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gemischtes Produkt</v>
      </c>
      <c r="H663" s="11" t="str">
        <f>IF(ISBLANK(Tabelle1[[#This Row],[noch genauer]]),"-",Tabelle1[[#This Row],[noch genauer]])</f>
        <v>gemischt, weil mehrere Produkte in einen Auftrag einfließen. VOS Trennung erforderlich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L9</v>
      </c>
      <c r="O663" s="16" t="str">
        <f>Eintragen!B663</f>
        <v>gemischte Räucherstücke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BU3</v>
      </c>
      <c r="B664" s="12">
        <f>Eintragen!C664</f>
        <v>70.599999999999994</v>
      </c>
      <c r="C664" s="13">
        <f>Tabelle1[[#This Row],[Datum]]</f>
        <v>44462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4" s="14" t="str">
        <f>IFERROR(VLOOKUP(Tabelle3[[#This Row],[Artikelnr.]],Artikel!A:C,3,FALSE),Tabelle3[[#This Row],[Artikelnr.]])</f>
        <v>gemischte Räucherstücke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gemischtes Produkt</v>
      </c>
      <c r="H664" s="11" t="str">
        <f>IF(ISBLANK(Tabelle1[[#This Row],[noch genauer]]),"-",Tabelle1[[#This Row],[noch genauer]])</f>
        <v>gemischt, weil mehrere Produkte in einen Auftrag einfließen. VOS Trennung erforderlich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L9</v>
      </c>
      <c r="O664" s="16" t="str">
        <f>Eintragen!B664</f>
        <v>gemischte Räucherstücke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Rest</v>
      </c>
      <c r="B665" s="12">
        <f>Eintragen!C665</f>
        <v>22.5</v>
      </c>
      <c r="C665" s="13">
        <f>Tabelle1[[#This Row],[Datum]]</f>
        <v>44462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5" s="14" t="str">
        <f>IFERROR(VLOOKUP(Tabelle3[[#This Row],[Artikelnr.]],Artikel!A:C,3,FALSE),Tabelle3[[#This Row],[Artikelnr.]])</f>
        <v>Laborproben</v>
      </c>
      <c r="F665" s="11" t="str">
        <f>VLOOKUP(Eintragen!D665,'Liste Gründe'!A:D,2,FALSE)</f>
        <v>Qualitätssicherung</v>
      </c>
      <c r="G665" s="13" t="str">
        <f>IF(ISBLANK(Eintragen!F665),VLOOKUP(Tabelle3[[#This Row],[Grund Ziffer]],'Liste Gründe'!A:D,3,FALSE),Eintragen!F665)</f>
        <v>Laborprobe</v>
      </c>
      <c r="H665" s="11" t="str">
        <f>IF(ISBLANK(Tabelle1[[#This Row],[noch genauer]]),"-",Tabelle1[[#This Row],[noch genauer]])</f>
        <v>Laborprobe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Labor</v>
      </c>
      <c r="O665" s="16" t="str">
        <f>Eintragen!B665</f>
        <v>Laborproben</v>
      </c>
      <c r="P665" s="15">
        <f>Eintragen!D665</f>
        <v>70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Rest</v>
      </c>
      <c r="B666" s="12">
        <f>Eintragen!C666</f>
        <v>30.5</v>
      </c>
      <c r="C666" s="13">
        <f>Tabelle1[[#This Row],[Datum]]</f>
        <v>44462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6" s="14" t="str">
        <f>IFERROR(VLOOKUP(Tabelle3[[#This Row],[Artikelnr.]],Artikel!A:C,3,FALSE),Tabelle3[[#This Row],[Artikelnr.]])</f>
        <v>Laborproben</v>
      </c>
      <c r="F666" s="11" t="str">
        <f>VLOOKUP(Eintragen!D666,'Liste Gründe'!A:D,2,FALSE)</f>
        <v>Qualitätssicherung</v>
      </c>
      <c r="G666" s="13" t="str">
        <f>IF(ISBLANK(Eintragen!F666),VLOOKUP(Tabelle3[[#This Row],[Grund Ziffer]],'Liste Gründe'!A:D,3,FALSE),Eintragen!F666)</f>
        <v>Laborprobe</v>
      </c>
      <c r="H666" s="11" t="str">
        <f>IF(ISBLANK(Tabelle1[[#This Row],[noch genauer]]),"-",Tabelle1[[#This Row],[noch genauer]])</f>
        <v>Laborprobe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Labor</v>
      </c>
      <c r="O666" s="16" t="str">
        <f>Eintragen!B666</f>
        <v>Laborproben</v>
      </c>
      <c r="P666" s="15">
        <f>Eintragen!D666</f>
        <v>70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Rest</v>
      </c>
      <c r="B667" s="12">
        <f>Eintragen!C667</f>
        <v>97.5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Laborproben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Laborprobe</v>
      </c>
      <c r="H667" s="11" t="str">
        <f>IF(ISBLANK(Tabelle1[[#This Row],[noch genauer]]),"-",Tabelle1[[#This Row],[noch genauer]])</f>
        <v>Laborprobe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Labor</v>
      </c>
      <c r="O667" s="16" t="str">
        <f>Eintragen!B667</f>
        <v>Laborproben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BU3</v>
      </c>
      <c r="B668" s="12">
        <f>Eintragen!C668</f>
        <v>77</v>
      </c>
      <c r="C668" s="13">
        <f>Tabelle1[[#This Row],[Datum]]</f>
        <v>44463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8" s="14" t="str">
        <f>IFERROR(VLOOKUP(Tabelle3[[#This Row],[Artikelnr.]],Artikel!A:C,3,FALSE),Tabelle3[[#This Row],[Artikelnr.]])</f>
        <v>VOS Räucher extra natri</v>
      </c>
      <c r="F668" s="11" t="str">
        <f>VLOOKUP(Eintragen!D668,'Liste Gründe'!A:D,2,FALSE)</f>
        <v>Schimmel</v>
      </c>
      <c r="G668" s="13" t="str">
        <f>IF(ISBLANK(Eintragen!F668),VLOOKUP(Tabelle3[[#This Row],[Grund Ziffer]],'Liste Gründe'!A:D,3,FALSE),Eintragen!F668)</f>
        <v>VOS &gt; Einsatz</v>
      </c>
      <c r="H668" s="11" t="str">
        <f>IF(ISBLANK(Tabelle1[[#This Row],[noch genauer]]),"-",Tabelle1[[#This Row],[noch genauer]])</f>
        <v>-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>
        <f>IFERROR(VLOOKUP(Tabelle3[[#This Row],[Artikelnr.]],Kennzahlen!S:U,3,FALSE)*Tabelle3[[#This Row],[Menge]],"0")</f>
        <v>38.5</v>
      </c>
      <c r="N668" s="14" t="str">
        <f>Eintragen!A668</f>
        <v>L11</v>
      </c>
      <c r="O668" s="16">
        <f>Eintragen!B668</f>
        <v>29500613</v>
      </c>
      <c r="P668" s="15">
        <f>Eintragen!D668</f>
        <v>12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85.5</v>
      </c>
      <c r="C669" s="13">
        <f>Tabelle1[[#This Row],[Datum]]</f>
        <v>44463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9" s="14" t="str">
        <f>IFERROR(VLOOKUP(Tabelle3[[#This Row],[Artikelnr.]],Artikel!A:C,3,FALSE),Tabelle3[[#This Row],[Artikelnr.]])</f>
        <v>ABS Gouda 48% OGT</v>
      </c>
      <c r="F669" s="11" t="str">
        <f>VLOOKUP(Eintragen!D669,'Liste Gründe'!A:D,2,FALSE)</f>
        <v>Schimmel</v>
      </c>
      <c r="G669" s="13" t="str">
        <f>IF(ISBLANK(Eintragen!F669),VLOOKUP(Tabelle3[[#This Row],[Grund Ziffer]],'Liste Gründe'!A:D,3,FALSE),Eintragen!F669)</f>
        <v>keine Verarbeitung</v>
      </c>
      <c r="H669" s="11" t="str">
        <f>IF(ISBLANK(Tabelle1[[#This Row],[noch genauer]]),"-",Tabelle1[[#This Row],[noch genauer]])</f>
        <v>Keinen Einsatz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29500816</v>
      </c>
      <c r="P669" s="15">
        <f>Eintragen!D669</f>
        <v>12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0" s="14" t="str">
        <f>IFERROR(VLOOKUP(Tabelle3[[#This Row],[Artikelnr.]],Artikel!A:C,3,FALSE),Tabelle3[[#This Row],[Artikelnr.]])</f>
        <v>VOS-ABS ENTSORGUNG</v>
      </c>
      <c r="F670" s="11" t="str">
        <f>VLOOKUP(Eintragen!D670,'Liste Gründe'!A:D,2,FALSE)</f>
        <v>Rest</v>
      </c>
      <c r="G670" s="13" t="str">
        <f>IF(ISBLANK(Eintragen!F670),VLOOKUP(Tabelle3[[#This Row],[Grund Ziffer]],'Liste Gründe'!A:D,3,FALSE),Eintragen!F670)</f>
        <v>geschälte Rinde</v>
      </c>
      <c r="H670" s="11" t="str">
        <f>IF(ISBLANK(Tabelle1[[#This Row],[noch genauer]]),"-",Tabelle1[[#This Row],[noch genauer]])</f>
        <v>keine Verwendung möglich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>
        <f>IFERROR(VLOOKUP(Tabelle3[[#This Row],[Artikelnr.]],Kennzahlen!S:U,3,FALSE)*Tabelle3[[#This Row],[Menge]],"0")</f>
        <v>0.27</v>
      </c>
      <c r="N670" s="14" t="str">
        <f>Eintragen!A670</f>
        <v>RWV</v>
      </c>
      <c r="O670" s="16">
        <f>Eintragen!B670</f>
        <v>29500917</v>
      </c>
      <c r="P670" s="15">
        <f>Eintragen!D670</f>
        <v>22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28.5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72" s="14" t="str">
        <f>IFERROR(VLOOKUP(Tabelle3[[#This Row],[Artikelnr.]],Artikel!A:C,3,FALSE),Tabelle3[[#This Row],[Artikelnr.]])</f>
        <v>Würste 9300g Räucher na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Clip gerissen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31000083</v>
      </c>
      <c r="P672" s="15">
        <f>Eintragen!D672</f>
        <v>10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22</v>
      </c>
      <c r="C673" s="13">
        <f>Tabelle1[[#This Row],[Datum]]</f>
        <v>44463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NATUR 7,2KG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Clip gerissen</v>
      </c>
      <c r="I673" s="14">
        <f t="shared" si="40"/>
        <v>38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32000049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Rest</v>
      </c>
      <c r="B674" s="12">
        <f>Eintragen!C674</f>
        <v>3546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4" s="14" t="str">
        <f>IFERROR(VLOOKUP(Tabelle3[[#This Row],[Artikelnr.]],Artikel!A:C,3,FALSE),Tabelle3[[#This Row],[Artikelnr.]])</f>
        <v>Black Forest Räucherkäs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Retoure</v>
      </c>
      <c r="H674" s="11" t="str">
        <f>IF(ISBLANK(Tabelle1[[#This Row],[noch genauer]]),"-",Tabelle1[[#This Row],[noch genauer]])</f>
        <v>Rückrufaktion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Externe</v>
      </c>
      <c r="O674" s="16">
        <f>Eintragen!B674</f>
        <v>57000277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BU2</v>
      </c>
      <c r="B675" s="12">
        <f>Eintragen!C675</f>
        <v>60</v>
      </c>
      <c r="C675" s="13">
        <f>Tabelle1[[#This Row],[Datum]]</f>
        <v>44463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5" s="14" t="str">
        <f>IFERROR(VLOOKUP(Tabelle3[[#This Row],[Artikelnr.]],Artikel!A:C,3,FALSE),Tabelle3[[#This Row],[Artikelnr.]])</f>
        <v>Blöcke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Luftzieher/Folienriss durch Transport</v>
      </c>
      <c r="H675" s="11" t="str">
        <f>IF(ISBLANK(Tabelle1[[#This Row],[noch genauer]]),"-",Tabelle1[[#This Row],[noch genauer]])</f>
        <v>Luftzieher/Folienriss durch Transport</v>
      </c>
      <c r="I675" s="14">
        <f t="shared" si="40"/>
        <v>38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BU2</v>
      </c>
      <c r="O675" s="16" t="str">
        <f>Eintragen!B675</f>
        <v>Blöcke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BU3</v>
      </c>
      <c r="B676" s="12">
        <f>Eintragen!C676</f>
        <v>33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6" s="14" t="str">
        <f>IFERROR(VLOOKUP(Tabelle3[[#This Row],[Artikelnr.]],Artikel!A:C,3,FALSE),Tabelle3[[#This Row],[Artikelnr.]])</f>
        <v>Div. Zipfel, Endstücke</v>
      </c>
      <c r="F676" s="11" t="str">
        <f>VLOOKUP(Eintragen!D676,'Liste Gründe'!A:D,2,FALSE)</f>
        <v>Linienbezogen</v>
      </c>
      <c r="G676" s="13" t="str">
        <f>IF(ISBLANK(Eintragen!F676),VLOOKUP(Tabelle3[[#This Row],[Grund Ziffer]],'Liste Gründe'!A:D,3,FALSE),Eintragen!F676)</f>
        <v>Maschinenabfall</v>
      </c>
      <c r="H676" s="11" t="str">
        <f>IF(ISBLANK(Tabelle1[[#This Row],[noch genauer]]),"-",Tabelle1[[#This Row],[noch genauer]])</f>
        <v>nicht eindeutig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Bu3</v>
      </c>
      <c r="O676" s="16" t="str">
        <f>Eintragen!B676</f>
        <v>Div. Zipfel, Endstücke</v>
      </c>
      <c r="P676" s="15">
        <f>Eintragen!D676</f>
        <v>30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BU3</v>
      </c>
      <c r="B677" s="12">
        <f>Eintragen!C677</f>
        <v>91.5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7" s="14" t="str">
        <f>IFERROR(VLOOKUP(Tabelle3[[#This Row],[Artikelnr.]],Artikel!A:C,3,FALSE),Tabelle3[[#This Row],[Artikelnr.]])</f>
        <v>Div. Zipfel, Endstücke</v>
      </c>
      <c r="F677" s="11" t="str">
        <f>VLOOKUP(Eintragen!D677,'Liste Gründe'!A:D,2,FALSE)</f>
        <v>Linienbezogen</v>
      </c>
      <c r="G677" s="13" t="str">
        <f>IF(ISBLANK(Eintragen!F677),VLOOKUP(Tabelle3[[#This Row],[Grund Ziffer]],'Liste Gründe'!A:D,3,FALSE),Eintragen!F677)</f>
        <v>Maschinenabfall</v>
      </c>
      <c r="H677" s="11" t="str">
        <f>IF(ISBLANK(Tabelle1[[#This Row],[noch genauer]]),"-",Tabelle1[[#This Row],[noch genauer]])</f>
        <v>nicht eindeutig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Bu3</v>
      </c>
      <c r="O677" s="16" t="str">
        <f>Eintragen!B677</f>
        <v>Div. Zipfel, Endstücke</v>
      </c>
      <c r="P677" s="15">
        <f>Eintragen!D677</f>
        <v>30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BU2</v>
      </c>
      <c r="B678" s="12">
        <f>Eintragen!C678</f>
        <v>74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8" s="14" t="str">
        <f>IFERROR(VLOOKUP(Tabelle3[[#This Row],[Artikelnr.]],Artikel!A:C,3,FALSE),Tabelle3[[#This Row],[Artikelnr.]])</f>
        <v>Diverses</v>
      </c>
      <c r="F678" s="11" t="str">
        <f>VLOOKUP(Eintragen!D678,'Liste Gründe'!A:D,2,FALSE)</f>
        <v>Linienbezogen</v>
      </c>
      <c r="G678" s="13" t="str">
        <f>IF(ISBLANK(Eintragen!F678),VLOOKUP(Tabelle3[[#This Row],[Grund Ziffer]],'Liste Gründe'!A:D,3,FALSE),Eintragen!F678)</f>
        <v>Maschinenabfall</v>
      </c>
      <c r="H678" s="11" t="str">
        <f>IF(ISBLANK(Tabelle1[[#This Row],[noch genauer]]),"-",Tabelle1[[#This Row],[noch genauer]])</f>
        <v>-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BU2</v>
      </c>
      <c r="O678" s="16" t="str">
        <f>Eintragen!B678</f>
        <v>Diverses</v>
      </c>
      <c r="P678" s="15">
        <f>Eintragen!D678</f>
        <v>30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BU4</v>
      </c>
      <c r="B679" s="12">
        <f>Eintragen!C679</f>
        <v>63.5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9" s="14" t="str">
        <f>IFERROR(VLOOKUP(Tabelle3[[#This Row],[Artikelnr.]],Artikel!A:C,3,FALSE),Tabelle3[[#This Row],[Artikelnr.]])</f>
        <v>Diverses</v>
      </c>
      <c r="F679" s="11" t="str">
        <f>VLOOKUP(Eintragen!D679,'Liste Gründe'!A:D,2,FALSE)</f>
        <v>Linienbezogen</v>
      </c>
      <c r="G679" s="13" t="str">
        <f>IF(ISBLANK(Eintragen!F679),VLOOKUP(Tabelle3[[#This Row],[Grund Ziffer]],'Liste Gründe'!A:D,3,FALSE),Eintragen!F679)</f>
        <v>Maschinenabfall</v>
      </c>
      <c r="H679" s="11" t="str">
        <f>IF(ISBLANK(Tabelle1[[#This Row],[noch genauer]]),"-",Tabelle1[[#This Row],[noch genauer]])</f>
        <v>nicht eindeutig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BU4</v>
      </c>
      <c r="O679" s="16" t="str">
        <f>Eintragen!B679</f>
        <v>Diverses</v>
      </c>
      <c r="P679" s="15">
        <f>Eintragen!D679</f>
        <v>10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89.5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aus Abfüllung</v>
      </c>
      <c r="F680" s="11" t="str">
        <f>VLOOKUP(Eintragen!D680,'Liste Gründe'!A:D,2,FALSE)</f>
        <v>Linienbezogen</v>
      </c>
      <c r="G680" s="13" t="str">
        <f>IF(ISBLANK(Eintragen!F680),VLOOKUP(Tabelle3[[#This Row],[Grund Ziffer]],'Liste Gründe'!A:D,3,FALSE),Eintragen!F680)</f>
        <v>Maschinenabfall</v>
      </c>
      <c r="H680" s="11" t="str">
        <f>IF(ISBLANK(Tabelle1[[#This Row],[noch genauer]]),"-",Tabelle1[[#This Row],[noch genauer]])</f>
        <v>nicht eindeutig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Abfüllung</v>
      </c>
      <c r="O680" s="16" t="str">
        <f>Eintragen!B680</f>
        <v>Diverses aus Abfüllung</v>
      </c>
      <c r="P680" s="15">
        <f>Eintragen!D680</f>
        <v>10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95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1" s="14" t="str">
        <f>IFERROR(VLOOKUP(Tabelle3[[#This Row],[Artikelnr.]],Artikel!A:C,3,FALSE),Tabelle3[[#This Row],[Artikelnr.]])</f>
        <v>Diverses aus Abfüllung</v>
      </c>
      <c r="F681" s="11" t="str">
        <f>VLOOKUP(Eintragen!D681,'Liste Gründe'!A:D,2,FALSE)</f>
        <v>Linienbezogen</v>
      </c>
      <c r="G681" s="13" t="str">
        <f>IF(ISBLANK(Eintragen!F681),VLOOKUP(Tabelle3[[#This Row],[Grund Ziffer]],'Liste Gründe'!A:D,3,FALSE),Eintragen!F681)</f>
        <v>Maschinenabfall</v>
      </c>
      <c r="H681" s="11" t="str">
        <f>IF(ISBLANK(Tabelle1[[#This Row],[noch genauer]]),"-",Tabelle1[[#This Row],[noch genauer]])</f>
        <v>nicht eindeutig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 t="str">
        <f>Eintragen!B681</f>
        <v>Diverses aus Abfüllung</v>
      </c>
      <c r="P681" s="15">
        <f>Eintragen!D681</f>
        <v>10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Rest</v>
      </c>
      <c r="B682" s="12">
        <f>Eintragen!C682</f>
        <v>75</v>
      </c>
      <c r="C682" s="13">
        <f>Tabelle1[[#This Row],[Datum]]</f>
        <v>44463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Muster</v>
      </c>
      <c r="F682" s="11" t="str">
        <f>VLOOKUP(Eintragen!D682,'Liste Gründe'!A:D,2,FALSE)</f>
        <v>Qualitätssicherung</v>
      </c>
      <c r="G682" s="13" t="str">
        <f>IF(ISBLANK(Eintragen!F682),VLOOKUP(Tabelle3[[#This Row],[Grund Ziffer]],'Liste Gründe'!A:D,3,FALSE),Eintragen!F682)</f>
        <v>Muster</v>
      </c>
      <c r="H682" s="11" t="str">
        <f>IF(ISBLANK(Tabelle1[[#This Row],[noch genauer]]),"-",Tabelle1[[#This Row],[noch genauer]])</f>
        <v>Muster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Muster</v>
      </c>
      <c r="O682" s="16" t="str">
        <f>Eintragen!B682</f>
        <v>Diverses Muster</v>
      </c>
      <c r="P682" s="15">
        <f>Eintragen!D682</f>
        <v>70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Rest</v>
      </c>
      <c r="B683" s="12">
        <f>Eintragen!C683</f>
        <v>7.5</v>
      </c>
      <c r="C683" s="13">
        <f>Tabelle1[[#This Row],[Datum]]</f>
        <v>44463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3" s="14" t="str">
        <f>IFERROR(VLOOKUP(Tabelle3[[#This Row],[Artikelnr.]],Artikel!A:C,3,FALSE),Tabelle3[[#This Row],[Artikelnr.]])</f>
        <v>Diverses QM</v>
      </c>
      <c r="F683" s="11" t="str">
        <f>VLOOKUP(Eintragen!D683,'Liste Gründe'!A:D,2,FALSE)</f>
        <v>Qualitätssicherung</v>
      </c>
      <c r="G683" s="13" t="str">
        <f>IF(ISBLANK(Eintragen!F683),VLOOKUP(Tabelle3[[#This Row],[Grund Ziffer]],'Liste Gründe'!A:D,3,FALSE),Eintragen!F683)</f>
        <v>Sensorik</v>
      </c>
      <c r="H683" s="11" t="str">
        <f>IF(ISBLANK(Tabelle1[[#This Row],[noch genauer]]),"-",Tabelle1[[#This Row],[noch genauer]])</f>
        <v>Sensorik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QM</v>
      </c>
      <c r="O683" s="16" t="str">
        <f>Eintragen!B683</f>
        <v>Diverses QM</v>
      </c>
      <c r="P683" s="15">
        <f>Eintragen!D683</f>
        <v>70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392</v>
      </c>
      <c r="C684" s="13">
        <f>Tabelle1[[#This Row],[Datum]]</f>
        <v>44463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4" s="14" t="str">
        <f>IFERROR(VLOOKUP(Tabelle3[[#This Row],[Artikelnr.]],Artikel!A:C,3,FALSE),Tabelle3[[#This Row],[Artikelnr.]])</f>
        <v>gemischte Räucherstücke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gemischtes Produkt</v>
      </c>
      <c r="H684" s="11" t="str">
        <f>IF(ISBLANK(Tabelle1[[#This Row],[noch genauer]]),"-",Tabelle1[[#This Row],[noch genauer]])</f>
        <v>gemischt, weil mehrere Produkte in einen Auftrag einfließen. VOS Trennung erforderlich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L9</v>
      </c>
      <c r="O684" s="16" t="str">
        <f>Eintragen!B684</f>
        <v>gemischte Räucherstücke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BU3</v>
      </c>
      <c r="B685" s="12">
        <f>Eintragen!C685</f>
        <v>148</v>
      </c>
      <c r="C685" s="13">
        <f>Tabelle1[[#This Row],[Datum]]</f>
        <v>44463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5" s="14" t="str">
        <f>IFERROR(VLOOKUP(Tabelle3[[#This Row],[Artikelnr.]],Artikel!A:C,3,FALSE),Tabelle3[[#This Row],[Artikelnr.]])</f>
        <v>gemischte Räucherstücke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gemischtes Produkt</v>
      </c>
      <c r="H685" s="11" t="str">
        <f>IF(ISBLANK(Tabelle1[[#This Row],[noch genauer]]),"-",Tabelle1[[#This Row],[noch genauer]])</f>
        <v>gemischt, weil mehrere Produkte in einen Auftrag einfließen. VOS Trennung erforderlich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L9</v>
      </c>
      <c r="O685" s="16" t="str">
        <f>Eintragen!B685</f>
        <v>gemischte Räucherstücke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Rest</v>
      </c>
      <c r="B686" s="12">
        <f>Eintragen!C686</f>
        <v>84</v>
      </c>
      <c r="C686" s="13">
        <f>Tabelle1[[#This Row],[Datum]]</f>
        <v>44463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6" s="14" t="str">
        <f>IFERROR(VLOOKUP(Tabelle3[[#This Row],[Artikelnr.]],Artikel!A:C,3,FALSE),Tabelle3[[#This Row],[Artikelnr.]])</f>
        <v>Laborproben</v>
      </c>
      <c r="F686" s="11" t="str">
        <f>VLOOKUP(Eintragen!D686,'Liste Gründe'!A:D,2,FALSE)</f>
        <v>Qualitätssicherung</v>
      </c>
      <c r="G686" s="13" t="str">
        <f>IF(ISBLANK(Eintragen!F686),VLOOKUP(Tabelle3[[#This Row],[Grund Ziffer]],'Liste Gründe'!A:D,3,FALSE),Eintragen!F686)</f>
        <v>Laborprobe</v>
      </c>
      <c r="H686" s="11" t="str">
        <f>IF(ISBLANK(Tabelle1[[#This Row],[noch genauer]]),"-",Tabelle1[[#This Row],[noch genauer]])</f>
        <v>Laborprobe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Labor</v>
      </c>
      <c r="O686" s="16" t="str">
        <f>Eintragen!B686</f>
        <v>Laborproben</v>
      </c>
      <c r="P686" s="15">
        <f>Eintragen!D686</f>
        <v>70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Rest</v>
      </c>
      <c r="B687" s="12">
        <f>Eintragen!C687</f>
        <v>2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7" s="14" t="str">
        <f>IFERROR(VLOOKUP(Tabelle3[[#This Row],[Artikelnr.]],Artikel!A:C,3,FALSE),Tabelle3[[#This Row],[Artikelnr.]])</f>
        <v>Laborproben</v>
      </c>
      <c r="F687" s="11" t="str">
        <f>VLOOKUP(Eintragen!D687,'Liste Gründe'!A:D,2,FALSE)</f>
        <v>Qualitätssicherung</v>
      </c>
      <c r="G687" s="13" t="str">
        <f>IF(ISBLANK(Eintragen!F687),VLOOKUP(Tabelle3[[#This Row],[Grund Ziffer]],'Liste Gründe'!A:D,3,FALSE),Eintragen!F687)</f>
        <v>Sensorik</v>
      </c>
      <c r="H687" s="11" t="str">
        <f>IF(ISBLANK(Tabelle1[[#This Row],[noch genauer]]),"-",Tabelle1[[#This Row],[noch genauer]])</f>
        <v>Sensorik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Labor</v>
      </c>
      <c r="O687" s="16" t="str">
        <f>Eintragen!B687</f>
        <v>Laborproben</v>
      </c>
      <c r="P687" s="15">
        <f>Eintragen!D687</f>
        <v>70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Rest</v>
      </c>
      <c r="B688" s="12">
        <f>Eintragen!C688</f>
        <v>2.5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Laborproben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Labor</v>
      </c>
      <c r="O688" s="16" t="str">
        <f>Eintragen!B688</f>
        <v>Laborproben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BU1</v>
      </c>
      <c r="B689" s="12">
        <f>Eintragen!C689</f>
        <v>23</v>
      </c>
      <c r="C689" s="13">
        <f>Tabelle1[[#This Row],[Datum]]</f>
        <v>44466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9" s="14" t="str">
        <f>IFERROR(VLOOKUP(Tabelle3[[#This Row],[Artikelnr.]],Artikel!A:C,3,FALSE),Tabelle3[[#This Row],[Artikelnr.]])</f>
        <v>VOS SKZ Mozzarella 40%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 t="shared" si="40"/>
        <v>39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11.5</v>
      </c>
      <c r="N689" s="14" t="str">
        <f>Eintragen!A689</f>
        <v>RWV</v>
      </c>
      <c r="O689" s="16">
        <f>Eintragen!B689</f>
        <v>29500539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BU1</v>
      </c>
      <c r="B690" s="12">
        <f>Eintragen!C690</f>
        <v>28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VOS-ABS ENTSORGUNG</v>
      </c>
      <c r="F690" s="11" t="str">
        <f>VLOOKUP(Eintragen!D690,'Liste Gründe'!A:D,2,FALSE)</f>
        <v>Rest</v>
      </c>
      <c r="G690" s="13" t="str">
        <f>IF(ISBLANK(Eintragen!F690),VLOOKUP(Tabelle3[[#This Row],[Grund Ziffer]],'Liste Gründe'!A:D,3,FALSE),Eintragen!F690)</f>
        <v>geschälte Rinde</v>
      </c>
      <c r="H690" s="11" t="str">
        <f>IF(ISBLANK(Tabelle1[[#This Row],[noch genauer]]),"-",Tabelle1[[#This Row],[noch genauer]])</f>
        <v>keine Verwendung möglich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0.28000000000000003</v>
      </c>
      <c r="N690" s="14" t="str">
        <f>Eintragen!A690</f>
        <v>RWV</v>
      </c>
      <c r="O690" s="16">
        <f>Eintragen!B690</f>
        <v>29500917</v>
      </c>
      <c r="P690" s="15">
        <f>Eintragen!D690</f>
        <v>22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BU1</v>
      </c>
      <c r="B691" s="12">
        <f>Eintragen!C691</f>
        <v>92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SKZ-GOU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46</v>
      </c>
      <c r="N691" s="14" t="str">
        <f>Eintragen!A691</f>
        <v>Schmelze</v>
      </c>
      <c r="O691" s="16">
        <f>Eintragen!B691</f>
        <v>29500918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117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2" s="14" t="str">
        <f>IFERROR(VLOOKUP(Tabelle3[[#This Row],[Artikelnr.]],Artikel!A:C,3,FALSE),Tabelle3[[#This Row],[Artikelnr.]])</f>
        <v>ABS CHED-PF-KRÄUK gemis</v>
      </c>
      <c r="F692" s="11" t="str">
        <f>VLOOKUP(Eintragen!D692,'Liste Gründe'!A:D,2,FALSE)</f>
        <v>Linienbezogen</v>
      </c>
      <c r="G692" s="13" t="str">
        <f>IF(ISBLANK(Eintragen!F692),VLOOKUP(Tabelle3[[#This Row],[Grund Ziffer]],'Liste Gründe'!A:D,3,FALSE),Eintragen!F692)</f>
        <v>gemischtes Produkt</v>
      </c>
      <c r="H692" s="11" t="str">
        <f>IF(ISBLANK(Tabelle1[[#This Row],[noch genauer]]),"-",Tabelle1[[#This Row],[noch genauer]])</f>
        <v>keine weitere Verwendung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117</v>
      </c>
      <c r="N692" s="14" t="str">
        <f>Eintragen!A692</f>
        <v>L33</v>
      </c>
      <c r="O692" s="16">
        <f>Eintragen!B692</f>
        <v>29501003</v>
      </c>
      <c r="P692" s="15">
        <f>Eintragen!D692</f>
        <v>10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Verkauf</v>
      </c>
      <c r="B693" s="12">
        <f>Eintragen!C693</f>
        <v>375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3" s="14" t="str">
        <f>IFERROR(VLOOKUP(Tabelle3[[#This Row],[Artikelnr.]],Artikel!A:C,3,FALSE),Tabelle3[[#This Row],[Artikelnr.]])</f>
        <v>VOS RW-ROT-CHEDD 8,1KG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keinen Abnehmer/kein Schälpersonal</v>
      </c>
      <c r="H693" s="11" t="str">
        <f>IF(ISBLANK(Tabelle1[[#This Row],[noch genauer]]),"-",Tabelle1[[#This Row],[noch genauer]])</f>
        <v>keinen Abnehmer/Schälen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187.5</v>
      </c>
      <c r="N693" s="14" t="str">
        <f>Eintragen!A693</f>
        <v>Verkauf</v>
      </c>
      <c r="O693" s="16">
        <f>Eintragen!B693</f>
        <v>29501053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BU1</v>
      </c>
      <c r="B694" s="12">
        <f>Eintragen!C694</f>
        <v>52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URW BUN-PF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26</v>
      </c>
      <c r="N694" s="14" t="str">
        <f>Eintragen!A694</f>
        <v>Schmelze</v>
      </c>
      <c r="O694" s="16">
        <f>Eintragen!B694</f>
        <v>29501054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BU1</v>
      </c>
      <c r="B695" s="12">
        <f>Eintragen!C695</f>
        <v>50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URGW CHILI-NATRIUMA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25</v>
      </c>
      <c r="N695" s="14" t="str">
        <f>Eintragen!A695</f>
        <v>Schmelze</v>
      </c>
      <c r="O695" s="16">
        <f>Eintragen!B695</f>
        <v>29501057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427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GRW-SCHI ZIPFEL 350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213.5</v>
      </c>
      <c r="N696" s="14" t="str">
        <f>Eintragen!A696</f>
        <v>Verkauf</v>
      </c>
      <c r="O696" s="16">
        <f>Eintragen!B696</f>
        <v>29501064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613</v>
      </c>
      <c r="C697" s="13">
        <f>Tabelle1[[#This Row],[Datum]]</f>
        <v>44466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GRW-SCHI ZIPFEL 350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39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306.5</v>
      </c>
      <c r="N697" s="14" t="str">
        <f>Eintragen!A697</f>
        <v>Verkauf</v>
      </c>
      <c r="O697" s="16">
        <f>Eintragen!B697</f>
        <v>29501064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477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 ENDSTÜCK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238.5</v>
      </c>
      <c r="N698" s="14" t="str">
        <f>Eintragen!A698</f>
        <v>Verkauf</v>
      </c>
      <c r="O698" s="16">
        <f>Eintragen!B698</f>
        <v>29501069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Verkauf</v>
      </c>
      <c r="B699" s="12">
        <f>Eintragen!C699</f>
        <v>419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GRW-SCHI-NAT ENDSTÜ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209.5</v>
      </c>
      <c r="N699" s="14" t="str">
        <f>Eintragen!A699</f>
        <v>Verkauf</v>
      </c>
      <c r="O699" s="16">
        <f>Eintragen!B699</f>
        <v>29501070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Verkauf</v>
      </c>
      <c r="B700" s="12">
        <f>Eintragen!C700</f>
        <v>230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GRW-CHILI-NAT ENDST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115</v>
      </c>
      <c r="N700" s="14" t="str">
        <f>Eintragen!A700</f>
        <v>Verkauf</v>
      </c>
      <c r="O700" s="16">
        <f>Eintragen!B700</f>
        <v>29501079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BU1</v>
      </c>
      <c r="B701" s="12">
        <f>Eintragen!C701</f>
        <v>120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1" s="14" t="str">
        <f>IFERROR(VLOOKUP(Tabelle3[[#This Row],[Artikelnr.]],Artikel!A:C,3,FALSE),Tabelle3[[#This Row],[Artikelnr.]])</f>
        <v>ABS 40-45% Konventionel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 Verarbeitung</v>
      </c>
      <c r="H701" s="11" t="str">
        <f>IF(ISBLANK(Tabelle1[[#This Row],[noch genauer]]),"-",Tabelle1[[#This Row],[noch genauer]])</f>
        <v>Aufgrund Konsistenz nicht genommen. Zu wenig VOS verarbeitet. Vom Warmen ins Kalte -&gt; Schimmel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240</v>
      </c>
      <c r="N701" s="14" t="str">
        <f>Eintragen!A701</f>
        <v>Schmelze</v>
      </c>
      <c r="O701" s="16">
        <f>Eintragen!B701</f>
        <v>29600002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BU1</v>
      </c>
      <c r="B702" s="12">
        <f>Eintragen!C702</f>
        <v>7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VS Natur geschält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 Verarbeitung</v>
      </c>
      <c r="H702" s="11" t="str">
        <f>IF(ISBLANK(Tabelle1[[#This Row],[noch genauer]]),"-",Tabelle1[[#This Row],[noch genauer]])</f>
        <v>Aufgrund Konsistenz nicht genommen. Zu wenig VOS verarbeitet. Vom Warmen ins Kalte -&gt; Schimmel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6.8599999999999994</v>
      </c>
      <c r="N702" s="14" t="str">
        <f>Eintragen!A702</f>
        <v>Schmelze</v>
      </c>
      <c r="O702" s="16">
        <f>Eintragen!B702</f>
        <v>29600023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BU1</v>
      </c>
      <c r="B703" s="12">
        <f>Eintragen!C703</f>
        <v>26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VS Schinken geschält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 Verarbeitung</v>
      </c>
      <c r="H703" s="11" t="str">
        <f>IF(ISBLANK(Tabelle1[[#This Row],[noch genauer]]),"-",Tabelle1[[#This Row],[noch genauer]])</f>
        <v>Aufgrund Konsistenz nicht genommen. Zu wenig VOS verarbeitet. Vom Warmen ins Kalte -&gt; Schimmel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24.434799999999999</v>
      </c>
      <c r="N703" s="14" t="str">
        <f>Eintragen!A703</f>
        <v>Schmelze</v>
      </c>
      <c r="O703" s="16">
        <f>Eintragen!B703</f>
        <v>29600025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BU1</v>
      </c>
      <c r="B704" s="12">
        <f>Eintragen!C704</f>
        <v>43.5</v>
      </c>
      <c r="C704" s="13">
        <f>Tabelle1[[#This Row],[Datum]]</f>
        <v>44466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4" s="14" t="str">
        <f>IFERROR(VLOOKUP(Tabelle3[[#This Row],[Artikelnr.]],Artikel!A:C,3,FALSE),Tabelle3[[#This Row],[Artikelnr.]])</f>
        <v>GRW CHILI-NAT 7,2GK NEU</v>
      </c>
      <c r="F704" s="11" t="str">
        <f>VLOOKUP(Eintragen!D704,'Liste Gründe'!A:D,2,FALSE)</f>
        <v>Linienbezogen</v>
      </c>
      <c r="G704" s="13" t="str">
        <f>IF(ISBLANK(Eintragen!F704),VLOOKUP(Tabelle3[[#This Row],[Grund Ziffer]],'Liste Gründe'!A:D,3,FALSE),Eintragen!F704)</f>
        <v>Bodenabfall Abfüllung</v>
      </c>
      <c r="H704" s="11" t="str">
        <f>IF(ISBLANK(Tabelle1[[#This Row],[noch genauer]]),"-",Tabelle1[[#This Row],[noch genauer]])</f>
        <v>Darm geplatzt</v>
      </c>
      <c r="I704" s="14">
        <f t="shared" si="40"/>
        <v>39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 t="str">
        <f>IFERROR(VLOOKUP(Tabelle3[[#This Row],[Artikelnr.]],Kennzahlen!S:U,3,FALSE)*Tabelle3[[#This Row],[Menge]],"0")</f>
        <v>0</v>
      </c>
      <c r="N704" s="14" t="str">
        <f>Eintragen!A704</f>
        <v>Abfüllung</v>
      </c>
      <c r="O704" s="16">
        <f>Eintragen!B704</f>
        <v>32000107</v>
      </c>
      <c r="P704" s="15">
        <f>Eintragen!D704</f>
        <v>10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BU3</v>
      </c>
      <c r="B705" s="12">
        <f>Eintragen!C705</f>
        <v>120</v>
      </c>
      <c r="C705" s="13">
        <f>Tabelle1[[#This Row],[Datum]]</f>
        <v>44466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5" s="14" t="str">
        <f>IFERROR(VLOOKUP(Tabelle3[[#This Row],[Artikelnr.]],Artikel!A:C,3,FALSE),Tabelle3[[#This Row],[Artikelnr.]])</f>
        <v>ABS Tilster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Kunststoff</v>
      </c>
      <c r="I705" s="14">
        <f t="shared" si="40"/>
        <v>39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L1</v>
      </c>
      <c r="O705" s="16" t="str">
        <f>Eintragen!B705</f>
        <v>ABS Tilster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191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06" s="14" t="str">
        <f>IFERROR(VLOOKUP(Tabelle3[[#This Row],[Artikelnr.]],Artikel!A:C,3,FALSE),Tabelle3[[#This Row],[Artikelnr.]])</f>
        <v>Div. Zipfel, Endstücke</v>
      </c>
      <c r="F706" s="11" t="str">
        <f>VLOOKUP(Eintragen!D706,'Liste Gründe'!A:D,2,FALSE)</f>
        <v>Linienbezogen</v>
      </c>
      <c r="G706" s="13" t="str">
        <f>IF(ISBLANK(Eintragen!F706),VLOOKUP(Tabelle3[[#This Row],[Grund Ziffer]],'Liste Gründe'!A:D,3,FALSE),Eintragen!F706)</f>
        <v>Maschinenabfall</v>
      </c>
      <c r="H706" s="11" t="str">
        <f>IF(ISBLANK(Tabelle1[[#This Row],[noch genauer]]),"-",Tabelle1[[#This Row],[noch genauer]])</f>
        <v>nicht eindeutig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Bu3</v>
      </c>
      <c r="O706" s="16" t="str">
        <f>Eintragen!B706</f>
        <v>Div. Zipfel, Endstücke</v>
      </c>
      <c r="P706" s="15">
        <f>Eintragen!D706</f>
        <v>30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BU2</v>
      </c>
      <c r="B707" s="12">
        <f>Eintragen!C707</f>
        <v>130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7" s="14" t="str">
        <f>IFERROR(VLOOKUP(Tabelle3[[#This Row],[Artikelnr.]],Artikel!A:C,3,FALSE),Tabelle3[[#This Row],[Artikelnr.]])</f>
        <v>Diverses</v>
      </c>
      <c r="F707" s="11" t="str">
        <f>VLOOKUP(Eintragen!D707,'Liste Gründe'!A:D,2,FALSE)</f>
        <v>Linienbezogen</v>
      </c>
      <c r="G707" s="13" t="str">
        <f>IF(ISBLANK(Eintragen!F707),VLOOKUP(Tabelle3[[#This Row],[Grund Ziffer]],'Liste Gründe'!A:D,3,FALSE),Eintragen!F707)</f>
        <v>Maschinenabfall</v>
      </c>
      <c r="H707" s="11" t="str">
        <f>IF(ISBLANK(Tabelle1[[#This Row],[noch genauer]]),"-",Tabelle1[[#This Row],[noch genauer]])</f>
        <v>-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IFERROR(VLOOKUP(Tabelle3[[#This Row],[Artikelnr.]],Kennzahlen!S:U,3,FALSE)*Tabelle3[[#This Row],[Menge]],"0")</f>
        <v>0</v>
      </c>
      <c r="N707" s="14" t="str">
        <f>Eintragen!A707</f>
        <v>BU2</v>
      </c>
      <c r="O707" s="16" t="str">
        <f>Eintragen!B707</f>
        <v>Diverses</v>
      </c>
      <c r="P707" s="15">
        <f>Eintragen!D707</f>
        <v>30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40</v>
      </c>
      <c r="C708" s="13">
        <f>Tabelle1[[#This Row],[Datum]]</f>
        <v>44466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8" s="14" t="str">
        <f>IFERROR(VLOOKUP(Tabelle3[[#This Row],[Artikelnr.]],Artikel!A:C,3,FALSE),Tabelle3[[#This Row],[Artikelnr.]])</f>
        <v>Diverses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Maschinenabfall</v>
      </c>
      <c r="H708" s="11" t="str">
        <f>IF(ISBLANK(Tabelle1[[#This Row],[noch genauer]]),"-",Tabelle1[[#This Row],[noch genauer]])</f>
        <v>nicht eindeutig</v>
      </c>
      <c r="I708" s="14">
        <f t="shared" si="44"/>
        <v>39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Bu3</v>
      </c>
      <c r="O708" s="16" t="str">
        <f>Eintragen!B708</f>
        <v>Diverses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BU1</v>
      </c>
      <c r="B709" s="12">
        <f>Eintragen!C709</f>
        <v>132.5</v>
      </c>
      <c r="C709" s="13">
        <f>Tabelle1[[#This Row],[Datum]]</f>
        <v>44466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9" s="14" t="str">
        <f>IFERROR(VLOOKUP(Tabelle3[[#This Row],[Artikelnr.]],Artikel!A:C,3,FALSE),Tabelle3[[#This Row],[Artikelnr.]])</f>
        <v>Diverses aus Abfüllung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Maschinenabfall</v>
      </c>
      <c r="H709" s="11" t="str">
        <f>IF(ISBLANK(Tabelle1[[#This Row],[noch genauer]]),"-",Tabelle1[[#This Row],[noch genauer]])</f>
        <v>nicht eindeutig</v>
      </c>
      <c r="I709" s="14">
        <f t="shared" si="44"/>
        <v>39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 t="str">
        <f>Eintragen!B709</f>
        <v>Diverses aus Abfüllung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BU4</v>
      </c>
      <c r="B710" s="12">
        <f>Eintragen!C710</f>
        <v>110</v>
      </c>
      <c r="C710" s="13">
        <f>Tabelle1[[#This Row],[Datum]]</f>
        <v>44466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0" s="14" t="str">
        <f>IFERROR(VLOOKUP(Tabelle3[[#This Row],[Artikelnr.]],Artikel!A:C,3,FALSE),Tabelle3[[#This Row],[Artikelnr.]])</f>
        <v>Diverses Reinigung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Reinigung</v>
      </c>
      <c r="H710" s="11" t="str">
        <f>IF(ISBLANK(Tabelle1[[#This Row],[noch genauer]]),"-",Tabelle1[[#This Row],[noch genauer]])</f>
        <v>erforderlich</v>
      </c>
      <c r="I710" s="14">
        <f t="shared" si="44"/>
        <v>39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BU4</v>
      </c>
      <c r="O710" s="16" t="str">
        <f>Eintragen!B710</f>
        <v>Diverses Reinigung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BU3</v>
      </c>
      <c r="B711" s="12">
        <f>Eintragen!C711</f>
        <v>90</v>
      </c>
      <c r="C711" s="13">
        <f>Tabelle1[[#This Row],[Datum]]</f>
        <v>44466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1" s="14" t="str">
        <f>IFERROR(VLOOKUP(Tabelle3[[#This Row],[Artikelnr.]],Artikel!A:C,3,FALSE),Tabelle3[[#This Row],[Artikelnr.]])</f>
        <v>Diverses Reinigung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Reinigung</v>
      </c>
      <c r="H711" s="11" t="str">
        <f>IF(ISBLANK(Tabelle1[[#This Row],[noch genauer]]),"-",Tabelle1[[#This Row],[noch genauer]])</f>
        <v>erforderlich</v>
      </c>
      <c r="I711" s="14">
        <f t="shared" si="44"/>
        <v>39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L33</v>
      </c>
      <c r="O711" s="16" t="str">
        <f>Eintragen!B711</f>
        <v>Diverses Reinigung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62</v>
      </c>
      <c r="C712" s="13">
        <f>Tabelle1[[#This Row],[Datum]]</f>
        <v>44466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2" s="14" t="str">
        <f>IFERROR(VLOOKUP(Tabelle3[[#This Row],[Artikelnr.]],Artikel!A:C,3,FALSE),Tabelle3[[#This Row],[Artikelnr.]])</f>
        <v>gemischte Räucherstücke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gemischtes Produkt</v>
      </c>
      <c r="H712" s="11" t="str">
        <f>IF(ISBLANK(Tabelle1[[#This Row],[noch genauer]]),"-",Tabelle1[[#This Row],[noch genauer]])</f>
        <v>gemischt, weil mehrere Produkte in einen Auftrag einfließen. VOS Trennung erforderlich</v>
      </c>
      <c r="I712" s="14">
        <f t="shared" si="44"/>
        <v>39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L9</v>
      </c>
      <c r="O712" s="16" t="str">
        <f>Eintragen!B712</f>
        <v>gemischte Räucherstücke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Rest</v>
      </c>
      <c r="B713" s="12">
        <f>Eintragen!C713</f>
        <v>3.8</v>
      </c>
      <c r="C713" s="13">
        <f>Tabelle1[[#This Row],[Datum]]</f>
        <v>44466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3" s="14" t="str">
        <f>IFERROR(VLOOKUP(Tabelle3[[#This Row],[Artikelnr.]],Artikel!A:C,3,FALSE),Tabelle3[[#This Row],[Artikelnr.]])</f>
        <v>Laborproben</v>
      </c>
      <c r="F713" s="11" t="str">
        <f>VLOOKUP(Eintragen!D713,'Liste Gründe'!A:D,2,FALSE)</f>
        <v>Qualitätssicherung</v>
      </c>
      <c r="G713" s="13" t="str">
        <f>IF(ISBLANK(Eintragen!F713),VLOOKUP(Tabelle3[[#This Row],[Grund Ziffer]],'Liste Gründe'!A:D,3,FALSE),Eintragen!F713)</f>
        <v>Sensorik</v>
      </c>
      <c r="H713" s="11" t="str">
        <f>IF(ISBLANK(Tabelle1[[#This Row],[noch genauer]]),"-",Tabelle1[[#This Row],[noch genauer]])</f>
        <v>Sensorik</v>
      </c>
      <c r="I713" s="14">
        <f t="shared" si="44"/>
        <v>39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Labor</v>
      </c>
      <c r="O713" s="16" t="str">
        <f>Eintragen!B713</f>
        <v>Laborproben</v>
      </c>
      <c r="P713" s="15">
        <f>Eintragen!D713</f>
        <v>70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BU1</v>
      </c>
      <c r="B714" s="12">
        <f>Eintragen!C714</f>
        <v>382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4" s="14" t="str">
        <f>IFERROR(VLOOKUP(Tabelle3[[#This Row],[Artikelnr.]],Artikel!A:C,3,FALSE),Tabelle3[[#This Row],[Artikelnr.]])</f>
        <v>Natur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Abfüllung</v>
      </c>
      <c r="O714" s="16" t="str">
        <f>Eintragen!B714</f>
        <v>Natur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BU3</v>
      </c>
      <c r="B715" s="12">
        <f>Eintragen!C715</f>
        <v>80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15" s="14" t="str">
        <f>IFERROR(VLOOKUP(Tabelle3[[#This Row],[Artikelnr.]],Artikel!A:C,3,FALSE),Tabelle3[[#This Row],[Artikelnr.]])</f>
        <v>Reste Zipfel</v>
      </c>
      <c r="F715" s="11" t="str">
        <f>VLOOKUP(Eintragen!D715,'Liste Gründe'!A:D,2,FALSE)</f>
        <v>keinen Verwendungszweck</v>
      </c>
      <c r="G715" s="13" t="str">
        <f>IF(ISBLANK(Eintragen!F715),VLOOKUP(Tabelle3[[#This Row],[Grund Ziffer]],'Liste Gründe'!A:D,3,FALSE),Eintragen!F715)</f>
        <v>Reste von Würste beim Köpfen</v>
      </c>
      <c r="H715" s="11" t="str">
        <f>IF(ISBLANK(Tabelle1[[#This Row],[noch genauer]]),"-",Tabelle1[[#This Row],[noch genauer]])</f>
        <v>Reste von Würste beim Köpfen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IFERROR(VLOOKUP(Tabelle3[[#This Row],[Artikelnr.]],Kennzahlen!S:U,3,FALSE)*Tabelle3[[#This Row],[Menge]],"0")</f>
        <v>0</v>
      </c>
      <c r="N715" s="14" t="str">
        <f>Eintragen!A715</f>
        <v>WVP</v>
      </c>
      <c r="O715" s="16" t="str">
        <f>Eintragen!B715</f>
        <v>Reste Zipfel</v>
      </c>
      <c r="P715" s="15">
        <f>Eintragen!D715</f>
        <v>61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BU4</v>
      </c>
      <c r="B716" s="12">
        <f>Eintragen!C716</f>
        <v>11</v>
      </c>
      <c r="C716" s="13">
        <f>Tabelle1[[#This Row],[Datum]]</f>
        <v>44467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6" s="14" t="str">
        <f>IFERROR(VLOOKUP(Tabelle3[[#This Row],[Artikelnr.]],Artikel!A:C,3,FALSE),Tabelle3[[#This Row],[Artikelnr.]])</f>
        <v>VOS Schwarzer Pfeffer R</v>
      </c>
      <c r="F716" s="11" t="str">
        <f>VLOOKUP(Eintragen!D716,'Liste Gründe'!A:D,2,FALSE)</f>
        <v>keinen Verwendungszweck</v>
      </c>
      <c r="G716" s="13" t="str">
        <f>IF(ISBLANK(Eintragen!F716),VLOOKUP(Tabelle3[[#This Row],[Grund Ziffer]],'Liste Gründe'!A:D,3,FALSE),Eintragen!F716)</f>
        <v>keinen Verwendungszweck</v>
      </c>
      <c r="H716" s="11" t="str">
        <f>IF(ISBLANK(Tabelle1[[#This Row],[noch genauer]]),"-",Tabelle1[[#This Row],[noch genauer]])</f>
        <v>keinen Verwendungszweck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5.5</v>
      </c>
      <c r="N716" s="14" t="str">
        <f>Eintragen!A716</f>
        <v>L22</v>
      </c>
      <c r="O716" s="16">
        <f>Eintragen!B716</f>
        <v>29500482</v>
      </c>
      <c r="P716" s="15">
        <f>Eintragen!D716</f>
        <v>61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BU4</v>
      </c>
      <c r="B717" s="12">
        <f>Eintragen!C717</f>
        <v>7</v>
      </c>
      <c r="C717" s="13">
        <f>Tabelle1[[#This Row],[Datum]]</f>
        <v>44467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7" s="14" t="str">
        <f>IFERROR(VLOOKUP(Tabelle3[[#This Row],[Artikelnr.]],Artikel!A:C,3,FALSE),Tabelle3[[#This Row],[Artikelnr.]])</f>
        <v>VOS Schwarzer Pfeffer R</v>
      </c>
      <c r="F717" s="11" t="str">
        <f>VLOOKUP(Eintragen!D717,'Liste Gründe'!A:D,2,FALSE)</f>
        <v>keinen Verwendungszweck</v>
      </c>
      <c r="G717" s="13" t="str">
        <f>IF(ISBLANK(Eintragen!F717),VLOOKUP(Tabelle3[[#This Row],[Grund Ziffer]],'Liste Gründe'!A:D,3,FALSE),Eintragen!F717)</f>
        <v>keinen Verwendungszweck</v>
      </c>
      <c r="H717" s="11" t="str">
        <f>IF(ISBLANK(Tabelle1[[#This Row],[noch genauer]]),"-",Tabelle1[[#This Row],[noch genauer]])</f>
        <v>keinen Verwendungszweck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>
        <f>IFERROR(VLOOKUP(Tabelle3[[#This Row],[Artikelnr.]],Kennzahlen!S:U,3,FALSE)*Tabelle3[[#This Row],[Menge]],"0")</f>
        <v>3.5</v>
      </c>
      <c r="N717" s="14" t="str">
        <f>Eintragen!A717</f>
        <v>Bu4</v>
      </c>
      <c r="O717" s="16">
        <f>Eintragen!B717</f>
        <v>29500482</v>
      </c>
      <c r="P717" s="15">
        <f>Eintragen!D717</f>
        <v>61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BU3</v>
      </c>
      <c r="B718" s="12">
        <f>Eintragen!C718</f>
        <v>541</v>
      </c>
      <c r="C718" s="13">
        <f>Tabelle1[[#This Row],[Datum]]</f>
        <v>44467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8" s="14" t="str">
        <f>IFERROR(VLOOKUP(Tabelle3[[#This Row],[Artikelnr.]],Artikel!A:C,3,FALSE),Tabelle3[[#This Row],[Artikelnr.]])</f>
        <v>VOS Früchte Blöcke</v>
      </c>
      <c r="F718" s="11" t="str">
        <f>VLOOKUP(Eintragen!D718,'Liste Gründe'!A:D,2,FALSE)</f>
        <v>keinen Verwendungszweck</v>
      </c>
      <c r="G718" s="13" t="str">
        <f>IF(ISBLANK(Eintragen!F718),VLOOKUP(Tabelle3[[#This Row],[Grund Ziffer]],'Liste Gründe'!A:D,3,FALSE),Eintragen!F718)</f>
        <v>keinen Verkauf, keinen Einsatz möglich</v>
      </c>
      <c r="H718" s="11" t="str">
        <f>IF(ISBLANK(Tabelle1[[#This Row],[noch genauer]]),"-",Tabelle1[[#This Row],[noch genauer]])</f>
        <v>kein Verkauf, kein Einsatz möglich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270.5</v>
      </c>
      <c r="N718" s="14" t="str">
        <f>Eintragen!A718</f>
        <v>L18</v>
      </c>
      <c r="O718" s="16">
        <f>Eintragen!B718</f>
        <v>29500594</v>
      </c>
      <c r="P718" s="15">
        <f>Eintragen!D718</f>
        <v>61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15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MEDI-KRÄUK</v>
      </c>
      <c r="F719" s="11" t="str">
        <f>VLOOKUP(Eintragen!D719,'Liste Gründe'!A:D,2,FALSE)</f>
        <v>keinen Verwendungszweck</v>
      </c>
      <c r="G719" s="13" t="str">
        <f>IF(ISBLANK(Eintragen!F719),VLOOKUP(Tabelle3[[#This Row],[Grund Ziffer]],'Liste Gründe'!A:D,3,FALSE),Eintragen!F719)</f>
        <v>keinen Verwendungszweck</v>
      </c>
      <c r="H719" s="11" t="str">
        <f>IF(ISBLANK(Tabelle1[[#This Row],[noch genauer]]),"-",Tabelle1[[#This Row],[noch genauer]])</f>
        <v>&lt;500kg/Monat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>
        <f>IFERROR(VLOOKUP(Tabelle3[[#This Row],[Artikelnr.]],Kennzahlen!S:U,3,FALSE)*Tabelle3[[#This Row],[Menge]],"0")</f>
        <v>22.5</v>
      </c>
      <c r="N719" s="14" t="str">
        <f>Eintragen!A719</f>
        <v>L21</v>
      </c>
      <c r="O719" s="16">
        <f>Eintragen!B719</f>
        <v>29500886</v>
      </c>
      <c r="P719" s="15">
        <f>Eintragen!D719</f>
        <v>61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11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PECO</v>
      </c>
      <c r="F720" s="11" t="str">
        <f>VLOOKUP(Eintragen!D720,'Liste Gründe'!A:D,2,FALSE)</f>
        <v>keinen Verwendungszweck</v>
      </c>
      <c r="G720" s="13" t="str">
        <f>IF(ISBLANK(Eintragen!F720),VLOOKUP(Tabelle3[[#This Row],[Grund Ziffer]],'Liste Gründe'!A:D,3,FALSE),Eintragen!F720)</f>
        <v>keinen Verwendungszweck</v>
      </c>
      <c r="H720" s="11" t="str">
        <f>IF(ISBLANK(Tabelle1[[#This Row],[noch genauer]]),"-",Tabelle1[[#This Row],[noch genauer]])</f>
        <v>&lt;300kg/Monat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16.176470588235297</v>
      </c>
      <c r="N720" s="14" t="str">
        <f>Eintragen!A720</f>
        <v>L23</v>
      </c>
      <c r="O720" s="16">
        <f>Eintragen!B720</f>
        <v>29500891</v>
      </c>
      <c r="P720" s="15">
        <f>Eintragen!D720</f>
        <v>61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12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BRIE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&lt;20kg/Monat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0.12</v>
      </c>
      <c r="N721" s="14" t="str">
        <f>Eintragen!A721</f>
        <v>L20</v>
      </c>
      <c r="O721" s="16">
        <f>Eintragen!B721</f>
        <v>29500895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ROVIN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&lt;300kg/Monat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0.08</v>
      </c>
      <c r="N722" s="14" t="str">
        <f>Eintragen!A722</f>
        <v>L23</v>
      </c>
      <c r="O722" s="16">
        <f>Eintragen!B722</f>
        <v>29500900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BU4</v>
      </c>
      <c r="B723" s="12">
        <f>Eintragen!C723</f>
        <v>3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ROVIN</v>
      </c>
      <c r="F723" s="11" t="str">
        <f>VLOOKUP(Eintragen!D723,'Liste Gründe'!A:D,2,FALSE)</f>
        <v>keinen Verwendungszweck</v>
      </c>
      <c r="G723" s="13" t="str">
        <f>IF(ISBLANK(Eintragen!F723),VLOOKUP(Tabelle3[[#This Row],[Grund Ziffer]],'Liste Gründe'!A:D,3,FALSE),Eintragen!F723)</f>
        <v>keinen Verwendungszweck</v>
      </c>
      <c r="H723" s="11" t="str">
        <f>IF(ISBLANK(Tabelle1[[#This Row],[noch genauer]]),"-",Tabelle1[[#This Row],[noch genauer]])</f>
        <v>&lt;300kg/Monat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0.03</v>
      </c>
      <c r="N723" s="14" t="str">
        <f>Eintragen!A723</f>
        <v>L23</v>
      </c>
      <c r="O723" s="16">
        <f>Eintragen!B723</f>
        <v>29500900</v>
      </c>
      <c r="P723" s="15">
        <f>Eintragen!D723</f>
        <v>61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BU4</v>
      </c>
      <c r="B724" s="12">
        <f>Eintragen!C724</f>
        <v>8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4" s="14" t="str">
        <f>IFERROR(VLOOKUP(Tabelle3[[#This Row],[Artikelnr.]],Artikel!A:C,3,FALSE),Tabelle3[[#This Row],[Artikelnr.]])</f>
        <v>ABS SCH-PAUL</v>
      </c>
      <c r="F724" s="11" t="str">
        <f>VLOOKUP(Eintragen!D724,'Liste Gründe'!A:D,2,FALSE)</f>
        <v>keinen Verwendungszweck</v>
      </c>
      <c r="G724" s="13" t="str">
        <f>IF(ISBLANK(Eintragen!F724),VLOOKUP(Tabelle3[[#This Row],[Grund Ziffer]],'Liste Gründe'!A:D,3,FALSE),Eintragen!F724)</f>
        <v>keinen Verwendungszweck</v>
      </c>
      <c r="H724" s="11" t="str">
        <f>IF(ISBLANK(Tabelle1[[#This Row],[noch genauer]]),"-",Tabelle1[[#This Row],[noch genauer]])</f>
        <v>&lt;300kg/Monat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0.08</v>
      </c>
      <c r="N724" s="14" t="str">
        <f>Eintragen!A724</f>
        <v>L21</v>
      </c>
      <c r="O724" s="16">
        <f>Eintragen!B724</f>
        <v>29500906</v>
      </c>
      <c r="P724" s="15">
        <f>Eintragen!D724</f>
        <v>61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BU4</v>
      </c>
      <c r="B725" s="12">
        <f>Eintragen!C725</f>
        <v>10</v>
      </c>
      <c r="C725" s="13">
        <f>Tabelle1[[#This Row],[Datum]]</f>
        <v>44467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5" s="14" t="str">
        <f>IFERROR(VLOOKUP(Tabelle3[[#This Row],[Artikelnr.]],Artikel!A:C,3,FALSE),Tabelle3[[#This Row],[Artikelnr.]])</f>
        <v>ABS Unser Blütenkäse</v>
      </c>
      <c r="F725" s="11" t="str">
        <f>VLOOKUP(Eintragen!D725,'Liste Gründe'!A:D,2,FALSE)</f>
        <v>keinen Verwendungszweck</v>
      </c>
      <c r="G725" s="13" t="str">
        <f>IF(ISBLANK(Eintragen!F725),VLOOKUP(Tabelle3[[#This Row],[Grund Ziffer]],'Liste Gründe'!A:D,3,FALSE),Eintragen!F725)</f>
        <v>keinen Verwendungszweck</v>
      </c>
      <c r="H725" s="11" t="str">
        <f>IF(ISBLANK(Tabelle1[[#This Row],[noch genauer]]),"-",Tabelle1[[#This Row],[noch genauer]])</f>
        <v>&lt;500kg/Monat</v>
      </c>
      <c r="I725" s="14">
        <f t="shared" si="44"/>
        <v>39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0.1</v>
      </c>
      <c r="N725" s="14" t="str">
        <f>Eintragen!A725</f>
        <v>L22</v>
      </c>
      <c r="O725" s="16">
        <f>Eintragen!B725</f>
        <v>29500910</v>
      </c>
      <c r="P725" s="15">
        <f>Eintragen!D725</f>
        <v>61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BU1</v>
      </c>
      <c r="B726" s="12">
        <f>Eintragen!C726</f>
        <v>84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VOS-ABS ENTSORGUNG</v>
      </c>
      <c r="F726" s="11" t="str">
        <f>VLOOKUP(Eintragen!D726,'Liste Gründe'!A:D,2,FALSE)</f>
        <v>Rest</v>
      </c>
      <c r="G726" s="13" t="str">
        <f>IF(ISBLANK(Eintragen!F726),VLOOKUP(Tabelle3[[#This Row],[Grund Ziffer]],'Liste Gründe'!A:D,3,FALSE),Eintragen!F726)</f>
        <v>geschälte Rinde</v>
      </c>
      <c r="H726" s="11" t="str">
        <f>IF(ISBLANK(Tabelle1[[#This Row],[noch genauer]]),"-",Tabelle1[[#This Row],[noch genauer]])</f>
        <v>keine Verwendung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0.84</v>
      </c>
      <c r="N726" s="14" t="str">
        <f>Eintragen!A726</f>
        <v>RWV</v>
      </c>
      <c r="O726" s="16">
        <f>Eintragen!B726</f>
        <v>29500917</v>
      </c>
      <c r="P726" s="15">
        <f>Eintragen!D726</f>
        <v>22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BU4</v>
      </c>
      <c r="B727" s="12">
        <f>Eintragen!C727</f>
        <v>13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7" s="14" t="str">
        <f>IFERROR(VLOOKUP(Tabelle3[[#This Row],[Artikelnr.]],Artikel!A:C,3,FALSE),Tabelle3[[#This Row],[Artikelnr.]])</f>
        <v>ABS GRÜN-PESTO</v>
      </c>
      <c r="F727" s="11" t="str">
        <f>VLOOKUP(Eintragen!D727,'Liste Gründe'!A:D,2,FALSE)</f>
        <v>keinen Verwendungszweck</v>
      </c>
      <c r="G727" s="13" t="str">
        <f>IF(ISBLANK(Eintragen!F727),VLOOKUP(Tabelle3[[#This Row],[Grund Ziffer]],'Liste Gründe'!A:D,3,FALSE),Eintragen!F727)</f>
        <v>keinen Verwendungszweck</v>
      </c>
      <c r="H727" s="11" t="str">
        <f>IF(ISBLANK(Tabelle1[[#This Row],[noch genauer]]),"-",Tabelle1[[#This Row],[noch genauer]])</f>
        <v>&lt;300kg/Monat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19.5</v>
      </c>
      <c r="N727" s="14" t="str">
        <f>Eintragen!A727</f>
        <v>L21</v>
      </c>
      <c r="O727" s="16">
        <f>Eintragen!B727</f>
        <v>29500952</v>
      </c>
      <c r="P727" s="15">
        <f>Eintragen!D727</f>
        <v>61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Whisky-Nuts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&lt;300kg/Monat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4.5</v>
      </c>
      <c r="N728" s="14" t="str">
        <f>Eintragen!A728</f>
        <v>L21</v>
      </c>
      <c r="O728" s="16">
        <f>Eintragen!B728</f>
        <v>29501009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BU4</v>
      </c>
      <c r="B730" s="12">
        <f>Eintragen!C730</f>
        <v>3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AT-ROTWEIN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3.0000000000000003E-4</v>
      </c>
      <c r="N730" s="14" t="str">
        <f>Eintragen!A730</f>
        <v>L23</v>
      </c>
      <c r="O730" s="16">
        <f>Eintragen!B730</f>
        <v>29501013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BU4</v>
      </c>
      <c r="B731" s="12">
        <f>Eintragen!C731</f>
        <v>57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CAMBOZOLA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&lt;300kg/Monat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5.7000000000000002E-3</v>
      </c>
      <c r="N731" s="14" t="str">
        <f>Eintragen!A731</f>
        <v>L20</v>
      </c>
      <c r="O731" s="16">
        <f>Eintragen!B731</f>
        <v>29501023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BU4</v>
      </c>
      <c r="B732" s="12">
        <f>Eintragen!C732</f>
        <v>25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2" s="14" t="str">
        <f>IFERROR(VLOOKUP(Tabelle3[[#This Row],[Artikelnr.]],Artikel!A:C,3,FALSE),Tabelle3[[#This Row],[Artikelnr.]])</f>
        <v>ABS KELLERGEIST</v>
      </c>
      <c r="F732" s="11" t="str">
        <f>VLOOKUP(Eintragen!D732,'Liste Gründe'!A:D,2,FALSE)</f>
        <v>keinen Verwendungszweck</v>
      </c>
      <c r="G732" s="13" t="str">
        <f>IF(ISBLANK(Eintragen!F732),VLOOKUP(Tabelle3[[#This Row],[Grund Ziffer]],'Liste Gründe'!A:D,3,FALSE),Eintragen!F732)</f>
        <v>keinen Verwendungszweck</v>
      </c>
      <c r="H732" s="11" t="str">
        <f>IF(ISBLANK(Tabelle1[[#This Row],[noch genauer]]),"-",Tabelle1[[#This Row],[noch genauer]])</f>
        <v>&lt;300kg/Monat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2.5000000000000001E-3</v>
      </c>
      <c r="N732" s="14" t="str">
        <f>Eintragen!A732</f>
        <v>L22</v>
      </c>
      <c r="O732" s="16">
        <f>Eintragen!B732</f>
        <v>29501028</v>
      </c>
      <c r="P732" s="15">
        <f>Eintragen!D732</f>
        <v>61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BU4</v>
      </c>
      <c r="B733" s="12">
        <f>Eintragen!C733</f>
        <v>20</v>
      </c>
      <c r="C733" s="13">
        <f>Tabelle1[[#This Row],[Datum]]</f>
        <v>44467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3" s="14" t="str">
        <f>IFERROR(VLOOKUP(Tabelle3[[#This Row],[Artikelnr.]],Artikel!A:C,3,FALSE),Tabelle3[[#This Row],[Artikelnr.]])</f>
        <v>ABS BRUSCHETTA</v>
      </c>
      <c r="F733" s="11" t="str">
        <f>VLOOKUP(Eintragen!D733,'Liste Gründe'!A:D,2,FALSE)</f>
        <v>keinen Verwendungszweck</v>
      </c>
      <c r="G733" s="13" t="str">
        <f>IF(ISBLANK(Eintragen!F733),VLOOKUP(Tabelle3[[#This Row],[Grund Ziffer]],'Liste Gründe'!A:D,3,FALSE),Eintragen!F733)</f>
        <v>keinen Verwendungszweck</v>
      </c>
      <c r="H733" s="11" t="str">
        <f>IF(ISBLANK(Tabelle1[[#This Row],[noch genauer]]),"-",Tabelle1[[#This Row],[noch genauer]])</f>
        <v>&lt;300kg/Monat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30</v>
      </c>
      <c r="N733" s="14" t="str">
        <f>Eintragen!A733</f>
        <v>L21</v>
      </c>
      <c r="O733" s="16">
        <f>Eintragen!B733</f>
        <v>29501029</v>
      </c>
      <c r="P733" s="15">
        <f>Eintragen!D733</f>
        <v>61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BU4</v>
      </c>
      <c r="B734" s="12">
        <f>Eintragen!C734</f>
        <v>7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4" s="14" t="str">
        <f>IFERROR(VLOOKUP(Tabelle3[[#This Row],[Artikelnr.]],Artikel!A:C,3,FALSE),Tabelle3[[#This Row],[Artikelnr.]])</f>
        <v>ABS BRUSCHETTA</v>
      </c>
      <c r="F734" s="11" t="str">
        <f>VLOOKUP(Eintragen!D734,'Liste Gründe'!A:D,2,FALSE)</f>
        <v>keinen Verwendungszweck</v>
      </c>
      <c r="G734" s="13" t="str">
        <f>IF(ISBLANK(Eintragen!F734),VLOOKUP(Tabelle3[[#This Row],[Grund Ziffer]],'Liste Gründe'!A:D,3,FALSE),Eintragen!F734)</f>
        <v>keinen Verwendungszweck</v>
      </c>
      <c r="H734" s="11" t="str">
        <f>IF(ISBLANK(Tabelle1[[#This Row],[noch genauer]]),"-",Tabelle1[[#This Row],[noch genauer]])</f>
        <v>&lt;300kg/Monat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10.5</v>
      </c>
      <c r="N734" s="14" t="str">
        <f>Eintragen!A734</f>
        <v>L21</v>
      </c>
      <c r="O734" s="16">
        <f>Eintragen!B734</f>
        <v>29501029</v>
      </c>
      <c r="P734" s="15">
        <f>Eintragen!D734</f>
        <v>61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BU4</v>
      </c>
      <c r="B735" s="12">
        <f>Eintragen!C735</f>
        <v>2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ORANG-PESTO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&lt;100kg/Monat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</v>
      </c>
      <c r="N735" s="14" t="str">
        <f>Eintragen!A735</f>
        <v>L21</v>
      </c>
      <c r="O735" s="16">
        <f>Eintragen!B735</f>
        <v>29501030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BU4</v>
      </c>
      <c r="B736" s="12">
        <f>Eintragen!C736</f>
        <v>54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OLD-AMSTERDAM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&lt;1000kg/Monat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5.4000000000000003E-3</v>
      </c>
      <c r="N736" s="14" t="str">
        <f>Eintragen!A736</f>
        <v>L22</v>
      </c>
      <c r="O736" s="16">
        <f>Eintragen!B736</f>
        <v>29501039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BU4</v>
      </c>
      <c r="B737" s="12">
        <f>Eintragen!C737</f>
        <v>24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OLD-AMSTERDAM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&lt;1000kg/Monat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2.4000000000000002E-3</v>
      </c>
      <c r="N737" s="14" t="str">
        <f>Eintragen!A737</f>
        <v>L22</v>
      </c>
      <c r="O737" s="16">
        <f>Eintragen!B737</f>
        <v>29501039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Verkauf</v>
      </c>
      <c r="B738" s="12">
        <f>Eintragen!C738</f>
        <v>85.4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38" s="14" t="str">
        <f>IFERROR(VLOOKUP(Tabelle3[[#This Row],[Artikelnr.]],Artikel!A:C,3,FALSE),Tabelle3[[#This Row],[Artikelnr.]])</f>
        <v>VOS GRW-SCHI-NAT ENDSTÜ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keinen Abnehmer/kein Schälpersonal</v>
      </c>
      <c r="H738" s="11" t="str">
        <f>IF(ISBLANK(Tabelle1[[#This Row],[noch genauer]]),"-",Tabelle1[[#This Row],[noch genauer]])</f>
        <v>keinen Abnehmer/Schälen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42.7</v>
      </c>
      <c r="N738" s="14" t="str">
        <f>Eintragen!A738</f>
        <v>Verkauf</v>
      </c>
      <c r="O738" s="16">
        <f>Eintragen!B738</f>
        <v>29501070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BU4</v>
      </c>
      <c r="B739" s="12">
        <f>Eintragen!C739</f>
        <v>7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BRIE-PAP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&lt;50kg/Monat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7.0000000000000007E-2</v>
      </c>
      <c r="N739" s="14" t="str">
        <f>Eintragen!A739</f>
        <v>L29</v>
      </c>
      <c r="O739" s="16">
        <f>Eintragen!B739</f>
        <v>29501101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63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 WÜRZIG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31.5</v>
      </c>
      <c r="N740" s="14" t="str">
        <f>Eintragen!A740</f>
        <v>L1</v>
      </c>
      <c r="O740" s="16">
        <f>Eintragen!B740</f>
        <v>29900003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BU1</v>
      </c>
      <c r="B741" s="12">
        <f>Eintragen!C741</f>
        <v>17.399999999999999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41" s="14" t="str">
        <f>IFERROR(VLOOKUP(Tabelle3[[#This Row],[Artikelnr.]],Artikel!A:C,3,FALSE),Tabelle3[[#This Row],[Artikelnr.]])</f>
        <v>Würste 8400g Schinkenrä</v>
      </c>
      <c r="F741" s="11" t="str">
        <f>VLOOKUP(Eintragen!D741,'Liste Gründe'!A:D,2,FALSE)</f>
        <v>Linienbezogen</v>
      </c>
      <c r="G741" s="13" t="str">
        <f>IF(ISBLANK(Eintragen!F741),VLOOKUP(Tabelle3[[#This Row],[Grund Ziffer]],'Liste Gründe'!A:D,3,FALSE),Eintragen!F741)</f>
        <v>Reinigung</v>
      </c>
      <c r="H741" s="11" t="str">
        <f>IF(ISBLANK(Tabelle1[[#This Row],[noch genauer]]),"-",Tabelle1[[#This Row],[noch genauer]])</f>
        <v>erforderlich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IFERROR(VLOOKUP(Tabelle3[[#This Row],[Artikelnr.]],Kennzahlen!S:U,3,FALSE)*Tabelle3[[#This Row],[Menge]],"0")</f>
        <v>0</v>
      </c>
      <c r="N741" s="14" t="str">
        <f>Eintragen!A741</f>
        <v>Abfüllung</v>
      </c>
      <c r="O741" s="16">
        <f>Eintragen!B741</f>
        <v>31000092</v>
      </c>
      <c r="P741" s="15">
        <f>Eintragen!D741</f>
        <v>10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BU1</v>
      </c>
      <c r="B742" s="12">
        <f>Eintragen!C742</f>
        <v>51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VEG-SCH WÜRZIG  7,2KG</v>
      </c>
      <c r="F742" s="11" t="str">
        <f>VLOOKUP(Eintragen!D742,'Liste Gründe'!A:D,2,FALSE)</f>
        <v>Linienbezogen</v>
      </c>
      <c r="G742" s="13" t="str">
        <f>IF(ISBLANK(Eintragen!F742),VLOOKUP(Tabelle3[[#This Row],[Grund Ziffer]],'Liste Gründe'!A:D,3,FALSE),Eintragen!F742)</f>
        <v>Füllkopf tropft (vegan)</v>
      </c>
      <c r="H742" s="11"/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917.47979999999995</v>
      </c>
      <c r="N742" s="14" t="str">
        <f>Eintragen!A742</f>
        <v>Abfüllung</v>
      </c>
      <c r="O742" s="16">
        <f>Eintragen!B742</f>
        <v>31900002</v>
      </c>
      <c r="P742" s="15">
        <f>Eintragen!D742</f>
        <v>10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BU1</v>
      </c>
      <c r="B743" s="12">
        <f>Eintragen!C743</f>
        <v>22.4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43" s="14" t="str">
        <f>IFERROR(VLOOKUP(Tabelle3[[#This Row],[Artikelnr.]],Artikel!A:C,3,FALSE),Tabelle3[[#This Row],[Artikelnr.]])</f>
        <v>GRW SCHI-NAT 7,2GK NEUE</v>
      </c>
      <c r="F743" s="11" t="str">
        <f>VLOOKUP(Eintragen!D743,'Liste Gründe'!A:D,2,FALSE)</f>
        <v>Linienbezogen</v>
      </c>
      <c r="G743" s="13" t="str">
        <f>IF(ISBLANK(Eintragen!F743),VLOOKUP(Tabelle3[[#This Row],[Grund Ziffer]],'Liste Gründe'!A:D,3,FALSE),Eintragen!F743)</f>
        <v>Bodenabfall Abfüllung</v>
      </c>
      <c r="H743" s="11" t="str">
        <f>IF(ISBLANK(Tabelle1[[#This Row],[noch genauer]]),"-",Tabelle1[[#This Row],[noch genauer]])</f>
        <v>Clip gerissen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IFERROR(VLOOKUP(Tabelle3[[#This Row],[Artikelnr.]],Kennzahlen!S:U,3,FALSE)*Tabelle3[[#This Row],[Menge]],"0")</f>
        <v>0</v>
      </c>
      <c r="N743" s="14" t="str">
        <f>Eintragen!A743</f>
        <v>Abfüllung</v>
      </c>
      <c r="O743" s="16">
        <f>Eintragen!B743</f>
        <v>32000106</v>
      </c>
      <c r="P743" s="15">
        <f>Eintragen!D743</f>
        <v>10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BU3</v>
      </c>
      <c r="B744" s="12">
        <f>Eintragen!C744</f>
        <v>134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RW-NUSS-VAKU</v>
      </c>
      <c r="F744" s="11" t="str">
        <f>VLOOKUP(Eintragen!D744,'Liste Gründe'!A:D,2,FALSE)</f>
        <v>Schimmel</v>
      </c>
      <c r="G744" s="13" t="str">
        <f>IF(ISBLANK(Eintragen!F744),VLOOKUP(Tabelle3[[#This Row],[Grund Ziffer]],'Liste Gründe'!A:D,3,FALSE),Eintragen!F744)</f>
        <v>Rest</v>
      </c>
      <c r="H744" s="11" t="str">
        <f>IF(ISBLANK(Tabelle1[[#This Row],[noch genauer]]),"-",Tabelle1[[#This Row],[noch genauer]])</f>
        <v>wurde nicht eingesetzt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68.876000000000005</v>
      </c>
      <c r="N744" s="14" t="str">
        <f>Eintragen!A744</f>
        <v>L4</v>
      </c>
      <c r="O744" s="16">
        <f>Eintragen!B744</f>
        <v>49500088</v>
      </c>
      <c r="P744" s="15">
        <f>Eintragen!D744</f>
        <v>12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BU2</v>
      </c>
      <c r="B745" s="12">
        <f>Eintragen!C745</f>
        <v>75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45" s="14" t="str">
        <f>IFERROR(VLOOKUP(Tabelle3[[#This Row],[Artikelnr.]],Artikel!A:C,3,FALSE),Tabelle3[[#This Row],[Artikelnr.]])</f>
        <v>Blöcke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Luftzieher/Folienriss durch Transport</v>
      </c>
      <c r="H745" s="11" t="str">
        <f>IF(ISBLANK(Tabelle1[[#This Row],[noch genauer]]),"-",Tabelle1[[#This Row],[noch genauer]])</f>
        <v>Luftzieher/Folienriss durch Transport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IFERROR(VLOOKUP(Tabelle3[[#This Row],[Artikelnr.]],Kennzahlen!S:U,3,FALSE)*Tabelle3[[#This Row],[Menge]],"0")</f>
        <v>0</v>
      </c>
      <c r="N745" s="14" t="str">
        <f>Eintragen!A745</f>
        <v>BU2</v>
      </c>
      <c r="O745" s="16" t="str">
        <f>Eintragen!B745</f>
        <v>Blöcke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BU3</v>
      </c>
      <c r="B746" s="12">
        <f>Eintragen!C746</f>
        <v>181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46" s="14" t="str">
        <f>IFERROR(VLOOKUP(Tabelle3[[#This Row],[Artikelnr.]],Artikel!A:C,3,FALSE),Tabelle3[[#This Row],[Artikelnr.]])</f>
        <v>Div. Zipfel, Endstücke</v>
      </c>
      <c r="F746" s="11" t="str">
        <f>VLOOKUP(Eintragen!D746,'Liste Gründe'!A:D,2,FALSE)</f>
        <v>Linienbezogen</v>
      </c>
      <c r="G746" s="13" t="str">
        <f>IF(ISBLANK(Eintragen!F746),VLOOKUP(Tabelle3[[#This Row],[Grund Ziffer]],'Liste Gründe'!A:D,3,FALSE),Eintragen!F746)</f>
        <v>Maschinenabfall</v>
      </c>
      <c r="H746" s="11" t="str">
        <f>IF(ISBLANK(Tabelle1[[#This Row],[noch genauer]]),"-",Tabelle1[[#This Row],[noch genauer]])</f>
        <v>nicht eindeutig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IFERROR(VLOOKUP(Tabelle3[[#This Row],[Artikelnr.]],Kennzahlen!S:U,3,FALSE)*Tabelle3[[#This Row],[Menge]],"0")</f>
        <v>0</v>
      </c>
      <c r="N746" s="14" t="str">
        <f>Eintragen!A746</f>
        <v>Bu3</v>
      </c>
      <c r="O746" s="16" t="str">
        <f>Eintragen!B746</f>
        <v>Div. Zipfel, Endstücke</v>
      </c>
      <c r="P746" s="15">
        <f>Eintragen!D746</f>
        <v>30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BU1</v>
      </c>
      <c r="B747" s="12">
        <f>Eintragen!C747</f>
        <v>54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7" s="14" t="str">
        <f>IFERROR(VLOOKUP(Tabelle3[[#This Row],[Artikelnr.]],Artikel!A:C,3,FALSE),Tabelle3[[#This Row],[Artikelnr.]])</f>
        <v>Diverse Rinde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geschälte Rinde</v>
      </c>
      <c r="H747" s="11" t="str">
        <f>IF(ISBLANK(Tabelle1[[#This Row],[noch genauer]]),"-",Tabelle1[[#This Row],[noch genauer]])</f>
        <v>keine Verwendung möglich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RWV</v>
      </c>
      <c r="O747" s="16" t="str">
        <f>Eintragen!B747</f>
        <v>Diverse Rinde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BU2</v>
      </c>
      <c r="B748" s="12">
        <f>Eintragen!C748</f>
        <v>69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8" s="14" t="str">
        <f>IFERROR(VLOOKUP(Tabelle3[[#This Row],[Artikelnr.]],Artikel!A:C,3,FALSE),Tabelle3[[#This Row],[Artikelnr.]])</f>
        <v>Diverses</v>
      </c>
      <c r="F748" s="11" t="str">
        <f>VLOOKUP(Eintragen!D748,'Liste Gründe'!A:D,2,FALSE)</f>
        <v>Linienbezogen</v>
      </c>
      <c r="G748" s="13" t="str">
        <f>IF(ISBLANK(Eintragen!F748),VLOOKUP(Tabelle3[[#This Row],[Grund Ziffer]],'Liste Gründe'!A:D,3,FALSE),Eintragen!F748)</f>
        <v>Maschinenabfall</v>
      </c>
      <c r="H748" s="11" t="str">
        <f>IF(ISBLANK(Tabelle1[[#This Row],[noch genauer]]),"-",Tabelle1[[#This Row],[noch genauer]])</f>
        <v>-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IFERROR(VLOOKUP(Tabelle3[[#This Row],[Artikelnr.]],Kennzahlen!S:U,3,FALSE)*Tabelle3[[#This Row],[Menge]],"0")</f>
        <v>0</v>
      </c>
      <c r="N748" s="14" t="str">
        <f>Eintragen!A748</f>
        <v>BU2</v>
      </c>
      <c r="O748" s="16" t="str">
        <f>Eintragen!B748</f>
        <v>Diverses</v>
      </c>
      <c r="P748" s="15">
        <f>Eintragen!D748</f>
        <v>30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BU2</v>
      </c>
      <c r="B749" s="12">
        <f>Eintragen!C749</f>
        <v>85.5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9" s="14" t="str">
        <f>IFERROR(VLOOKUP(Tabelle3[[#This Row],[Artikelnr.]],Artikel!A:C,3,FALSE),Tabelle3[[#This Row],[Artikelnr.]])</f>
        <v>Diverses</v>
      </c>
      <c r="F749" s="11" t="str">
        <f>VLOOKUP(Eintragen!D749,'Liste Gründe'!A:D,2,FALSE)</f>
        <v>Linienbezogen</v>
      </c>
      <c r="G749" s="13" t="str">
        <f>IF(ISBLANK(Eintragen!F749),VLOOKUP(Tabelle3[[#This Row],[Grund Ziffer]],'Liste Gründe'!A:D,3,FALSE),Eintragen!F749)</f>
        <v>Maschinenabfall</v>
      </c>
      <c r="H749" s="11" t="str">
        <f>IF(ISBLANK(Tabelle1[[#This Row],[noch genauer]]),"-",Tabelle1[[#This Row],[noch genauer]])</f>
        <v>-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IFERROR(VLOOKUP(Tabelle3[[#This Row],[Artikelnr.]],Kennzahlen!S:U,3,FALSE)*Tabelle3[[#This Row],[Menge]],"0")</f>
        <v>0</v>
      </c>
      <c r="N749" s="14" t="str">
        <f>Eintragen!A749</f>
        <v>BU2</v>
      </c>
      <c r="O749" s="16" t="str">
        <f>Eintragen!B749</f>
        <v>Diverses</v>
      </c>
      <c r="P749" s="15">
        <f>Eintragen!D749</f>
        <v>30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BU4</v>
      </c>
      <c r="B750" s="12">
        <f>Eintragen!C750</f>
        <v>19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0" s="14" t="str">
        <f>IFERROR(VLOOKUP(Tabelle3[[#This Row],[Artikelnr.]],Artikel!A:C,3,FALSE),Tabelle3[[#This Row],[Artikelnr.]])</f>
        <v>Diverses</v>
      </c>
      <c r="F750" s="11" t="str">
        <f>VLOOKUP(Eintragen!D750,'Liste Gründe'!A:D,2,FALSE)</f>
        <v>Linienbezogen</v>
      </c>
      <c r="G750" s="13" t="str">
        <f>IF(ISBLANK(Eintragen!F750),VLOOKUP(Tabelle3[[#This Row],[Grund Ziffer]],'Liste Gründe'!A:D,3,FALSE),Eintragen!F750)</f>
        <v>Maschinenabfall</v>
      </c>
      <c r="H750" s="11" t="str">
        <f>IF(ISBLANK(Tabelle1[[#This Row],[noch genauer]]),"-",Tabelle1[[#This Row],[noch genauer]])</f>
        <v>nicht eindeutig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BU4</v>
      </c>
      <c r="O750" s="16" t="str">
        <f>Eintragen!B750</f>
        <v>Diverses</v>
      </c>
      <c r="P750" s="15">
        <f>Eintragen!D750</f>
        <v>10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BU3</v>
      </c>
      <c r="B751" s="12">
        <f>Eintragen!C751</f>
        <v>20</v>
      </c>
      <c r="C751" s="13">
        <f>Tabelle1[[#This Row],[Datum]]</f>
        <v>44467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Maschinenabfall</v>
      </c>
      <c r="H751" s="11" t="str">
        <f>IF(ISBLANK(Tabelle1[[#This Row],[noch genauer]]),"-",Tabelle1[[#This Row],[noch genauer]])</f>
        <v>nicht eindeutig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Bu3</v>
      </c>
      <c r="O751" s="16" t="str">
        <f>Eintragen!B751</f>
        <v>Diverses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BU3</v>
      </c>
      <c r="B752" s="12">
        <f>Eintragen!C752</f>
        <v>13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2" s="14" t="str">
        <f>IFERROR(VLOOKUP(Tabelle3[[#This Row],[Artikelnr.]],Artikel!A:C,3,FALSE),Tabelle3[[#This Row],[Artikelnr.]])</f>
        <v>Diverses</v>
      </c>
      <c r="F752" s="11" t="str">
        <f>VLOOKUP(Eintragen!D752,'Liste Gründe'!A:D,2,FALSE)</f>
        <v>Linienbezogen</v>
      </c>
      <c r="G752" s="13" t="str">
        <f>IF(ISBLANK(Eintragen!F752),VLOOKUP(Tabelle3[[#This Row],[Grund Ziffer]],'Liste Gründe'!A:D,3,FALSE),Eintragen!F752)</f>
        <v>Maschinenabfall</v>
      </c>
      <c r="H752" s="11" t="str">
        <f>IF(ISBLANK(Tabelle1[[#This Row],[noch genauer]]),"-",Tabelle1[[#This Row],[noch genauer]])</f>
        <v>nicht eindeutig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L33</v>
      </c>
      <c r="O752" s="16" t="str">
        <f>Eintragen!B752</f>
        <v>Diverses</v>
      </c>
      <c r="P752" s="15">
        <f>Eintragen!D752</f>
        <v>10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BU1</v>
      </c>
      <c r="B753" s="12">
        <f>Eintragen!C753</f>
        <v>141.19999999999999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3" s="14" t="str">
        <f>IFERROR(VLOOKUP(Tabelle3[[#This Row],[Artikelnr.]],Artikel!A:C,3,FALSE),Tabelle3[[#This Row],[Artikelnr.]])</f>
        <v>Diverses aus Abfüllung</v>
      </c>
      <c r="F753" s="11" t="str">
        <f>VLOOKUP(Eintragen!D753,'Liste Gründe'!A:D,2,FALSE)</f>
        <v>Linienbezogen</v>
      </c>
      <c r="G753" s="13" t="str">
        <f>IF(ISBLANK(Eintragen!F753),VLOOKUP(Tabelle3[[#This Row],[Grund Ziffer]],'Liste Gründe'!A:D,3,FALSE),Eintragen!F753)</f>
        <v>Maschinenabfall</v>
      </c>
      <c r="H753" s="11" t="str">
        <f>IF(ISBLANK(Tabelle1[[#This Row],[noch genauer]]),"-",Tabelle1[[#This Row],[noch genauer]])</f>
        <v>nicht eindeutig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Abfüllung</v>
      </c>
      <c r="O753" s="16" t="str">
        <f>Eintragen!B753</f>
        <v>Diverses aus Abfüllung</v>
      </c>
      <c r="P753" s="15">
        <f>Eintragen!D753</f>
        <v>10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Rest</v>
      </c>
      <c r="B754" s="12">
        <f>Eintragen!C754</f>
        <v>9</v>
      </c>
      <c r="C754" s="13">
        <f>Tabelle1[[#This Row],[Datum]]</f>
        <v>44467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4" s="14" t="str">
        <f>IFERROR(VLOOKUP(Tabelle3[[#This Row],[Artikelnr.]],Artikel!A:C,3,FALSE),Tabelle3[[#This Row],[Artikelnr.]])</f>
        <v>Diverses QM</v>
      </c>
      <c r="F754" s="11" t="str">
        <f>VLOOKUP(Eintragen!D754,'Liste Gründe'!A:D,2,FALSE)</f>
        <v>Qualitätssicherung</v>
      </c>
      <c r="G754" s="13" t="str">
        <f>IF(ISBLANK(Eintragen!F754),VLOOKUP(Tabelle3[[#This Row],[Grund Ziffer]],'Liste Gründe'!A:D,3,FALSE),Eintragen!F754)</f>
        <v>Sensorik</v>
      </c>
      <c r="H754" s="11" t="str">
        <f>IF(ISBLANK(Tabelle1[[#This Row],[noch genauer]]),"-",Tabelle1[[#This Row],[noch genauer]])</f>
        <v>Sensorik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QM</v>
      </c>
      <c r="O754" s="16" t="str">
        <f>Eintragen!B754</f>
        <v>Diverses QM</v>
      </c>
      <c r="P754" s="15">
        <f>Eintragen!D754</f>
        <v>70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Rest</v>
      </c>
      <c r="B755" s="12">
        <f>Eintragen!C755</f>
        <v>9.4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5" s="14" t="str">
        <f>IFERROR(VLOOKUP(Tabelle3[[#This Row],[Artikelnr.]],Artikel!A:C,3,FALSE),Tabelle3[[#This Row],[Artikelnr.]])</f>
        <v>Diverses QM</v>
      </c>
      <c r="F755" s="11" t="str">
        <f>VLOOKUP(Eintragen!D755,'Liste Gründe'!A:D,2,FALSE)</f>
        <v>Qualitätssicherung</v>
      </c>
      <c r="G755" s="13" t="str">
        <f>IF(ISBLANK(Eintragen!F755),VLOOKUP(Tabelle3[[#This Row],[Grund Ziffer]],'Liste Gründe'!A:D,3,FALSE),Eintragen!F755)</f>
        <v>Sensorik</v>
      </c>
      <c r="H755" s="11" t="str">
        <f>IF(ISBLANK(Tabelle1[[#This Row],[noch genauer]]),"-",Tabelle1[[#This Row],[noch genauer]])</f>
        <v>Sensorik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QM</v>
      </c>
      <c r="O755" s="16" t="str">
        <f>Eintragen!B755</f>
        <v>Diverses QM</v>
      </c>
      <c r="P755" s="15">
        <f>Eintragen!D755</f>
        <v>70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Rest</v>
      </c>
      <c r="B756" s="12">
        <f>Eintragen!C756</f>
        <v>11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6" s="14" t="str">
        <f>IFERROR(VLOOKUP(Tabelle3[[#This Row],[Artikelnr.]],Artikel!A:C,3,FALSE),Tabelle3[[#This Row],[Artikelnr.]])</f>
        <v>Diverses QM</v>
      </c>
      <c r="F756" s="11" t="str">
        <f>VLOOKUP(Eintragen!D756,'Liste Gründe'!A:D,2,FALSE)</f>
        <v>Qualitätssicherung</v>
      </c>
      <c r="G756" s="13" t="str">
        <f>IF(ISBLANK(Eintragen!F756),VLOOKUP(Tabelle3[[#This Row],[Grund Ziffer]],'Liste Gründe'!A:D,3,FALSE),Eintragen!F756)</f>
        <v>Sensorik</v>
      </c>
      <c r="H756" s="11" t="str">
        <f>IF(ISBLANK(Tabelle1[[#This Row],[noch genauer]]),"-",Tabelle1[[#This Row],[noch genauer]])</f>
        <v>Sensorik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QM</v>
      </c>
      <c r="O756" s="16" t="str">
        <f>Eintragen!B756</f>
        <v>Diverses QM</v>
      </c>
      <c r="P756" s="15">
        <f>Eintragen!D756</f>
        <v>70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BU3</v>
      </c>
      <c r="B757" s="12">
        <f>Eintragen!C757</f>
        <v>57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7" s="14" t="str">
        <f>IFERROR(VLOOKUP(Tabelle3[[#This Row],[Artikelnr.]],Artikel!A:C,3,FALSE),Tabelle3[[#This Row],[Artikelnr.]])</f>
        <v>gemischte Räucherstücke</v>
      </c>
      <c r="F757" s="11" t="str">
        <f>VLOOKUP(Eintragen!D757,'Liste Gründe'!A:D,2,FALSE)</f>
        <v>Linienbezogen</v>
      </c>
      <c r="G757" s="13" t="str">
        <f>IF(ISBLANK(Eintragen!F757),VLOOKUP(Tabelle3[[#This Row],[Grund Ziffer]],'Liste Gründe'!A:D,3,FALSE),Eintragen!F757)</f>
        <v>gemischtes Produkt</v>
      </c>
      <c r="H757" s="11" t="str">
        <f>IF(ISBLANK(Tabelle1[[#This Row],[noch genauer]]),"-",Tabelle1[[#This Row],[noch genauer]])</f>
        <v>gemischt, weil mehrere Produkte in einen Auftrag einfließen. VOS Trennung erforderlich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L9</v>
      </c>
      <c r="O757" s="16" t="str">
        <f>Eintragen!B757</f>
        <v>gemischte Räucherstücke</v>
      </c>
      <c r="P757" s="15">
        <f>Eintragen!D757</f>
        <v>10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Rest</v>
      </c>
      <c r="B758" s="12">
        <f>Eintragen!C758</f>
        <v>2.6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8" s="14" t="str">
        <f>IFERROR(VLOOKUP(Tabelle3[[#This Row],[Artikelnr.]],Artikel!A:C,3,FALSE),Tabelle3[[#This Row],[Artikelnr.]])</f>
        <v>Laborproben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Sensorik</v>
      </c>
      <c r="H758" s="11" t="str">
        <f>IF(ISBLANK(Tabelle1[[#This Row],[noch genauer]]),"-",Tabelle1[[#This Row],[noch genauer]])</f>
        <v>Sensorik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Laborproben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Rest</v>
      </c>
      <c r="B759" s="12">
        <f>Eintragen!C759</f>
        <v>28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Laborproben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Laborprobe</v>
      </c>
      <c r="H759" s="11" t="str">
        <f>IF(ISBLANK(Tabelle1[[#This Row],[noch genauer]]),"-",Tabelle1[[#This Row],[noch genauer]])</f>
        <v>Laborprobe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Labor</v>
      </c>
      <c r="O759" s="16" t="str">
        <f>Eintragen!B759</f>
        <v>Laborproben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Rest</v>
      </c>
      <c r="B760" s="12">
        <f>Eintragen!C760</f>
        <v>188.8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0" s="14" t="str">
        <f>IFERROR(VLOOKUP(Tabelle3[[#This Row],[Artikelnr.]],Artikel!A:C,3,FALSE),Tabelle3[[#This Row],[Artikelnr.]])</f>
        <v>Laborproben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Laborprobe</v>
      </c>
      <c r="H760" s="11" t="str">
        <f>IF(ISBLANK(Tabelle1[[#This Row],[noch genauer]]),"-",Tabelle1[[#This Row],[noch genauer]])</f>
        <v>Laborprobe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Laborproben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BU3</v>
      </c>
      <c r="B761" s="12">
        <f>Eintragen!C761</f>
        <v>283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1" s="14" t="str">
        <f>IFERROR(VLOOKUP(Tabelle3[[#This Row],[Artikelnr.]],Artikel!A:C,3,FALSE),Tabelle3[[#This Row],[Artikelnr.]])</f>
        <v>VOS Adler Schinkenräuch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spezifischer EInsatz</v>
      </c>
      <c r="H761" s="11" t="str">
        <f>IF(ISBLANK(Tabelle1[[#This Row],[noch genauer]]),"-",Tabelle1[[#This Row],[noch genauer]])</f>
        <v>wenig Verwendung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>
        <f>IFERROR(VLOOKUP(Tabelle3[[#This Row],[Artikelnr.]],Kennzahlen!S:U,3,FALSE)*Tabelle3[[#This Row],[Menge]],"0")</f>
        <v>141.5</v>
      </c>
      <c r="N761" s="14" t="str">
        <f>Eintragen!A761</f>
        <v>Bu3</v>
      </c>
      <c r="O761" s="16">
        <f>Eintragen!B761</f>
        <v>29500529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22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2" s="14" t="str">
        <f>IFERROR(VLOOKUP(Tabelle3[[#This Row],[Artikelnr.]],Artikel!A:C,3,FALSE),Tabelle3[[#This Row],[Artikelnr.]])</f>
        <v>VOS SKZ Mozzarella 40%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11</v>
      </c>
      <c r="N762" s="14" t="str">
        <f>Eintragen!A762</f>
        <v>Schmelze</v>
      </c>
      <c r="O762" s="16">
        <f>Eintragen!B762</f>
        <v>29500539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BU3</v>
      </c>
      <c r="B763" s="12">
        <f>Eintragen!C763</f>
        <v>72.400000000000006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3" s="14" t="str">
        <f>IFERROR(VLOOKUP(Tabelle3[[#This Row],[Artikelnr.]],Artikel!A:C,3,FALSE),Tabelle3[[#This Row],[Artikelnr.]])</f>
        <v>VOS Früchte Blöcke</v>
      </c>
      <c r="F763" s="11" t="str">
        <f>VLOOKUP(Eintragen!D763,'Liste Gründe'!A:D,2,FALSE)</f>
        <v>keinen Verwendungszweck</v>
      </c>
      <c r="G763" s="13" t="str">
        <f>IF(ISBLANK(Eintragen!F763),VLOOKUP(Tabelle3[[#This Row],[Grund Ziffer]],'Liste Gründe'!A:D,3,FALSE),Eintragen!F763)</f>
        <v>keinen Verkauf, keinen Einsatz möglich</v>
      </c>
      <c r="H763" s="11" t="str">
        <f>IF(ISBLANK(Tabelle1[[#This Row],[noch genauer]]),"-",Tabelle1[[#This Row],[noch genauer]])</f>
        <v>kein Verkauf, kein Einsatz möglich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36.200000000000003</v>
      </c>
      <c r="N763" s="14" t="str">
        <f>Eintragen!A763</f>
        <v>L18</v>
      </c>
      <c r="O763" s="16">
        <f>Eintragen!B763</f>
        <v>29500594</v>
      </c>
      <c r="P763" s="15">
        <f>Eintragen!D763</f>
        <v>61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242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4" s="14" t="str">
        <f>IFERROR(VLOOKUP(Tabelle3[[#This Row],[Artikelnr.]],Artikel!A:C,3,FALSE),Tabelle3[[#This Row],[Artikelnr.]])</f>
        <v>VOS GRW Gartenkräuter 4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spezifischer EInsatz</v>
      </c>
      <c r="H764" s="11" t="str">
        <f>IF(ISBLANK(Tabelle1[[#This Row],[noch genauer]]),"-",Tabelle1[[#This Row],[noch genauer]])</f>
        <v>wenig Verwendung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>
        <f>IFERROR(VLOOKUP(Tabelle3[[#This Row],[Artikelnr.]],Kennzahlen!S:U,3,FALSE)*Tabelle3[[#This Row],[Menge]],"0")</f>
        <v>121</v>
      </c>
      <c r="N764" s="14" t="str">
        <f>Eintragen!A764</f>
        <v>Bu3</v>
      </c>
      <c r="O764" s="16">
        <f>Eintragen!B764</f>
        <v>29500620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BU1</v>
      </c>
      <c r="B765" s="12">
        <f>Eintragen!C765</f>
        <v>89</v>
      </c>
      <c r="C765" s="13">
        <f>Tabelle1[[#This Row],[Datum]]</f>
        <v>44468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Butterkäse 45% OGT</v>
      </c>
      <c r="F765" s="11" t="str">
        <f>VLOOKUP(Eintragen!D765,'Liste Gründe'!A:D,2,FALSE)</f>
        <v>Schimmel</v>
      </c>
      <c r="G765" s="13" t="str">
        <f>IF(ISBLANK(Eintragen!F765),VLOOKUP(Tabelle3[[#This Row],[Grund Ziffer]],'Liste Gründe'!A:D,3,FALSE),Eintragen!F765)</f>
        <v>keine Verarbeitung</v>
      </c>
      <c r="H765" s="11" t="str">
        <f>IF(ISBLANK(Tabelle1[[#This Row],[noch genauer]]),"-",Tabelle1[[#This Row],[noch genauer]])</f>
        <v>Aufgrund Konsistenz nicht genommen. Zu wenig VOS verarbeitet. Vom Warmen ins Kalte -&gt; Schimmel</v>
      </c>
      <c r="I765" s="14">
        <f t="shared" si="44"/>
        <v>39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178</v>
      </c>
      <c r="N765" s="14" t="str">
        <f>Eintragen!A765</f>
        <v>Schmelze</v>
      </c>
      <c r="O765" s="16">
        <f>Eintragen!B765</f>
        <v>29500823</v>
      </c>
      <c r="P765" s="15">
        <f>Eintragen!D765</f>
        <v>12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BU1</v>
      </c>
      <c r="B766" s="12">
        <f>Eintragen!C766</f>
        <v>96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6" s="14" t="str">
        <f>IFERROR(VLOOKUP(Tabelle3[[#This Row],[Artikelnr.]],Artikel!A:C,3,FALSE),Tabelle3[[#This Row],[Artikelnr.]])</f>
        <v>ABS Butterkäse 45% OGT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keine Verarbeitung</v>
      </c>
      <c r="H766" s="11" t="str">
        <f>IF(ISBLANK(Tabelle1[[#This Row],[noch genauer]]),"-",Tabelle1[[#This Row],[noch genauer]])</f>
        <v>Aufgrund Konsistenz nicht genommen. Zu wenig VOS verarbeitet. Vom Warmen ins Kalte -&gt; Schimmel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192</v>
      </c>
      <c r="N766" s="14" t="str">
        <f>Eintragen!A766</f>
        <v>Schmelze</v>
      </c>
      <c r="O766" s="16">
        <f>Eintragen!B766</f>
        <v>29500823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BU2</v>
      </c>
      <c r="B767" s="12">
        <f>Eintragen!C767</f>
        <v>41.4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7" s="14" t="str">
        <f>IFERROR(VLOOKUP(Tabelle3[[#This Row],[Artikelnr.]],Artikel!A:C,3,FALSE),Tabelle3[[#This Row],[Artikelnr.]])</f>
        <v>ABS Butterkäse 45% OGT</v>
      </c>
      <c r="F767" s="11" t="str">
        <f>VLOOKUP(Eintragen!D767,'Liste Gründe'!A:D,2,FALSE)</f>
        <v>Rest</v>
      </c>
      <c r="G767" s="13" t="str">
        <f>IF(ISBLANK(Eintragen!F767),VLOOKUP(Tabelle3[[#This Row],[Grund Ziffer]],'Liste Gründe'!A:D,3,FALSE),Eintragen!F767)</f>
        <v>Fremdkörper</v>
      </c>
      <c r="H767" s="11" t="str">
        <f>IF(ISBLANK(Tabelle1[[#This Row],[noch genauer]]),"-",Tabelle1[[#This Row],[noch genauer]])</f>
        <v>Schmutz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>
        <f>IFERROR(VLOOKUP(Tabelle3[[#This Row],[Artikelnr.]],Kennzahlen!S:U,3,FALSE)*Tabelle3[[#This Row],[Menge]],"0")</f>
        <v>82.8</v>
      </c>
      <c r="N767" s="14" t="str">
        <f>Eintragen!A767</f>
        <v>L31</v>
      </c>
      <c r="O767" s="16">
        <f>Eintragen!B767</f>
        <v>29500823</v>
      </c>
      <c r="P767" s="15">
        <f>Eintragen!D767</f>
        <v>22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BU4</v>
      </c>
      <c r="B768" s="12">
        <f>Eintragen!C768</f>
        <v>9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HEUBL</v>
      </c>
      <c r="F768" s="11" t="str">
        <f>VLOOKUP(Eintragen!D768,'Liste Gründe'!A:D,2,FALSE)</f>
        <v>keinen Verwendungszweck</v>
      </c>
      <c r="G768" s="13" t="str">
        <f>IF(ISBLANK(Eintragen!F768),VLOOKUP(Tabelle3[[#This Row],[Grund Ziffer]],'Liste Gründe'!A:D,3,FALSE),Eintragen!F768)</f>
        <v>keinen Verwendungszweck</v>
      </c>
      <c r="H768" s="11" t="str">
        <f>IF(ISBLANK(Tabelle1[[#This Row],[noch genauer]]),"-",Tabelle1[[#This Row],[noch genauer]])</f>
        <v>&lt;300kg/Monat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0.09</v>
      </c>
      <c r="N768" s="14" t="str">
        <f>Eintragen!A768</f>
        <v>L21</v>
      </c>
      <c r="O768" s="16">
        <f>Eintragen!B768</f>
        <v>29500885</v>
      </c>
      <c r="P768" s="15">
        <f>Eintragen!D768</f>
        <v>61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BU4</v>
      </c>
      <c r="B769" s="12">
        <f>Eintragen!C769</f>
        <v>4</v>
      </c>
      <c r="C769" s="13">
        <f>Tabelle1[[#This Row],[Datum]]</f>
        <v>44468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9" s="14" t="str">
        <f>IFERROR(VLOOKUP(Tabelle3[[#This Row],[Artikelnr.]],Artikel!A:C,3,FALSE),Tabelle3[[#This Row],[Artikelnr.]])</f>
        <v>ABS PECO</v>
      </c>
      <c r="F769" s="11" t="str">
        <f>VLOOKUP(Eintragen!D769,'Liste Gründe'!A:D,2,FALSE)</f>
        <v>keinen Verwendungszweck</v>
      </c>
      <c r="G769" s="13" t="str">
        <f>IF(ISBLANK(Eintragen!F769),VLOOKUP(Tabelle3[[#This Row],[Grund Ziffer]],'Liste Gründe'!A:D,3,FALSE),Eintragen!F769)</f>
        <v>keinen Verwendungszweck</v>
      </c>
      <c r="H769" s="11" t="str">
        <f>IF(ISBLANK(Tabelle1[[#This Row],[noch genauer]]),"-",Tabelle1[[#This Row],[noch genauer]])</f>
        <v>&lt;300kg/Monat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5.882352941176471</v>
      </c>
      <c r="N769" s="14" t="str">
        <f>Eintragen!A769</f>
        <v>L23</v>
      </c>
      <c r="O769" s="16">
        <f>Eintragen!B769</f>
        <v>29500891</v>
      </c>
      <c r="P769" s="15">
        <f>Eintragen!D769</f>
        <v>61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BU4</v>
      </c>
      <c r="B770" s="12">
        <f>Eintragen!C770</f>
        <v>50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0" s="14" t="str">
        <f>IFERROR(VLOOKUP(Tabelle3[[#This Row],[Artikelnr.]],Artikel!A:C,3,FALSE),Tabelle3[[#This Row],[Artikelnr.]])</f>
        <v>ABS Unser Blütenkäse</v>
      </c>
      <c r="F770" s="11" t="str">
        <f>VLOOKUP(Eintragen!D770,'Liste Gründe'!A:D,2,FALSE)</f>
        <v>keinen Verwendungszweck</v>
      </c>
      <c r="G770" s="13" t="str">
        <f>IF(ISBLANK(Eintragen!F770),VLOOKUP(Tabelle3[[#This Row],[Grund Ziffer]],'Liste Gründe'!A:D,3,FALSE),Eintragen!F770)</f>
        <v>keinen Verwendungszweck</v>
      </c>
      <c r="H770" s="11" t="str">
        <f>IF(ISBLANK(Tabelle1[[#This Row],[noch genauer]]),"-",Tabelle1[[#This Row],[noch genauer]])</f>
        <v>&lt;500kg/Monat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0.5</v>
      </c>
      <c r="N770" s="14" t="str">
        <f>Eintragen!A770</f>
        <v>L22</v>
      </c>
      <c r="O770" s="16">
        <f>Eintragen!B770</f>
        <v>29500910</v>
      </c>
      <c r="P770" s="15">
        <f>Eintragen!D770</f>
        <v>61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16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1" s="14" t="str">
        <f>IFERROR(VLOOKUP(Tabelle3[[#This Row],[Artikelnr.]],Artikel!A:C,3,FALSE),Tabelle3[[#This Row],[Artikelnr.]])</f>
        <v>ABS ZIEGENR</v>
      </c>
      <c r="F771" s="11" t="str">
        <f>VLOOKUP(Eintragen!D771,'Liste Gründe'!A:D,2,FALSE)</f>
        <v>keinen Verwendungszweck</v>
      </c>
      <c r="G771" s="13" t="str">
        <f>IF(ISBLANK(Eintragen!F771),VLOOKUP(Tabelle3[[#This Row],[Grund Ziffer]],'Liste Gründe'!A:D,3,FALSE),Eintragen!F771)</f>
        <v>keinen Verwendungszweck</v>
      </c>
      <c r="H771" s="11" t="str">
        <f>IF(ISBLANK(Tabelle1[[#This Row],[noch genauer]]),"-",Tabelle1[[#This Row],[noch genauer]])</f>
        <v>&lt;100kg/Monat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0.16</v>
      </c>
      <c r="N771" s="14" t="str">
        <f>Eintragen!A771</f>
        <v>L20</v>
      </c>
      <c r="O771" s="16">
        <f>Eintragen!B771</f>
        <v>29500913</v>
      </c>
      <c r="P771" s="15">
        <f>Eintragen!D771</f>
        <v>61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BU1</v>
      </c>
      <c r="B772" s="12">
        <f>Eintragen!C772</f>
        <v>71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2" s="14" t="str">
        <f>IFERROR(VLOOKUP(Tabelle3[[#This Row],[Artikelnr.]],Artikel!A:C,3,FALSE),Tabelle3[[#This Row],[Artikelnr.]])</f>
        <v>VOS-ABS ENTSORGUNG</v>
      </c>
      <c r="F772" s="11" t="str">
        <f>VLOOKUP(Eintragen!D772,'Liste Gründe'!A:D,2,FALSE)</f>
        <v>Rest</v>
      </c>
      <c r="G772" s="13" t="str">
        <f>IF(ISBLANK(Eintragen!F772),VLOOKUP(Tabelle3[[#This Row],[Grund Ziffer]],'Liste Gründe'!A:D,3,FALSE),Eintragen!F772)</f>
        <v>geschälte Rinde</v>
      </c>
      <c r="H772" s="11" t="str">
        <f>IF(ISBLANK(Tabelle1[[#This Row],[noch genauer]]),"-",Tabelle1[[#This Row],[noch genauer]])</f>
        <v>keine Verwendung möglich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>
        <f>IFERROR(VLOOKUP(Tabelle3[[#This Row],[Artikelnr.]],Kennzahlen!S:U,3,FALSE)*Tabelle3[[#This Row],[Menge]],"0")</f>
        <v>0.71</v>
      </c>
      <c r="N772" s="14" t="str">
        <f>Eintragen!A772</f>
        <v>RWV</v>
      </c>
      <c r="O772" s="16">
        <f>Eintragen!B772</f>
        <v>29500917</v>
      </c>
      <c r="P772" s="15">
        <f>Eintragen!D772</f>
        <v>22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BU4</v>
      </c>
      <c r="B773" s="12">
        <f>Eintragen!C773</f>
        <v>7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3" s="14" t="str">
        <f>IFERROR(VLOOKUP(Tabelle3[[#This Row],[Artikelnr.]],Artikel!A:C,3,FALSE),Tabelle3[[#This Row],[Artikelnr.]])</f>
        <v>ABS Whisky-Nuts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Verwendungszweck</v>
      </c>
      <c r="H773" s="11" t="str">
        <f>IF(ISBLANK(Tabelle1[[#This Row],[noch genauer]]),"-",Tabelle1[[#This Row],[noch genauer]])</f>
        <v>&lt;300kg/Monat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10.5</v>
      </c>
      <c r="N773" s="14" t="str">
        <f>Eintragen!A773</f>
        <v>L21</v>
      </c>
      <c r="O773" s="16">
        <f>Eintragen!B773</f>
        <v>29501009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BU4</v>
      </c>
      <c r="B774" s="12">
        <f>Eintragen!C774</f>
        <v>17</v>
      </c>
      <c r="C774" s="13">
        <f>Tabelle1[[#This Row],[Datum]]</f>
        <v>44468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4" s="14" t="str">
        <f>IFERROR(VLOOKUP(Tabelle3[[#This Row],[Artikelnr.]],Artikel!A:C,3,FALSE),Tabelle3[[#This Row],[Artikelnr.]])</f>
        <v>ABS KELLERGEIST</v>
      </c>
      <c r="F774" s="11" t="str">
        <f>VLOOKUP(Eintragen!D774,'Liste Gründe'!A:D,2,FALSE)</f>
        <v>keinen Verwendungszweck</v>
      </c>
      <c r="G774" s="13" t="str">
        <f>IF(ISBLANK(Eintragen!F774),VLOOKUP(Tabelle3[[#This Row],[Grund Ziffer]],'Liste Gründe'!A:D,3,FALSE),Eintragen!F774)</f>
        <v>keinen Verwendungszweck</v>
      </c>
      <c r="H774" s="11" t="str">
        <f>IF(ISBLANK(Tabelle1[[#This Row],[noch genauer]]),"-",Tabelle1[[#This Row],[noch genauer]])</f>
        <v>&lt;300kg/Monat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>
        <f>IFERROR(VLOOKUP(Tabelle3[[#This Row],[Artikelnr.]],Kennzahlen!S:U,3,FALSE)*Tabelle3[[#This Row],[Menge]],"0")</f>
        <v>1.7000000000000001E-3</v>
      </c>
      <c r="N774" s="14" t="str">
        <f>Eintragen!A774</f>
        <v>L22</v>
      </c>
      <c r="O774" s="16">
        <f>Eintragen!B774</f>
        <v>29501028</v>
      </c>
      <c r="P774" s="15">
        <f>Eintragen!D774</f>
        <v>61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BU3</v>
      </c>
      <c r="B775" s="12">
        <f>Eintragen!C775</f>
        <v>370</v>
      </c>
      <c r="C775" s="13">
        <f>Tabelle1[[#This Row],[Datum]]</f>
        <v>44468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5" s="14" t="str">
        <f>IFERROR(VLOOKUP(Tabelle3[[#This Row],[Artikelnr.]],Artikel!A:C,3,FALSE),Tabelle3[[#This Row],[Artikelnr.]])</f>
        <v>VOS RW BUN-PF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>
        <f>IFERROR(VLOOKUP(Tabelle3[[#This Row],[Artikelnr.]],Kennzahlen!S:U,3,FALSE)*Tabelle3[[#This Row],[Menge]],"0")</f>
        <v>185</v>
      </c>
      <c r="N775" s="14" t="str">
        <f>Eintragen!A775</f>
        <v>L16</v>
      </c>
      <c r="O775" s="16">
        <f>Eintragen!B775</f>
        <v>29501055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BU1</v>
      </c>
      <c r="B776" s="12">
        <f>Eintragen!C776</f>
        <v>29.2</v>
      </c>
      <c r="C776" s="13">
        <f>Tabelle1[[#This Row],[Datum]]</f>
        <v>44468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6" s="14" t="str">
        <f>IFERROR(VLOOKUP(Tabelle3[[#This Row],[Artikelnr.]],Artikel!A:C,3,FALSE),Tabelle3[[#This Row],[Artikelnr.]])</f>
        <v>VEG-SCH MILD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-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Abfüllung</v>
      </c>
      <c r="O776" s="16">
        <f>Eintragen!B776</f>
        <v>31900001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29.8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7" s="14" t="str">
        <f>IFERROR(VLOOKUP(Tabelle3[[#This Row],[Artikelnr.]],Artikel!A:C,3,FALSE),Tabelle3[[#This Row],[Artikelnr.]])</f>
        <v>VEG-SCH MILD 7,2KG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Füllkopf tropft (vegan)</v>
      </c>
      <c r="H777" s="11" t="str">
        <f>IF(ISBLANK(Tabelle1[[#This Row],[noch genauer]]),"-",Tabelle1[[#This Row],[noch genauer]])</f>
        <v>-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>
        <f>Eintragen!B777</f>
        <v>31900001</v>
      </c>
      <c r="P777" s="15">
        <f>Eintragen!D777</f>
        <v>10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24.6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8" s="14" t="str">
        <f>IFERROR(VLOOKUP(Tabelle3[[#This Row],[Artikelnr.]],Artikel!A:C,3,FALSE),Tabelle3[[#This Row],[Artikelnr.]])</f>
        <v>VEG-SCH MILD 7,2KG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Füllkopf tropft (vegan)</v>
      </c>
      <c r="H778" s="11"/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>
        <f>Eintragen!B778</f>
        <v>31900001</v>
      </c>
      <c r="P778" s="15">
        <f>Eintragen!D778</f>
        <v>10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BU1</v>
      </c>
      <c r="B779" s="12">
        <f>Eintragen!C779</f>
        <v>10.8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79" s="14" t="str">
        <f>IFERROR(VLOOKUP(Tabelle3[[#This Row],[Artikelnr.]],Artikel!A:C,3,FALSE),Tabelle3[[#This Row],[Artikelnr.]])</f>
        <v>VEG-SCH MILD 7,2KG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Füllkopf tropft (vegan)</v>
      </c>
      <c r="H779" s="11"/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>
        <f>Eintragen!B779</f>
        <v>31900001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21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80" s="14" t="str">
        <f>IFERROR(VLOOKUP(Tabelle3[[#This Row],[Artikelnr.]],Artikel!A:C,3,FALSE),Tabelle3[[#This Row],[Artikelnr.]])</f>
        <v>GRW NATUR 7,2KG</v>
      </c>
      <c r="F780" s="11" t="str">
        <f>VLOOKUP(Eintragen!D780,'Liste Gründe'!A:D,2,FALSE)</f>
        <v>Linienbezogen</v>
      </c>
      <c r="G780" s="13" t="str">
        <f>IF(ISBLANK(Eintragen!F780),VLOOKUP(Tabelle3[[#This Row],[Grund Ziffer]],'Liste Gründe'!A:D,3,FALSE),Eintragen!F780)</f>
        <v>Bodenabfall Abfüllung</v>
      </c>
      <c r="H780" s="11" t="str">
        <f>IF(ISBLANK(Tabelle1[[#This Row],[noch genauer]]),"-",Tabelle1[[#This Row],[noch genauer]])</f>
        <v>Schlaufe gerissen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>
        <f>Eintragen!B780</f>
        <v>32000049</v>
      </c>
      <c r="P780" s="15">
        <f>Eintragen!D780</f>
        <v>10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BU1</v>
      </c>
      <c r="B781" s="12">
        <f>Eintragen!C781</f>
        <v>56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HAV-DILL-VAKU</v>
      </c>
      <c r="F781" s="11" t="str">
        <f>VLOOKUP(Eintragen!D781,'Liste Gründe'!A:D,2,FALSE)</f>
        <v>Schimmel</v>
      </c>
      <c r="G781" s="13" t="str">
        <f>IF(ISBLANK(Eintragen!F781),VLOOKUP(Tabelle3[[#This Row],[Grund Ziffer]],'Liste Gründe'!A:D,3,FALSE),Eintragen!F781)</f>
        <v>Luftzieher</v>
      </c>
      <c r="H781" s="11" t="str">
        <f>IF(ISBLANK(Tabelle1[[#This Row],[noch genauer]]),"-",Tabelle1[[#This Row],[noch genauer]])</f>
        <v>Luftzieher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56.783999999999999</v>
      </c>
      <c r="N781" s="14" t="str">
        <f>Eintragen!A781</f>
        <v>RWV</v>
      </c>
      <c r="O781" s="16">
        <f>Eintragen!B781</f>
        <v>49500052</v>
      </c>
      <c r="P781" s="15">
        <f>Eintragen!D781</f>
        <v>12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BU3</v>
      </c>
      <c r="B782" s="12">
        <f>Eintragen!C782</f>
        <v>9</v>
      </c>
      <c r="C782" s="13">
        <f>Tabelle1[[#This Row],[Datum]]</f>
        <v>44468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</v>
      </c>
      <c r="F782" s="11" t="str">
        <f>VLOOKUP(Eintragen!D782,'Liste Gründe'!A:D,2,FALSE)</f>
        <v>Schimmel</v>
      </c>
      <c r="G782" s="13" t="str">
        <f>IF(ISBLANK(Eintragen!F782),VLOOKUP(Tabelle3[[#This Row],[Grund Ziffer]],'Liste Gründe'!A:D,3,FALSE),Eintragen!F782)</f>
        <v>VOS &gt; Einsatz</v>
      </c>
      <c r="H782" s="11" t="str">
        <f>IF(ISBLANK(Tabelle1[[#This Row],[noch genauer]]),"-",Tabelle1[[#This Row],[noch genauer]])</f>
        <v>-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L9</v>
      </c>
      <c r="O782" s="16" t="str">
        <f>Eintragen!B782</f>
        <v>Diverses</v>
      </c>
      <c r="P782" s="15">
        <f>Eintragen!D782</f>
        <v>12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BU1</v>
      </c>
      <c r="B783" s="12">
        <f>Eintragen!C783</f>
        <v>85.8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3" s="14" t="str">
        <f>IFERROR(VLOOKUP(Tabelle3[[#This Row],[Artikelnr.]],Artikel!A:C,3,FALSE),Tabelle3[[#This Row],[Artikelnr.]])</f>
        <v>Diverses</v>
      </c>
      <c r="F783" s="11" t="str">
        <f>VLOOKUP(Eintragen!D783,'Liste Gründe'!A:D,2,FALSE)</f>
        <v>Linienbezogen</v>
      </c>
      <c r="G783" s="13" t="str">
        <f>IF(ISBLANK(Eintragen!F783),VLOOKUP(Tabelle3[[#This Row],[Grund Ziffer]],'Liste Gründe'!A:D,3,FALSE),Eintragen!F783)</f>
        <v>Maschinenabfall</v>
      </c>
      <c r="H783" s="11" t="str">
        <f>IF(ISBLANK(Tabelle1[[#This Row],[noch genauer]]),"-",Tabelle1[[#This Row],[noch genauer]])</f>
        <v>-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Strudelline</v>
      </c>
      <c r="O783" s="16" t="str">
        <f>Eintragen!B783</f>
        <v>Diverses</v>
      </c>
      <c r="P783" s="15">
        <f>Eintragen!D783</f>
        <v>10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100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4" s="14" t="str">
        <f>IFERROR(VLOOKUP(Tabelle3[[#This Row],[Artikelnr.]],Artikel!A:C,3,FALSE),Tabelle3[[#This Row],[Artikelnr.]])</f>
        <v>Diverses aus Abfüllung</v>
      </c>
      <c r="F784" s="11" t="str">
        <f>VLOOKUP(Eintragen!D784,'Liste Gründe'!A:D,2,FALSE)</f>
        <v>Linienbezogen</v>
      </c>
      <c r="G784" s="13" t="str">
        <f>IF(ISBLANK(Eintragen!F784),VLOOKUP(Tabelle3[[#This Row],[Grund Ziffer]],'Liste Gründe'!A:D,3,FALSE),Eintragen!F784)</f>
        <v>Maschinenabfall</v>
      </c>
      <c r="H784" s="11" t="str">
        <f>IF(ISBLANK(Tabelle1[[#This Row],[noch genauer]]),"-",Tabelle1[[#This Row],[noch genauer]])</f>
        <v>nicht eindeutig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Diverses aus Abfüllung</v>
      </c>
      <c r="P784" s="15">
        <f>Eintragen!D784</f>
        <v>10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BU1</v>
      </c>
      <c r="B785" s="12">
        <f>Eintragen!C785</f>
        <v>62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5" s="14" t="str">
        <f>IFERROR(VLOOKUP(Tabelle3[[#This Row],[Artikelnr.]],Artikel!A:C,3,FALSE),Tabelle3[[#This Row],[Artikelnr.]])</f>
        <v>Diverses aus Schmelze</v>
      </c>
      <c r="F785" s="11" t="str">
        <f>VLOOKUP(Eintragen!D785,'Liste Gründe'!A:D,2,FALSE)</f>
        <v>Linienbezogen</v>
      </c>
      <c r="G785" s="13" t="str">
        <f>IF(ISBLANK(Eintragen!F785),VLOOKUP(Tabelle3[[#This Row],[Grund Ziffer]],'Liste Gründe'!A:D,3,FALSE),Eintragen!F785)</f>
        <v>Maschinenabfall</v>
      </c>
      <c r="H785" s="11" t="str">
        <f>IF(ISBLANK(Tabelle1[[#This Row],[noch genauer]]),"-",Tabelle1[[#This Row],[noch genauer]])</f>
        <v>nicht eindeutig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Schmelze</v>
      </c>
      <c r="O785" s="16" t="str">
        <f>Eintragen!B785</f>
        <v>Diverses aus Schmelze</v>
      </c>
      <c r="P785" s="15">
        <f>Eintragen!D785</f>
        <v>10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BU1</v>
      </c>
      <c r="B786" s="12">
        <f>Eintragen!C786</f>
        <v>20</v>
      </c>
      <c r="C786" s="13">
        <f>Tabelle1[[#This Row],[Datum]]</f>
        <v>44468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6" s="14" t="str">
        <f>IFERROR(VLOOKUP(Tabelle3[[#This Row],[Artikelnr.]],Artikel!A:C,3,FALSE),Tabelle3[[#This Row],[Artikelnr.]])</f>
        <v>ganze Wurst gourme natur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Bodenabfall Abfüllung</v>
      </c>
      <c r="H786" s="11" t="str">
        <f>IF(ISBLANK(Tabelle1[[#This Row],[noch genauer]]),"-",Tabelle1[[#This Row],[noch genauer]])</f>
        <v>-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Räucherei</v>
      </c>
      <c r="O786" s="16" t="str">
        <f>Eintragen!B786</f>
        <v>ganze Wurst gourme natur</v>
      </c>
      <c r="P786" s="15">
        <f>Eintragen!D786</f>
        <v>31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BU1</v>
      </c>
      <c r="B787" s="12">
        <f>Eintragen!C787</f>
        <v>10</v>
      </c>
      <c r="C787" s="13">
        <f>Tabelle1[[#This Row],[Datum]]</f>
        <v>44468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7" s="14" t="str">
        <f>IFERROR(VLOOKUP(Tabelle3[[#This Row],[Artikelnr.]],Artikel!A:C,3,FALSE),Tabelle3[[#This Row],[Artikelnr.]])</f>
        <v>ganze Wurst gourme natur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Bodenabfall Abfüllung</v>
      </c>
      <c r="H787" s="11" t="str">
        <f>IF(ISBLANK(Tabelle1[[#This Row],[noch genauer]]),"-",Tabelle1[[#This Row],[noch genauer]])</f>
        <v>-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Räucherei</v>
      </c>
      <c r="O787" s="16" t="str">
        <f>Eintragen!B787</f>
        <v>ganze Wurst gourme natur</v>
      </c>
      <c r="P787" s="15">
        <f>Eintragen!D787</f>
        <v>33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BU1</v>
      </c>
      <c r="B788" s="12">
        <f>Eintragen!C788</f>
        <v>20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8" s="14" t="str">
        <f>IFERROR(VLOOKUP(Tabelle3[[#This Row],[Artikelnr.]],Artikel!A:C,3,FALSE),Tabelle3[[#This Row],[Artikelnr.]])</f>
        <v>ganze Wurst Schinken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-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Räucherei</v>
      </c>
      <c r="O788" s="16" t="str">
        <f>Eintragen!B788</f>
        <v>ganze Wurst Schinken</v>
      </c>
      <c r="P788" s="15">
        <f>Eintragen!D788</f>
        <v>31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BU3</v>
      </c>
      <c r="B789" s="12">
        <f>Eintragen!C789</f>
        <v>322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9" s="14" t="str">
        <f>IFERROR(VLOOKUP(Tabelle3[[#This Row],[Artikelnr.]],Artikel!A:C,3,FALSE),Tabelle3[[#This Row],[Artikelnr.]])</f>
        <v>gemischte Räucherstücke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gemischtes Produkt</v>
      </c>
      <c r="H789" s="11" t="str">
        <f>IF(ISBLANK(Tabelle1[[#This Row],[noch genauer]]),"-",Tabelle1[[#This Row],[noch genauer]])</f>
        <v>gemischt, weil mehrere Produkte in einen Auftrag einfließen. VOS Trennung erforderlich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L9</v>
      </c>
      <c r="O789" s="16" t="str">
        <f>Eintragen!B789</f>
        <v>gemischte Räucherstücke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BU3</v>
      </c>
      <c r="B790" s="12">
        <f>Eintragen!C790</f>
        <v>61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0" s="14" t="str">
        <f>IFERROR(VLOOKUP(Tabelle3[[#This Row],[Artikelnr.]],Artikel!A:C,3,FALSE),Tabelle3[[#This Row],[Artikelnr.]])</f>
        <v>gemischte Räucherstücke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gemischtes Produkt</v>
      </c>
      <c r="H790" s="11" t="str">
        <f>IF(ISBLANK(Tabelle1[[#This Row],[noch genauer]]),"-",Tabelle1[[#This Row],[noch genauer]])</f>
        <v>gemischt, weil mehrere Produkte in einen Auftrag einfließen. VOS Trennung erforderlich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L9</v>
      </c>
      <c r="O790" s="16" t="str">
        <f>Eintragen!B790</f>
        <v>gemischte Räucherstücke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Rest</v>
      </c>
      <c r="B791" s="12">
        <f>Eintragen!C791</f>
        <v>2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1" s="14" t="str">
        <f>IFERROR(VLOOKUP(Tabelle3[[#This Row],[Artikelnr.]],Artikel!A:C,3,FALSE),Tabelle3[[#This Row],[Artikelnr.]])</f>
        <v>Laborproben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Sensorik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Labor</v>
      </c>
      <c r="O791" s="16" t="str">
        <f>Eintragen!B791</f>
        <v>Laborproben</v>
      </c>
      <c r="P791" s="15">
        <f>Eintragen!D791</f>
        <v>70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Rest</v>
      </c>
      <c r="B792" s="12">
        <f>Eintragen!C792</f>
        <v>56.6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Laborproben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</v>
      </c>
      <c r="H792" s="11" t="str">
        <f>IF(ISBLANK(Tabelle1[[#This Row],[noch genauer]]),"-",Tabelle1[[#This Row],[noch genauer]])</f>
        <v>Laborprobe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Laborproben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BU3</v>
      </c>
      <c r="B793" s="12">
        <f>Eintragen!C793</f>
        <v>20</v>
      </c>
      <c r="C793" s="13">
        <f>Tabelle1[[#This Row],[Datum]]</f>
        <v>44468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Reste Zipfel</v>
      </c>
      <c r="F793" s="11" t="str">
        <f>VLOOKUP(Eintragen!D793,'Liste Gründe'!A:D,2,FALSE)</f>
        <v>Schimmel</v>
      </c>
      <c r="G793" s="13" t="str">
        <f>IF(ISBLANK(Eintragen!F793),VLOOKUP(Tabelle3[[#This Row],[Grund Ziffer]],'Liste Gründe'!A:D,3,FALSE),Eintragen!F793)</f>
        <v>Rest</v>
      </c>
      <c r="H793" s="11" t="str">
        <f>IF(ISBLANK(Tabelle1[[#This Row],[noch genauer]]),"-",Tabelle1[[#This Row],[noch genauer]])</f>
        <v>Reste von Würste beim Köpfen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WVP</v>
      </c>
      <c r="O793" s="16" t="str">
        <f>Eintragen!B793</f>
        <v>Reste Zipfel</v>
      </c>
      <c r="P793" s="15">
        <f>Eintragen!D793</f>
        <v>12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BU1</v>
      </c>
      <c r="B794" s="12">
        <f>Eintragen!C794</f>
        <v>20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VOS SKZ Mozzarella 40%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MHD abgelaufen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10</v>
      </c>
      <c r="N794" s="14" t="str">
        <f>Eintragen!A794</f>
        <v>RWV</v>
      </c>
      <c r="O794" s="16">
        <f>Eintragen!B794</f>
        <v>29500539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12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5" s="14" t="str">
        <f>IFERROR(VLOOKUP(Tabelle3[[#This Row],[Artikelnr.]],Artikel!A:C,3,FALSE),Tabelle3[[#This Row],[Artikelnr.]])</f>
        <v>VOS GRW Natur 45% OGT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gemischtes Produkt</v>
      </c>
      <c r="H795" s="11" t="str">
        <f>IF(ISBLANK(Tabelle1[[#This Row],[noch genauer]]),"-",Tabelle1[[#This Row],[noch genauer]])</f>
        <v>wurde nicht eingesetzt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6</v>
      </c>
      <c r="N795" s="14" t="str">
        <f>Eintragen!A795</f>
        <v>Bu3</v>
      </c>
      <c r="O795" s="16">
        <f>Eintragen!B795</f>
        <v>29500622</v>
      </c>
      <c r="P795" s="15">
        <f>Eintragen!D795</f>
        <v>10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BU1</v>
      </c>
      <c r="B797" s="12">
        <f>Eintragen!C797</f>
        <v>22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7" s="14" t="str">
        <f>IFERROR(VLOOKUP(Tabelle3[[#This Row],[Artikelnr.]],Artikel!A:C,3,FALSE),Tabelle3[[#This Row],[Artikelnr.]])</f>
        <v>ABS Gouda 48% OGT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Grund unbekannt</v>
      </c>
      <c r="H797" s="11" t="str">
        <f>IF(ISBLANK(Tabelle1[[#This Row],[noch genauer]]),"-",Tabelle1[[#This Row],[noch genauer]])</f>
        <v>guter Zustand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Schmelze</v>
      </c>
      <c r="O797" s="16">
        <f>Eintragen!B797</f>
        <v>29500816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BU4</v>
      </c>
      <c r="B798" s="12">
        <f>Eintragen!C798</f>
        <v>16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8" s="14" t="str">
        <f>IFERROR(VLOOKUP(Tabelle3[[#This Row],[Artikelnr.]],Artikel!A:C,3,FALSE),Tabelle3[[#This Row],[Artikelnr.]])</f>
        <v>ABS MEDI-KRÄUK</v>
      </c>
      <c r="F798" s="11" t="str">
        <f>VLOOKUP(Eintragen!D798,'Liste Gründe'!A:D,2,FALSE)</f>
        <v>keinen Verwendungszweck</v>
      </c>
      <c r="G798" s="13" t="str">
        <f>IF(ISBLANK(Eintragen!F798),VLOOKUP(Tabelle3[[#This Row],[Grund Ziffer]],'Liste Gründe'!A:D,3,FALSE),Eintragen!F798)</f>
        <v>keinen Verwendungszweck</v>
      </c>
      <c r="H798" s="11" t="str">
        <f>IF(ISBLANK(Tabelle1[[#This Row],[noch genauer]]),"-",Tabelle1[[#This Row],[noch genauer]])</f>
        <v>&lt;500kg/Monat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>
        <f>IFERROR(VLOOKUP(Tabelle3[[#This Row],[Artikelnr.]],Kennzahlen!S:U,3,FALSE)*Tabelle3[[#This Row],[Menge]],"0")</f>
        <v>24</v>
      </c>
      <c r="N798" s="14" t="str">
        <f>Eintragen!A798</f>
        <v>L21</v>
      </c>
      <c r="O798" s="16">
        <f>Eintragen!B798</f>
        <v>29500886</v>
      </c>
      <c r="P798" s="15">
        <f>Eintragen!D798</f>
        <v>61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BU1</v>
      </c>
      <c r="B799" s="12">
        <f>Eintragen!C799</f>
        <v>44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VOS-ABS ENTSORGUNG</v>
      </c>
      <c r="F799" s="11" t="str">
        <f>VLOOKUP(Eintragen!D799,'Liste Gründe'!A:D,2,FALSE)</f>
        <v>Rest</v>
      </c>
      <c r="G799" s="13" t="str">
        <f>IF(ISBLANK(Eintragen!F799),VLOOKUP(Tabelle3[[#This Row],[Grund Ziffer]],'Liste Gründe'!A:D,3,FALSE),Eintragen!F799)</f>
        <v>geschälte Rinde</v>
      </c>
      <c r="H799" s="11" t="str">
        <f>IF(ISBLANK(Tabelle1[[#This Row],[noch genauer]]),"-",Tabelle1[[#This Row],[noch genauer]])</f>
        <v>keine Verwendung möglich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0.44</v>
      </c>
      <c r="N799" s="14" t="str">
        <f>Eintragen!A799</f>
        <v>RWV</v>
      </c>
      <c r="O799" s="16">
        <f>Eintragen!B799</f>
        <v>29500917</v>
      </c>
      <c r="P799" s="15">
        <f>Eintragen!D799</f>
        <v>22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46</v>
      </c>
      <c r="C800" s="13">
        <f>Tabelle1[[#This Row],[Datum]]</f>
        <v>44469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VOS-ABS ENTSORGUNG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geschälte Rinde</v>
      </c>
      <c r="H800" s="11" t="str">
        <f>IF(ISBLANK(Tabelle1[[#This Row],[noch genauer]]),"-",Tabelle1[[#This Row],[noch genauer]])</f>
        <v>keine Verwendung möglich</v>
      </c>
      <c r="I800" s="14">
        <f t="shared" si="48"/>
        <v>39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0.46</v>
      </c>
      <c r="N800" s="14" t="str">
        <f>Eintragen!A800</f>
        <v>RWV</v>
      </c>
      <c r="O800" s="16">
        <f>Eintragen!B800</f>
        <v>29500917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1" s="14" t="str">
        <f>IFERROR(VLOOKUP(Tabelle3[[#This Row],[Artikelnr.]],Artikel!A:C,3,FALSE),Tabelle3[[#This Row],[Artikelnr.]])</f>
        <v>VOS URW-NUSS-OGT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keine Verarbeitung</v>
      </c>
      <c r="H801" s="11" t="str">
        <f>IF(ISBLANK(Tabelle1[[#This Row],[noch genauer]]),"-",Tabelle1[[#This Row],[noch genauer]])</f>
        <v>MHD abgelaufen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>
        <f>IFERROR(VLOOKUP(Tabelle3[[#This Row],[Artikelnr.]],Kennzahlen!S:U,3,FALSE)*Tabelle3[[#This Row],[Menge]],"0")</f>
        <v>12.5</v>
      </c>
      <c r="N801" s="14" t="str">
        <f>Eintragen!A801</f>
        <v>Schmelze</v>
      </c>
      <c r="O801" s="16">
        <f>Eintragen!B801</f>
        <v>29500943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15</v>
      </c>
      <c r="C802" s="13">
        <f>Tabelle1[[#This Row],[Datum]]</f>
        <v>44469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2" s="14" t="str">
        <f>IFERROR(VLOOKUP(Tabelle3[[#This Row],[Artikelnr.]],Artikel!A:C,3,FALSE),Tabelle3[[#This Row],[Artikelnr.]])</f>
        <v>VOS URW-NATUR-EXTRA</v>
      </c>
      <c r="F802" s="11" t="str">
        <f>VLOOKUP(Eintragen!D802,'Liste Gründe'!A:D,2,FALSE)</f>
        <v>Schimmel</v>
      </c>
      <c r="G802" s="13" t="str">
        <f>IF(ISBLANK(Eintragen!F802),VLOOKUP(Tabelle3[[#This Row],[Grund Ziffer]],'Liste Gründe'!A:D,3,FALSE),Eintragen!F802)</f>
        <v>keine Verarbeitung</v>
      </c>
      <c r="H802" s="11" t="str">
        <f>IF(ISBLANK(Tabelle1[[#This Row],[noch genauer]]),"-",Tabelle1[[#This Row],[noch genauer]])</f>
        <v>MHD abgelaufen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>
        <f>IFERROR(VLOOKUP(Tabelle3[[#This Row],[Artikelnr.]],Kennzahlen!S:U,3,FALSE)*Tabelle3[[#This Row],[Menge]],"0")</f>
        <v>7.5</v>
      </c>
      <c r="N802" s="14" t="str">
        <f>Eintragen!A802</f>
        <v>RWV</v>
      </c>
      <c r="O802" s="16">
        <f>Eintragen!B802</f>
        <v>29500947</v>
      </c>
      <c r="P802" s="15">
        <f>Eintragen!D802</f>
        <v>12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BU1</v>
      </c>
      <c r="B803" s="12">
        <f>Eintragen!C803</f>
        <v>100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URW-VS-SPICKER-NATU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50</v>
      </c>
      <c r="N803" s="14" t="str">
        <f>Eintragen!A803</f>
        <v>RWV</v>
      </c>
      <c r="O803" s="16">
        <f>Eintragen!B803</f>
        <v>29500948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BU1</v>
      </c>
      <c r="B804" s="12">
        <f>Eintragen!C804</f>
        <v>25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 NATUR AMM CO RE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VOS &gt; Einsatz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12.5</v>
      </c>
      <c r="N804" s="14" t="str">
        <f>Eintragen!A804</f>
        <v>RWV</v>
      </c>
      <c r="O804" s="16">
        <f>Eintragen!B804</f>
        <v>29501021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BU4</v>
      </c>
      <c r="B805" s="12">
        <f>Eintragen!C805</f>
        <v>9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5" s="14" t="str">
        <f>IFERROR(VLOOKUP(Tabelle3[[#This Row],[Artikelnr.]],Artikel!A:C,3,FALSE),Tabelle3[[#This Row],[Artikelnr.]])</f>
        <v>ABS BRUSCHETTA</v>
      </c>
      <c r="F805" s="11" t="str">
        <f>VLOOKUP(Eintragen!D805,'Liste Gründe'!A:D,2,FALSE)</f>
        <v>keinen Verwendungszweck</v>
      </c>
      <c r="G805" s="13" t="str">
        <f>IF(ISBLANK(Eintragen!F805),VLOOKUP(Tabelle3[[#This Row],[Grund Ziffer]],'Liste Gründe'!A:D,3,FALSE),Eintragen!F805)</f>
        <v>keinen Verwendungszweck</v>
      </c>
      <c r="H805" s="11" t="str">
        <f>IF(ISBLANK(Tabelle1[[#This Row],[noch genauer]]),"-",Tabelle1[[#This Row],[noch genauer]])</f>
        <v>&lt;300kg/Monat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13.5</v>
      </c>
      <c r="N805" s="14" t="str">
        <f>Eintragen!A805</f>
        <v>L21</v>
      </c>
      <c r="O805" s="16">
        <f>Eintragen!B805</f>
        <v>29501029</v>
      </c>
      <c r="P805" s="15">
        <f>Eintragen!D805</f>
        <v>61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BU1</v>
      </c>
      <c r="B806" s="12">
        <f>Eintragen!C806</f>
        <v>195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6" s="14" t="str">
        <f>IFERROR(VLOOKUP(Tabelle3[[#This Row],[Artikelnr.]],Artikel!A:C,3,FALSE),Tabelle3[[#This Row],[Artikelnr.]])</f>
        <v>ABS 45-48% Konventionel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Aufgrund Konsistenz nicht genommen. Zu wenig VOS verarbeitet. Vom Warmen ins Kalte -&gt; Schimmel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393.43199999999996</v>
      </c>
      <c r="N806" s="14" t="str">
        <f>Eintragen!A806</f>
        <v>Schmelze</v>
      </c>
      <c r="O806" s="16">
        <f>Eintragen!B806</f>
        <v>29600004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BU1</v>
      </c>
      <c r="B807" s="12">
        <f>Eintragen!C807</f>
        <v>66.8</v>
      </c>
      <c r="C807" s="13">
        <f>Tabelle1[[#This Row],[Datum]]</f>
        <v>44469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7" s="14" t="str">
        <f>IFERROR(VLOOKUP(Tabelle3[[#This Row],[Artikelnr.]],Artikel!A:C,3,FALSE),Tabelle3[[#This Row],[Artikelnr.]])</f>
        <v>VS RW Schinken mit Rind</v>
      </c>
      <c r="F807" s="11" t="str">
        <f>VLOOKUP(Eintragen!D807,'Liste Gründe'!A:D,2,FALSE)</f>
        <v>Schimmel</v>
      </c>
      <c r="G807" s="13" t="str">
        <f>IF(ISBLANK(Eintragen!F807),VLOOKUP(Tabelle3[[#This Row],[Grund Ziffer]],'Liste Gründe'!A:D,3,FALSE),Eintragen!F807)</f>
        <v>keine Verarbeitung</v>
      </c>
      <c r="H807" s="11" t="str">
        <f>IF(ISBLANK(Tabelle1[[#This Row],[noch genauer]]),"-",Tabelle1[[#This Row],[noch genauer]])</f>
        <v>Aufgrund Konsistenz nicht genommen. Zu wenig VOS verarbeitet. Vom Warmen ins Kalte -&gt; Schimmel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>
        <f>IFERROR(VLOOKUP(Tabelle3[[#This Row],[Artikelnr.]],Kennzahlen!S:U,3,FALSE)*Tabelle3[[#This Row],[Menge]],"0")</f>
        <v>33.4</v>
      </c>
      <c r="N807" s="14" t="str">
        <f>Eintragen!A807</f>
        <v>Schmelze</v>
      </c>
      <c r="O807" s="16">
        <f>Eintragen!B807</f>
        <v>29600017</v>
      </c>
      <c r="P807" s="15">
        <f>Eintragen!D807</f>
        <v>12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BU3</v>
      </c>
      <c r="B808" s="12">
        <f>Eintragen!C808</f>
        <v>72</v>
      </c>
      <c r="C808" s="13">
        <f>Tabelle1[[#This Row],[Datum]]</f>
        <v>44469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8" s="14" t="str">
        <f>IFERROR(VLOOKUP(Tabelle3[[#This Row],[Artikelnr.]],Artikel!A:C,3,FALSE),Tabelle3[[#This Row],[Artikelnr.]])</f>
        <v>VS RW Schinken mit Rind</v>
      </c>
      <c r="F808" s="11" t="str">
        <f>VLOOKUP(Eintragen!D808,'Liste Gründe'!A:D,2,FALSE)</f>
        <v>Schimmel</v>
      </c>
      <c r="G808" s="13" t="str">
        <f>IF(ISBLANK(Eintragen!F808),VLOOKUP(Tabelle3[[#This Row],[Grund Ziffer]],'Liste Gründe'!A:D,3,FALSE),Eintragen!F808)</f>
        <v>Rest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>
        <f>IFERROR(VLOOKUP(Tabelle3[[#This Row],[Artikelnr.]],Kennzahlen!S:U,3,FALSE)*Tabelle3[[#This Row],[Menge]],"0")</f>
        <v>36</v>
      </c>
      <c r="N808" s="14" t="str">
        <f>Eintragen!A808</f>
        <v>Bu3</v>
      </c>
      <c r="O808" s="16">
        <f>Eintragen!B808</f>
        <v>29600017</v>
      </c>
      <c r="P808" s="15">
        <f>Eintragen!D808</f>
        <v>12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BU3</v>
      </c>
      <c r="B809" s="12">
        <f>Eintragen!C809</f>
        <v>24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809" s="14" t="str">
        <f>IFERROR(VLOOKUP(Tabelle3[[#This Row],[Artikelnr.]],Artikel!A:C,3,FALSE),Tabelle3[[#This Row],[Artikelnr.]])</f>
        <v>VOS VEG-SCH WÜRZIG</v>
      </c>
      <c r="F809" s="11" t="str">
        <f>VLOOKUP(Eintragen!D809,'Liste Gründe'!A:D,2,FALSE)</f>
        <v>Schimmel</v>
      </c>
      <c r="G809" s="13" t="str">
        <f>IF(ISBLANK(Eintragen!F809),VLOOKUP(Tabelle3[[#This Row],[Grund Ziffer]],'Liste Gründe'!A:D,3,FALSE),Eintragen!F809)</f>
        <v>VOS &gt; Einsatz</v>
      </c>
      <c r="H809" s="11" t="str">
        <f>IF(ISBLANK(Tabelle1[[#This Row],[noch genauer]]),"-",Tabelle1[[#This Row],[noch genauer]])</f>
        <v>-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>
        <f>IFERROR(VLOOKUP(Tabelle3[[#This Row],[Artikelnr.]],Kennzahlen!S:U,3,FALSE)*Tabelle3[[#This Row],[Menge]],"0")</f>
        <v>12</v>
      </c>
      <c r="N809" s="14" t="str">
        <f>Eintragen!A809</f>
        <v>BU3</v>
      </c>
      <c r="O809" s="16">
        <f>Eintragen!B809</f>
        <v>29900003</v>
      </c>
      <c r="P809" s="15">
        <f>Eintragen!D809</f>
        <v>12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BU1</v>
      </c>
      <c r="B810" s="12">
        <f>Eintragen!C810</f>
        <v>16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0" s="14" t="str">
        <f>IFERROR(VLOOKUP(Tabelle3[[#This Row],[Artikelnr.]],Artikel!A:C,3,FALSE),Tabelle3[[#This Row],[Artikelnr.]])</f>
        <v>ABS GOU VAKU-OGT</v>
      </c>
      <c r="F810" s="11" t="str">
        <f>VLOOKUP(Eintragen!D810,'Liste Gründe'!A:D,2,FALSE)</f>
        <v>Rest</v>
      </c>
      <c r="G810" s="13" t="str">
        <f>IF(ISBLANK(Eintragen!F810),VLOOKUP(Tabelle3[[#This Row],[Grund Ziffer]],'Liste Gründe'!A:D,3,FALSE),Eintragen!F810)</f>
        <v>Grund unbekannt</v>
      </c>
      <c r="H810" s="11" t="str">
        <f>IF(ISBLANK(Tabelle1[[#This Row],[noch genauer]]),"-",Tabelle1[[#This Row],[noch genauer]])</f>
        <v>Luftzieher, aber trotzdem guter Zustand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Schmelze</v>
      </c>
      <c r="O810" s="16">
        <f>Eintragen!B810</f>
        <v>49500034</v>
      </c>
      <c r="P810" s="15">
        <f>Eintragen!D810</f>
        <v>22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Verkauf</v>
      </c>
      <c r="B813" s="12">
        <f>Eintragen!C813</f>
        <v>128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3" s="14" t="str">
        <f>IFERROR(VLOOKUP(Tabelle3[[#This Row],[Artikelnr.]],Artikel!A:C,3,FALSE),Tabelle3[[#This Row],[Artikelnr.]])</f>
        <v>Div. Zipfel, Endstücke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keinen Abnehmer/kein Schälpersonal</v>
      </c>
      <c r="H813" s="11" t="str">
        <f>IF(ISBLANK(Tabelle1[[#This Row],[noch genauer]]),"-",Tabelle1[[#This Row],[noch genauer]])</f>
        <v>keinen Abnehmer/Schälen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Verkauf</v>
      </c>
      <c r="O813" s="16" t="str">
        <f>Eintragen!B813</f>
        <v>Div. Zipfel, Endstücke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BU3</v>
      </c>
      <c r="B814" s="12">
        <f>Eintragen!C814</f>
        <v>10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4" s="14" t="str">
        <f>IFERROR(VLOOKUP(Tabelle3[[#This Row],[Artikelnr.]],Artikel!A:C,3,FALSE),Tabelle3[[#This Row],[Artikelnr.]])</f>
        <v>Div. Zipfel, Endstücke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Maschinenabfall</v>
      </c>
      <c r="H814" s="11" t="str">
        <f>IF(ISBLANK(Tabelle1[[#This Row],[noch genauer]]),"-",Tabelle1[[#This Row],[noch genauer]])</f>
        <v>nicht eindeutig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L3</v>
      </c>
      <c r="O814" s="16" t="str">
        <f>Eintragen!B814</f>
        <v>Div. Zipfel, Endstücke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BU3</v>
      </c>
      <c r="B815" s="12">
        <f>Eintragen!C815</f>
        <v>22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5" s="14" t="str">
        <f>IFERROR(VLOOKUP(Tabelle3[[#This Row],[Artikelnr.]],Artikel!A:C,3,FALSE),Tabelle3[[#This Row],[Artikelnr.]])</f>
        <v>Div. Zipfel, Endstücke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nicht eindeutig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Div. Zipfel, Endstücke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BU2</v>
      </c>
      <c r="B816" s="12">
        <f>Eintragen!C816</f>
        <v>12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6" s="14" t="str">
        <f>IFERROR(VLOOKUP(Tabelle3[[#This Row],[Artikelnr.]],Artikel!A:C,3,FALSE),Tabelle3[[#This Row],[Artikelnr.]])</f>
        <v>Diverses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nicht eindeutig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L2</v>
      </c>
      <c r="O816" s="16" t="str">
        <f>Eintragen!B816</f>
        <v>Diverses</v>
      </c>
      <c r="P816" s="15">
        <f>Eintragen!D816</f>
        <v>10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BU2</v>
      </c>
      <c r="B817" s="12">
        <f>Eintragen!C817</f>
        <v>78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7" s="14" t="str">
        <f>IFERROR(VLOOKUP(Tabelle3[[#This Row],[Artikelnr.]],Artikel!A:C,3,FALSE),Tabelle3[[#This Row],[Artikelnr.]])</f>
        <v>Diverses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Bu2</v>
      </c>
      <c r="O817" s="16" t="str">
        <f>Eintragen!B817</f>
        <v>Diverses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BU4</v>
      </c>
      <c r="B818" s="12">
        <f>Eintragen!C818</f>
        <v>24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8" s="14" t="str">
        <f>IFERROR(VLOOKUP(Tabelle3[[#This Row],[Artikelnr.]],Artikel!A:C,3,FALSE),Tabelle3[[#This Row],[Artikelnr.]])</f>
        <v>Diverses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nicht eindeutig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Bu4</v>
      </c>
      <c r="O818" s="16" t="str">
        <f>Eintragen!B818</f>
        <v>Diverses</v>
      </c>
      <c r="P818" s="15">
        <f>Eintragen!D818</f>
        <v>10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BU3</v>
      </c>
      <c r="B819" s="12">
        <f>Eintragen!C819</f>
        <v>11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9" s="14" t="str">
        <f>IFERROR(VLOOKUP(Tabelle3[[#This Row],[Artikelnr.]],Artikel!A:C,3,FALSE),Tabelle3[[#This Row],[Artikelnr.]])</f>
        <v>Diverses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Maschinenabfall</v>
      </c>
      <c r="H819" s="11" t="str">
        <f>IF(ISBLANK(Tabelle1[[#This Row],[noch genauer]]),"-",Tabelle1[[#This Row],[noch genauer]])</f>
        <v>nicht eindeutig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L33</v>
      </c>
      <c r="O819" s="16" t="str">
        <f>Eintragen!B819</f>
        <v>Diverses</v>
      </c>
      <c r="P819" s="15">
        <f>Eintragen!D819</f>
        <v>10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BU1</v>
      </c>
      <c r="B820" s="12">
        <f>Eintragen!C820</f>
        <v>97.5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0" s="14" t="str">
        <f>IFERROR(VLOOKUP(Tabelle3[[#This Row],[Artikelnr.]],Artikel!A:C,3,FALSE),Tabelle3[[#This Row],[Artikelnr.]])</f>
        <v>Diverses aus Abfüllung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nicht eindeutig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Abfüllung</v>
      </c>
      <c r="O820" s="16" t="str">
        <f>Eintragen!B820</f>
        <v>Diverses aus Abfüllung</v>
      </c>
      <c r="P820" s="15">
        <f>Eintragen!D820</f>
        <v>10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BU1</v>
      </c>
      <c r="B821" s="12">
        <f>Eintragen!C821</f>
        <v>484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 aus Abfüllung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Abfüllung</v>
      </c>
      <c r="O821" s="16" t="str">
        <f>Eintragen!B821</f>
        <v>Diverses aus Abfüllung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5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Diverses QM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Sensorik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QM</v>
      </c>
      <c r="O822" s="16" t="str">
        <f>Eintragen!B822</f>
        <v>Diverses QM</v>
      </c>
      <c r="P822" s="15">
        <f>Eintragen!D822</f>
        <v>70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BU1</v>
      </c>
      <c r="B823" s="12">
        <f>Eintragen!C823</f>
        <v>10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23" s="14" t="str">
        <f>IFERROR(VLOOKUP(Tabelle3[[#This Row],[Artikelnr.]],Artikel!A:C,3,FALSE),Tabelle3[[#This Row],[Artikelnr.]])</f>
        <v>ganze Wurst Schinken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Räucherei</v>
      </c>
      <c r="O823" s="16" t="str">
        <f>Eintragen!B823</f>
        <v>ganze Wurst Schinken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Rest</v>
      </c>
      <c r="B824" s="12">
        <f>Eintragen!C824</f>
        <v>2.1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4" s="14" t="str">
        <f>IFERROR(VLOOKUP(Tabelle3[[#This Row],[Artikelnr.]],Artikel!A:C,3,FALSE),Tabelle3[[#This Row],[Artikelnr.]])</f>
        <v>Laborproben</v>
      </c>
      <c r="F824" s="11" t="str">
        <f>VLOOKUP(Eintragen!D824,'Liste Gründe'!A:D,2,FALSE)</f>
        <v>Qualitätssicherung</v>
      </c>
      <c r="G824" s="13" t="str">
        <f>IF(ISBLANK(Eintragen!F824),VLOOKUP(Tabelle3[[#This Row],[Grund Ziffer]],'Liste Gründe'!A:D,3,FALSE),Eintragen!F824)</f>
        <v>Sensorik</v>
      </c>
      <c r="H824" s="11" t="str">
        <f>IF(ISBLANK(Tabelle1[[#This Row],[noch genauer]]),"-",Tabelle1[[#This Row],[noch genauer]])</f>
        <v>Sensorik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Labor</v>
      </c>
      <c r="O824" s="16" t="str">
        <f>Eintragen!B824</f>
        <v>Laborproben</v>
      </c>
      <c r="P824" s="15">
        <f>Eintragen!D824</f>
        <v>70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Rest</v>
      </c>
      <c r="B825" s="12">
        <f>Eintragen!C825</f>
        <v>70</v>
      </c>
      <c r="C825" s="13">
        <f>Tabelle1[[#This Row],[Datum]]</f>
        <v>44469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5" s="14" t="str">
        <f>IFERROR(VLOOKUP(Tabelle3[[#This Row],[Artikelnr.]],Artikel!A:C,3,FALSE),Tabelle3[[#This Row],[Artikelnr.]])</f>
        <v>Laborproben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Laborproben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12</v>
      </c>
      <c r="C826" s="13">
        <f>Tabelle1[[#This Row],[Datum]]</f>
        <v>44469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6" s="14" t="str">
        <f>IFERROR(VLOOKUP(Tabelle3[[#This Row],[Artikelnr.]],Artikel!A:C,3,FALSE),Tabelle3[[#This Row],[Artikelnr.]])</f>
        <v>Natur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nicht eindeutig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L1</v>
      </c>
      <c r="O826" s="16" t="str">
        <f>Eintragen!B826</f>
        <v>Natur</v>
      </c>
      <c r="P826" s="15">
        <f>Eintragen!D826</f>
        <v>10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BU3</v>
      </c>
      <c r="B827" s="12">
        <f>Eintragen!C827</f>
        <v>18</v>
      </c>
      <c r="C827" s="13">
        <f>Tabelle1[[#This Row],[Datum]]</f>
        <v>44469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Reste Zipfel</v>
      </c>
      <c r="F827" s="11" t="str">
        <f>VLOOKUP(Eintragen!D827,'Liste Gründe'!A:D,2,FALSE)</f>
        <v>keinen Verwendungszweck</v>
      </c>
      <c r="G827" s="13" t="str">
        <f>IF(ISBLANK(Eintragen!F827),VLOOKUP(Tabelle3[[#This Row],[Grund Ziffer]],'Liste Gründe'!A:D,3,FALSE),Eintragen!F827)</f>
        <v>Reste von Würste beim Köpfen</v>
      </c>
      <c r="H827" s="11" t="str">
        <f>IF(ISBLANK(Tabelle1[[#This Row],[noch genauer]]),"-",Tabelle1[[#This Row],[noch genauer]])</f>
        <v>Reste von Würste beim Köpfen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WVP</v>
      </c>
      <c r="O827" s="16" t="str">
        <f>Eintragen!B827</f>
        <v>Reste Zipfel</v>
      </c>
      <c r="P827" s="15">
        <f>Eintragen!D827</f>
        <v>61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275</v>
      </c>
      <c r="C828" s="13">
        <f>Tabelle1[[#This Row],[Datum]]</f>
        <v>44469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8" s="14" t="str">
        <f>IFERROR(VLOOKUP(Tabelle3[[#This Row],[Artikelnr.]],Artikel!A:C,3,FALSE),Tabelle3[[#This Row],[Artikelnr.]])</f>
        <v>RS natur gourmet</v>
      </c>
      <c r="F828" s="11" t="str">
        <f>VLOOKUP(Eintragen!D828,'Liste Gründe'!A:D,2,FALSE)</f>
        <v>Schimmel</v>
      </c>
      <c r="G828" s="13" t="str">
        <f>IF(ISBLANK(Eintragen!F828),VLOOKUP(Tabelle3[[#This Row],[Grund Ziffer]],'Liste Gründe'!A:D,3,FALSE),Eintragen!F828)</f>
        <v>Rest</v>
      </c>
      <c r="H828" s="11" t="str">
        <f>IF(ISBLANK(Tabelle1[[#This Row],[noch genauer]]),"-",Tabelle1[[#This Row],[noch genauer]])</f>
        <v>wurde nicht eingesetzt</v>
      </c>
      <c r="I828" s="14">
        <f t="shared" si="48"/>
        <v>39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Bu3</v>
      </c>
      <c r="O828" s="16" t="str">
        <f>Eintragen!B828</f>
        <v>RS natur gourmet</v>
      </c>
      <c r="P828" s="15">
        <f>Eintragen!D828</f>
        <v>12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BU3</v>
      </c>
      <c r="B829" s="12">
        <f>Eintragen!C829</f>
        <v>50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9" s="14" t="str">
        <f>IFERROR(VLOOKUP(Tabelle3[[#This Row],[Artikelnr.]],Artikel!A:C,3,FALSE),Tabelle3[[#This Row],[Artikelnr.]])</f>
        <v>Wallnusstraum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Wallnusstraum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BU1</v>
      </c>
      <c r="B830" s="12">
        <f>Eintragen!C830</f>
        <v>10</v>
      </c>
      <c r="C830" s="13">
        <f>Tabelle1[[#This Row],[Datum]]</f>
        <v>44470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0" s="14" t="str">
        <f>IFERROR(VLOOKUP(Tabelle3[[#This Row],[Artikelnr.]],Artikel!A:C,3,FALSE),Tabelle3[[#This Row],[Artikelnr.]])</f>
        <v>ganze Wurst BDK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Bodenabfall Abfüllung</v>
      </c>
      <c r="H830" s="11" t="str">
        <f>IF(ISBLANK(Tabelle1[[#This Row],[noch genauer]]),"-",Tabelle1[[#This Row],[noch genauer]])</f>
        <v>-</v>
      </c>
      <c r="I830" s="14">
        <f t="shared" si="48"/>
        <v>39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Räucherei</v>
      </c>
      <c r="O830" s="16" t="str">
        <f>Eintragen!B830</f>
        <v>ganze Wurst BDK</v>
      </c>
      <c r="P830" s="15">
        <f>Eintragen!D830</f>
        <v>34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BU1</v>
      </c>
      <c r="B831" s="12">
        <f>Eintragen!C831</f>
        <v>10</v>
      </c>
      <c r="C831" s="13">
        <f>Tabelle1[[#This Row],[Datum]]</f>
        <v>44470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31" s="14" t="str">
        <f>IFERROR(VLOOKUP(Tabelle3[[#This Row],[Artikelnr.]],Artikel!A:C,3,FALSE),Tabelle3[[#This Row],[Artikelnr.]])</f>
        <v>ganze Wurst Räucher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Bodenabfall Abfüllung</v>
      </c>
      <c r="H831" s="11" t="str">
        <f>IF(ISBLANK(Tabelle1[[#This Row],[noch genauer]]),"-",Tabelle1[[#This Row],[noch genauer]])</f>
        <v>-</v>
      </c>
      <c r="I831" s="14">
        <f t="shared" si="48"/>
        <v>39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Räucherei</v>
      </c>
      <c r="O831" s="16" t="str">
        <f>Eintragen!B831</f>
        <v>ganze Wurst Räucher</v>
      </c>
      <c r="P831" s="15">
        <f>Eintragen!D831</f>
        <v>34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Rest</v>
      </c>
      <c r="B832" s="12">
        <f>Eintragen!C832</f>
        <v>10</v>
      </c>
      <c r="C832" s="13">
        <f>Tabelle1[[#This Row],[Datum]]</f>
        <v>44470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2" s="14" t="str">
        <f>IFERROR(VLOOKUP(Tabelle3[[#This Row],[Artikelnr.]],Artikel!A:C,3,FALSE),Tabelle3[[#This Row],[Artikelnr.]])</f>
        <v>Laborproben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Laborprobe</v>
      </c>
      <c r="H832" s="11" t="str">
        <f>IF(ISBLANK(Tabelle1[[#This Row],[noch genauer]]),"-",Tabelle1[[#This Row],[noch genauer]])</f>
        <v>Laborprobe</v>
      </c>
      <c r="I832" s="14">
        <f t="shared" si="48"/>
        <v>39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Laborproben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Rest</v>
      </c>
      <c r="B833" s="12">
        <f>Eintragen!C833</f>
        <v>70</v>
      </c>
      <c r="C833" s="13">
        <f>Tabelle1[[#This Row],[Datum]]</f>
        <v>44470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3" s="14" t="str">
        <f>IFERROR(VLOOKUP(Tabelle3[[#This Row],[Artikelnr.]],Artikel!A:C,3,FALSE),Tabelle3[[#This Row],[Artikelnr.]])</f>
        <v>Laborproben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Rückstellproben</v>
      </c>
      <c r="I833" s="14">
        <f t="shared" si="48"/>
        <v>39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Laborproben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Rest</v>
      </c>
      <c r="B834" s="12">
        <f>Eintragen!C834</f>
        <v>20</v>
      </c>
      <c r="C834" s="13">
        <f>Tabelle1[[#This Row],[Datum]]</f>
        <v>44470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SKZ Ammerland Block</v>
      </c>
      <c r="F834" s="11" t="str">
        <f>VLOOKUP(Eintragen!D834,'Liste Gründe'!A:D,2,FALSE)</f>
        <v>Qualitätssicherung</v>
      </c>
      <c r="G834" s="13" t="str">
        <f>IF(ISBLANK(Eintragen!F834),VLOOKUP(Tabelle3[[#This Row],[Grund Ziffer]],'Liste Gründe'!A:D,3,FALSE),Eintragen!F834)</f>
        <v>Laborprobe</v>
      </c>
      <c r="H834" s="11" t="str">
        <f>IF(ISBLANK(Tabelle1[[#This Row],[noch genauer]]),"-",Tabelle1[[#This Row],[noch genauer]])</f>
        <v>Laborprobe</v>
      </c>
      <c r="I834" s="14">
        <f t="shared" ref="I834:I897" si="52">_xlfn.ISOWEEKNUM(C834)</f>
        <v>39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Labor</v>
      </c>
      <c r="O834" s="16" t="str">
        <f>Eintragen!B834</f>
        <v>SKZ Ammerland Block</v>
      </c>
      <c r="P834" s="15">
        <f>Eintragen!D834</f>
        <v>70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BU1</v>
      </c>
      <c r="B835" s="12">
        <f>Eintragen!C835</f>
        <v>641</v>
      </c>
      <c r="C835" s="13">
        <f>Tabelle1[[#This Row],[Datum]]</f>
        <v>44473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VOS Räucher Natur Natri</v>
      </c>
      <c r="F835" s="11" t="str">
        <f>VLOOKUP(Eintragen!D835,'Liste Gründe'!A:D,2,FALSE)</f>
        <v>Schimmel</v>
      </c>
      <c r="G835" s="13" t="str">
        <f>IF(ISBLANK(Eintragen!F835),VLOOKUP(Tabelle3[[#This Row],[Grund Ziffer]],'Liste Gründe'!A:D,3,FALSE),Eintragen!F835)</f>
        <v>keine Verarbeitung</v>
      </c>
      <c r="H835" s="11" t="str">
        <f>IF(ISBLANK(Tabelle1[[#This Row],[noch genauer]]),"-",Tabelle1[[#This Row],[noch genauer]])</f>
        <v>-</v>
      </c>
      <c r="I835" s="14">
        <f t="shared" si="52"/>
        <v>40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>
        <f>IFERROR(VLOOKUP(Tabelle3[[#This Row],[Artikelnr.]],Kennzahlen!S:U,3,FALSE)*Tabelle3[[#This Row],[Menge]],"0")</f>
        <v>320.5</v>
      </c>
      <c r="N835" s="14" t="str">
        <f>Eintragen!A835</f>
        <v>Schmelze</v>
      </c>
      <c r="O835" s="16">
        <f>Eintragen!B835</f>
        <v>29500498</v>
      </c>
      <c r="P835" s="15">
        <f>Eintragen!D835</f>
        <v>12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BU3</v>
      </c>
      <c r="B836" s="12">
        <f>Eintragen!C836</f>
        <v>178</v>
      </c>
      <c r="C836" s="13">
        <f>Tabelle1[[#This Row],[Datum]]</f>
        <v>44473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6" s="14" t="str">
        <f>IFERROR(VLOOKUP(Tabelle3[[#This Row],[Artikelnr.]],Artikel!A:C,3,FALSE),Tabelle3[[#This Row],[Artikelnr.]])</f>
        <v>VOS Räucher Schinken Vo</v>
      </c>
      <c r="F836" s="11" t="str">
        <f>VLOOKUP(Eintragen!D836,'Liste Gründe'!A:D,2,FALSE)</f>
        <v>Schimmel</v>
      </c>
      <c r="G836" s="13" t="str">
        <f>IF(ISBLANK(Eintragen!F836),VLOOKUP(Tabelle3[[#This Row],[Grund Ziffer]],'Liste Gründe'!A:D,3,FALSE),Eintragen!F836)</f>
        <v>VOS &gt; Einsatz</v>
      </c>
      <c r="H836" s="11" t="str">
        <f>IF(ISBLANK(Tabelle1[[#This Row],[noch genauer]]),"-",Tabelle1[[#This Row],[noch genauer]])</f>
        <v>-</v>
      </c>
      <c r="I836" s="14">
        <f t="shared" si="52"/>
        <v>40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>
        <f>IFERROR(VLOOKUP(Tabelle3[[#This Row],[Artikelnr.]],Kennzahlen!S:U,3,FALSE)*Tabelle3[[#This Row],[Menge]],"0")</f>
        <v>89</v>
      </c>
      <c r="N836" s="14" t="str">
        <f>Eintragen!A836</f>
        <v>BU3</v>
      </c>
      <c r="O836" s="16">
        <f>Eintragen!B836</f>
        <v>29500528</v>
      </c>
      <c r="P836" s="15">
        <f>Eintragen!D836</f>
        <v>12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BU3</v>
      </c>
      <c r="B837" s="12">
        <f>Eintragen!C837</f>
        <v>547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7" s="14" t="str">
        <f>IFERROR(VLOOKUP(Tabelle3[[#This Row],[Artikelnr.]],Artikel!A:C,3,FALSE),Tabelle3[[#This Row],[Artikelnr.]])</f>
        <v>VOS Räucher Vorschmelzr</v>
      </c>
      <c r="F837" s="11" t="str">
        <f>VLOOKUP(Eintragen!D837,'Liste Gründe'!A:D,2,FALSE)</f>
        <v>Schimmel</v>
      </c>
      <c r="G837" s="13" t="str">
        <f>IF(ISBLANK(Eintragen!F837),VLOOKUP(Tabelle3[[#This Row],[Grund Ziffer]],'Liste Gründe'!A:D,3,FALSE),Eintragen!F837)</f>
        <v>Rest</v>
      </c>
      <c r="H837" s="11" t="str">
        <f>IF(ISBLANK(Tabelle1[[#This Row],[noch genauer]]),"-",Tabelle1[[#This Row],[noch genauer]])</f>
        <v>Fehlproduktion/unterbefüllt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>
        <f>IFERROR(VLOOKUP(Tabelle3[[#This Row],[Artikelnr.]],Kennzahlen!S:U,3,FALSE)*Tabelle3[[#This Row],[Menge]],"0")</f>
        <v>273.5</v>
      </c>
      <c r="N837" s="14" t="str">
        <f>Eintragen!A837</f>
        <v>BU3</v>
      </c>
      <c r="O837" s="16">
        <f>Eintragen!B837</f>
        <v>29500565</v>
      </c>
      <c r="P837" s="15">
        <f>Eintragen!D837</f>
        <v>12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BU4</v>
      </c>
      <c r="B838" s="12">
        <f>Eintragen!C838</f>
        <v>2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8" s="14" t="str">
        <f>IFERROR(VLOOKUP(Tabelle3[[#This Row],[Artikelnr.]],Artikel!A:C,3,FALSE),Tabelle3[[#This Row],[Artikelnr.]])</f>
        <v>ABS ZIEGE-GOU</v>
      </c>
      <c r="F838" s="11" t="str">
        <f>VLOOKUP(Eintragen!D838,'Liste Gründe'!A:D,2,FALSE)</f>
        <v>keinen Verwendungszweck</v>
      </c>
      <c r="G838" s="13" t="str">
        <f>IF(ISBLANK(Eintragen!F838),VLOOKUP(Tabelle3[[#This Row],[Grund Ziffer]],'Liste Gründe'!A:D,3,FALSE),Eintragen!F838)</f>
        <v>-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>
        <f>IFERROR(VLOOKUP(Tabelle3[[#This Row],[Artikelnr.]],Kennzahlen!S:U,3,FALSE)*Tabelle3[[#This Row],[Menge]],"0")</f>
        <v>2</v>
      </c>
      <c r="N838" s="14" t="str">
        <f>Eintragen!A838</f>
        <v>BU4</v>
      </c>
      <c r="O838" s="16">
        <f>Eintragen!B838</f>
        <v>29500887</v>
      </c>
      <c r="P838" s="15">
        <f>Eintragen!D838</f>
        <v>61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BU4</v>
      </c>
      <c r="B839" s="12">
        <f>Eintragen!C839</f>
        <v>15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9" s="14" t="str">
        <f>IFERROR(VLOOKUP(Tabelle3[[#This Row],[Artikelnr.]],Artikel!A:C,3,FALSE),Tabelle3[[#This Row],[Artikelnr.]])</f>
        <v>ABS BLU-FOU</v>
      </c>
      <c r="F839" s="11" t="str">
        <f>VLOOKUP(Eintragen!D839,'Liste Gründe'!A:D,2,FALSE)</f>
        <v>keinen Verwendungszweck</v>
      </c>
      <c r="G839" s="13" t="str">
        <f>IF(ISBLANK(Eintragen!F839),VLOOKUP(Tabelle3[[#This Row],[Grund Ziffer]],'Liste Gründe'!A:D,3,FALSE),Eintragen!F839)</f>
        <v>-</v>
      </c>
      <c r="H839" s="11" t="str">
        <f>IF(ISBLANK(Tabelle1[[#This Row],[noch genauer]]),"-",Tabelle1[[#This Row],[noch genauer]])</f>
        <v>-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>
        <f>IFERROR(VLOOKUP(Tabelle3[[#This Row],[Artikelnr.]],Kennzahlen!S:U,3,FALSE)*Tabelle3[[#This Row],[Menge]],"0")</f>
        <v>0.15</v>
      </c>
      <c r="N839" s="14" t="str">
        <f>Eintragen!A839</f>
        <v>BU4</v>
      </c>
      <c r="O839" s="16">
        <f>Eintragen!B839</f>
        <v>29500892</v>
      </c>
      <c r="P839" s="15">
        <f>Eintragen!D839</f>
        <v>61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BU4</v>
      </c>
      <c r="B840" s="12">
        <f>Eintragen!C840</f>
        <v>9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0" s="14" t="str">
        <f>IFERROR(VLOOKUP(Tabelle3[[#This Row],[Artikelnr.]],Artikel!A:C,3,FALSE),Tabelle3[[#This Row],[Artikelnr.]])</f>
        <v>ABS SCH-PAUL</v>
      </c>
      <c r="F840" s="11" t="str">
        <f>VLOOKUP(Eintragen!D840,'Liste Gründe'!A:D,2,FALSE)</f>
        <v>keinen Verwendungszweck</v>
      </c>
      <c r="G840" s="13" t="str">
        <f>IF(ISBLANK(Eintragen!F840),VLOOKUP(Tabelle3[[#This Row],[Grund Ziffer]],'Liste Gründe'!A:D,3,FALSE),Eintragen!F840)</f>
        <v>-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0.09</v>
      </c>
      <c r="N840" s="14" t="str">
        <f>Eintragen!A840</f>
        <v>BU4</v>
      </c>
      <c r="O840" s="16">
        <f>Eintragen!B840</f>
        <v>29500906</v>
      </c>
      <c r="P840" s="15">
        <f>Eintragen!D840</f>
        <v>61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BU4</v>
      </c>
      <c r="B841" s="12">
        <f>Eintragen!C841</f>
        <v>12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Unser Blütenkäse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-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0.12</v>
      </c>
      <c r="N841" s="14" t="str">
        <f>Eintragen!A841</f>
        <v>BU4</v>
      </c>
      <c r="O841" s="16">
        <f>Eintragen!B841</f>
        <v>29500910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BU1</v>
      </c>
      <c r="B842" s="12">
        <f>Eintragen!C842</f>
        <v>28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2" s="14" t="str">
        <f>IFERROR(VLOOKUP(Tabelle3[[#This Row],[Artikelnr.]],Artikel!A:C,3,FALSE),Tabelle3[[#This Row],[Artikelnr.]])</f>
        <v>VOS-ABS ENTSORGUNG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geschälte Rinde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0.28000000000000003</v>
      </c>
      <c r="N842" s="14" t="str">
        <f>Eintragen!A842</f>
        <v>RWV</v>
      </c>
      <c r="O842" s="16">
        <f>Eintragen!B842</f>
        <v>29500917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62</v>
      </c>
      <c r="C843" s="13">
        <f>Tabelle1[[#This Row],[Datum]]</f>
        <v>44473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3" s="14" t="str">
        <f>IFERROR(VLOOKUP(Tabelle3[[#This Row],[Artikelnr.]],Artikel!A:C,3,FALSE),Tabelle3[[#This Row],[Artikelnr.]])</f>
        <v>VOS-ABS ENTSORGUNG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geschälte Rinde</v>
      </c>
      <c r="H843" s="11" t="str">
        <f>IF(ISBLANK(Tabelle1[[#This Row],[noch genauer]]),"-",Tabelle1[[#This Row],[noch genauer]])</f>
        <v>-</v>
      </c>
      <c r="I843" s="14">
        <f t="shared" si="52"/>
        <v>40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>
        <f>IFERROR(VLOOKUP(Tabelle3[[#This Row],[Artikelnr.]],Kennzahlen!S:U,3,FALSE)*Tabelle3[[#This Row],[Menge]],"0")</f>
        <v>0.62</v>
      </c>
      <c r="N843" s="14" t="str">
        <f>Eintragen!A843</f>
        <v>RWV</v>
      </c>
      <c r="O843" s="16">
        <f>Eintragen!B843</f>
        <v>29500917</v>
      </c>
      <c r="P843" s="15">
        <f>Eintragen!D843</f>
        <v>22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97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4" s="14" t="str">
        <f>IFERROR(VLOOKUP(Tabelle3[[#This Row],[Artikelnr.]],Artikel!A:C,3,FALSE),Tabelle3[[#This Row],[Artikelnr.]])</f>
        <v>VOS SKZ-GOU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 Verarbeitung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48.5</v>
      </c>
      <c r="N844" s="14" t="str">
        <f>Eintragen!A844</f>
        <v>Abfüllung</v>
      </c>
      <c r="O844" s="16">
        <f>Eintragen!B844</f>
        <v>29500918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BU1</v>
      </c>
      <c r="B845" s="12">
        <f>Eintragen!C845</f>
        <v>33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URW-GRS-KRÄU OGT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spezifischer Einsatz</v>
      </c>
      <c r="H845" s="11" t="str">
        <f>IF(ISBLANK(Tabelle1[[#This Row],[noch genauer]]),"-",Tabelle1[[#This Row],[noch genauer]])</f>
        <v>Produktion unregelmäßig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16.5</v>
      </c>
      <c r="N845" s="14" t="str">
        <f>Eintragen!A845</f>
        <v>Abfüllung</v>
      </c>
      <c r="O845" s="16">
        <f>Eintragen!B845</f>
        <v>29500939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BU1</v>
      </c>
      <c r="B846" s="12">
        <f>Eintragen!C846</f>
        <v>75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URW-SCHI-NAT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keine Verarbeitung</v>
      </c>
      <c r="H846" s="11" t="str">
        <f>IF(ISBLANK(Tabelle1[[#This Row],[noch genauer]]),"-",Tabelle1[[#This Row],[noch genauer]])</f>
        <v>-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37.5</v>
      </c>
      <c r="N846" s="14" t="str">
        <f>Eintragen!A846</f>
        <v>Schmelze</v>
      </c>
      <c r="O846" s="16">
        <f>Eintragen!B846</f>
        <v>29500945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BU1</v>
      </c>
      <c r="B847" s="12">
        <f>Eintragen!C847</f>
        <v>52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URW-JALA-NAT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keine Verarbeitung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Abfüllung</v>
      </c>
      <c r="O847" s="16">
        <f>Eintragen!B847</f>
        <v>29500946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BU3</v>
      </c>
      <c r="B848" s="12">
        <f>Eintragen!C848</f>
        <v>117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8" s="14" t="str">
        <f>IFERROR(VLOOKUP(Tabelle3[[#This Row],[Artikelnr.]],Artikel!A:C,3,FALSE),Tabelle3[[#This Row],[Artikelnr.]])</f>
        <v>ABS CHED-PF-KRÄUK gemis</v>
      </c>
      <c r="F848" s="11" t="str">
        <f>VLOOKUP(Eintragen!D848,'Liste Gründe'!A:D,2,FALSE)</f>
        <v>keinen Verwendungszweck</v>
      </c>
      <c r="G848" s="13" t="str">
        <f>IF(ISBLANK(Eintragen!F848),VLOOKUP(Tabelle3[[#This Row],[Grund Ziffer]],'Liste Gründe'!A:D,3,FALSE),Eintragen!F848)</f>
        <v>Keinen Einsatz in aktuelle Produkte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117</v>
      </c>
      <c r="N848" s="14" t="str">
        <f>Eintragen!A848</f>
        <v>L33</v>
      </c>
      <c r="O848" s="16">
        <f>Eintragen!B848</f>
        <v>29501003</v>
      </c>
      <c r="P848" s="15">
        <f>Eintragen!D848</f>
        <v>61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BU4</v>
      </c>
      <c r="B849" s="12">
        <f>Eintragen!C849</f>
        <v>13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9" s="14" t="str">
        <f>IFERROR(VLOOKUP(Tabelle3[[#This Row],[Artikelnr.]],Artikel!A:C,3,FALSE),Tabelle3[[#This Row],[Artikelnr.]])</f>
        <v>ABS Whisky-Nuts</v>
      </c>
      <c r="F849" s="11" t="str">
        <f>VLOOKUP(Eintragen!D849,'Liste Gründe'!A:D,2,FALSE)</f>
        <v>keinen Verwendungszweck</v>
      </c>
      <c r="G849" s="13" t="str">
        <f>IF(ISBLANK(Eintragen!F849),VLOOKUP(Tabelle3[[#This Row],[Grund Ziffer]],'Liste Gründe'!A:D,3,FALSE),Eintragen!F849)</f>
        <v>-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>
        <f>IFERROR(VLOOKUP(Tabelle3[[#This Row],[Artikelnr.]],Kennzahlen!S:U,3,FALSE)*Tabelle3[[#This Row],[Menge]],"0")</f>
        <v>19.5</v>
      </c>
      <c r="N849" s="14" t="str">
        <f>Eintragen!A849</f>
        <v>BU4</v>
      </c>
      <c r="O849" s="16">
        <f>Eintragen!B849</f>
        <v>29501009</v>
      </c>
      <c r="P849" s="15">
        <f>Eintragen!D849</f>
        <v>61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BU4</v>
      </c>
      <c r="B850" s="12">
        <f>Eintragen!C850</f>
        <v>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0" s="14" t="str">
        <f>IFERROR(VLOOKUP(Tabelle3[[#This Row],[Artikelnr.]],Artikel!A:C,3,FALSE),Tabelle3[[#This Row],[Artikelnr.]])</f>
        <v>VOS WAL-THEKE</v>
      </c>
      <c r="F850" s="11" t="str">
        <f>VLOOKUP(Eintragen!D850,'Liste Gründe'!A:D,2,FALSE)</f>
        <v>keinen Verwendungszweck</v>
      </c>
      <c r="G850" s="13" t="str">
        <f>IF(ISBLANK(Eintragen!F850),VLOOKUP(Tabelle3[[#This Row],[Grund Ziffer]],'Liste Gründe'!A:D,3,FALSE),Eintragen!F850)</f>
        <v>-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3</v>
      </c>
      <c r="N850" s="14" t="str">
        <f>Eintragen!A850</f>
        <v>BU4</v>
      </c>
      <c r="O850" s="16">
        <f>Eintragen!B850</f>
        <v>29501020</v>
      </c>
      <c r="P850" s="15">
        <f>Eintragen!D850</f>
        <v>61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BU4</v>
      </c>
      <c r="B851" s="12">
        <f>Eintragen!C851</f>
        <v>432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1" s="14" t="str">
        <f>IFERROR(VLOOKUP(Tabelle3[[#This Row],[Artikelnr.]],Artikel!A:C,3,FALSE),Tabelle3[[#This Row],[Artikelnr.]])</f>
        <v>ABS CAMBOZOLA</v>
      </c>
      <c r="F851" s="11" t="str">
        <f>VLOOKUP(Eintragen!D851,'Liste Gründe'!A:D,2,FALSE)</f>
        <v>keinen Verwendungszweck</v>
      </c>
      <c r="G851" s="13" t="str">
        <f>IF(ISBLANK(Eintragen!F851),VLOOKUP(Tabelle3[[#This Row],[Grund Ziffer]],'Liste Gründe'!A:D,3,FALSE),Eintragen!F851)</f>
        <v>-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4.3200000000000002E-2</v>
      </c>
      <c r="N851" s="14" t="str">
        <f>Eintragen!A851</f>
        <v>BU4</v>
      </c>
      <c r="O851" s="16">
        <f>Eintragen!B851</f>
        <v>29501023</v>
      </c>
      <c r="P851" s="15">
        <f>Eintragen!D851</f>
        <v>61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BU4</v>
      </c>
      <c r="B852" s="12">
        <f>Eintragen!C852</f>
        <v>6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2" s="14" t="str">
        <f>IFERROR(VLOOKUP(Tabelle3[[#This Row],[Artikelnr.]],Artikel!A:C,3,FALSE),Tabelle3[[#This Row],[Artikelnr.]])</f>
        <v>ABS KELLERGEIST</v>
      </c>
      <c r="F852" s="11" t="str">
        <f>VLOOKUP(Eintragen!D852,'Liste Gründe'!A:D,2,FALSE)</f>
        <v>keinen Verwendungszweck</v>
      </c>
      <c r="G852" s="13" t="str">
        <f>IF(ISBLANK(Eintragen!F852),VLOOKUP(Tabelle3[[#This Row],[Grund Ziffer]],'Liste Gründe'!A:D,3,FALSE),Eintragen!F852)</f>
        <v>-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6.0000000000000006E-4</v>
      </c>
      <c r="N852" s="14" t="str">
        <f>Eintragen!A852</f>
        <v>BU4</v>
      </c>
      <c r="O852" s="16">
        <f>Eintragen!B852</f>
        <v>29501028</v>
      </c>
      <c r="P852" s="15">
        <f>Eintragen!D852</f>
        <v>61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BU3</v>
      </c>
      <c r="B853" s="12">
        <f>Eintragen!C853</f>
        <v>29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3" s="14" t="str">
        <f>IFERROR(VLOOKUP(Tabelle3[[#This Row],[Artikelnr.]],Artikel!A:C,3,FALSE),Tabelle3[[#This Row],[Artikelnr.]])</f>
        <v>ABS CHED-ROT MIT ß-CARO</v>
      </c>
      <c r="F853" s="11" t="str">
        <f>VLOOKUP(Eintragen!D853,'Liste Gründe'!A:D,2,FALSE)</f>
        <v>keinen Verwendungszweck</v>
      </c>
      <c r="G853" s="13" t="str">
        <f>IF(ISBLANK(Eintragen!F853),VLOOKUP(Tabelle3[[#This Row],[Grund Ziffer]],'Liste Gründe'!A:D,3,FALSE),Eintragen!F853)</f>
        <v>Keinen Einsatz in aktuelle Produkte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29</v>
      </c>
      <c r="N853" s="14" t="str">
        <f>Eintragen!A853</f>
        <v>L33</v>
      </c>
      <c r="O853" s="16">
        <f>Eintragen!B853</f>
        <v>29501032</v>
      </c>
      <c r="P853" s="15">
        <f>Eintragen!D853</f>
        <v>61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BU3</v>
      </c>
      <c r="B854" s="12">
        <f>Eintragen!C854</f>
        <v>195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4" s="14" t="str">
        <f>IFERROR(VLOOKUP(Tabelle3[[#This Row],[Artikelnr.]],Artikel!A:C,3,FALSE),Tabelle3[[#This Row],[Artikelnr.]])</f>
        <v>VOS RW BUN-PF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VOS &gt; Einsatz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97.5</v>
      </c>
      <c r="N854" s="14" t="str">
        <f>Eintragen!A854</f>
        <v>BU3</v>
      </c>
      <c r="O854" s="16">
        <f>Eintragen!B854</f>
        <v>29501055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Verkauf</v>
      </c>
      <c r="B855" s="12">
        <f>Eintragen!C855</f>
        <v>386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5" s="14" t="str">
        <f>IFERROR(VLOOKUP(Tabelle3[[#This Row],[Artikelnr.]],Artikel!A:C,3,FALSE),Tabelle3[[#This Row],[Artikelnr.]])</f>
        <v>VOS GRW-SCHI-NAT ENDSTÜ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keinen Abnehmer/kein Schälpersonal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193</v>
      </c>
      <c r="N855" s="14" t="str">
        <f>Eintragen!A855</f>
        <v>Verkauf</v>
      </c>
      <c r="O855" s="16">
        <f>Eintragen!B855</f>
        <v>29501070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BU3</v>
      </c>
      <c r="B856" s="12">
        <f>Eintragen!C856</f>
        <v>289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6" s="14" t="str">
        <f>IFERROR(VLOOKUP(Tabelle3[[#This Row],[Artikelnr.]],Artikel!A:C,3,FALSE),Tabelle3[[#This Row],[Artikelnr.]])</f>
        <v>VOS GRW-NATUR-VAKU / Er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VOS &gt; Einsatz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148.54599999999999</v>
      </c>
      <c r="N856" s="14" t="str">
        <f>Eintragen!A856</f>
        <v>BU3</v>
      </c>
      <c r="O856" s="16">
        <f>Eintragen!B856</f>
        <v>49500143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BU3</v>
      </c>
      <c r="B857" s="12">
        <f>Eintragen!C857</f>
        <v>1266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7" s="14" t="str">
        <f>IFERROR(VLOOKUP(Tabelle3[[#This Row],[Artikelnr.]],Artikel!A:C,3,FALSE),Tabelle3[[#This Row],[Artikelnr.]])</f>
        <v>VOS RW-NATUR-EXTRA-VAKU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VOS &gt; Einsatz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650.72400000000005</v>
      </c>
      <c r="N857" s="14" t="str">
        <f>Eintragen!A857</f>
        <v>BU3</v>
      </c>
      <c r="O857" s="16">
        <f>Eintragen!B857</f>
        <v>49500147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Verkauf</v>
      </c>
      <c r="B858" s="12">
        <f>Eintragen!C858</f>
        <v>684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Abschnitte Landkäse Ber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keinen Abnehmer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715.25880000000006</v>
      </c>
      <c r="N858" s="14" t="str">
        <f>Eintragen!A858</f>
        <v>Verkauf</v>
      </c>
      <c r="O858" s="16">
        <f>Eintragen!B858</f>
        <v>59500051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Rest</v>
      </c>
      <c r="B859" s="12">
        <f>Eintragen!C859</f>
        <v>14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59" s="14" t="str">
        <f>IFERROR(VLOOKUP(Tabelle3[[#This Row],[Artikelnr.]],Artikel!A:C,3,FALSE),Tabelle3[[#This Row],[Artikelnr.]])</f>
        <v>Diverses</v>
      </c>
      <c r="F859" s="11" t="str">
        <f>VLOOKUP(Eintragen!D859,'Liste Gründe'!A:D,2,FALSE)</f>
        <v>Qualitätssicherung</v>
      </c>
      <c r="G859" s="13" t="str">
        <f>IF(ISBLANK(Eintragen!F859),VLOOKUP(Tabelle3[[#This Row],[Grund Ziffer]],'Liste Gründe'!A:D,3,FALSE),Eintragen!F859)</f>
        <v>Sensorik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QM</v>
      </c>
      <c r="O859" s="16" t="str">
        <f>Eintragen!B859</f>
        <v>Diverses</v>
      </c>
      <c r="P859" s="15">
        <f>Eintragen!D859</f>
        <v>70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Rest</v>
      </c>
      <c r="B860" s="12">
        <f>Eintragen!C860</f>
        <v>93</v>
      </c>
      <c r="C860" s="13">
        <f>Tabelle1[[#This Row],[Datum]]</f>
        <v>44473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</v>
      </c>
      <c r="F860" s="11" t="str">
        <f>VLOOKUP(Eintragen!D860,'Liste Gründe'!A:D,2,FALSE)</f>
        <v>Qualitätssicherung</v>
      </c>
      <c r="G860" s="13" t="str">
        <f>IF(ISBLANK(Eintragen!F860),VLOOKUP(Tabelle3[[#This Row],[Grund Ziffer]],'Liste Gründe'!A:D,3,FALSE),Eintragen!F860)</f>
        <v>Rückstellproben</v>
      </c>
      <c r="H860" s="11" t="str">
        <f>IF(ISBLANK(Tabelle1[[#This Row],[noch genauer]]),"-",Tabelle1[[#This Row],[noch genauer]])</f>
        <v>-</v>
      </c>
      <c r="I860" s="14">
        <f t="shared" si="52"/>
        <v>40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Labor</v>
      </c>
      <c r="O860" s="16" t="str">
        <f>Eintragen!B860</f>
        <v>Diverses</v>
      </c>
      <c r="P860" s="15">
        <f>Eintragen!D860</f>
        <v>70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Rest</v>
      </c>
      <c r="B861" s="12">
        <f>Eintragen!C861</f>
        <v>26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1" s="14" t="str">
        <f>IFERROR(VLOOKUP(Tabelle3[[#This Row],[Artikelnr.]],Artikel!A:C,3,FALSE),Tabelle3[[#This Row],[Artikelnr.]])</f>
        <v>Diverses</v>
      </c>
      <c r="F861" s="11" t="str">
        <f>VLOOKUP(Eintragen!D861,'Liste Gründe'!A:D,2,FALSE)</f>
        <v>Qualitätssicherung</v>
      </c>
      <c r="G861" s="13" t="str">
        <f>IF(ISBLANK(Eintragen!F861),VLOOKUP(Tabelle3[[#This Row],[Grund Ziffer]],'Liste Gründe'!A:D,3,FALSE),Eintragen!F861)</f>
        <v>Einwaage Labor</v>
      </c>
      <c r="H861" s="11" t="str">
        <f>IF(ISBLANK(Tabelle1[[#This Row],[noch genauer]]),"-",Tabelle1[[#This Row],[noch genauer]])</f>
        <v>Einwaage Labor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Labor</v>
      </c>
      <c r="O861" s="16" t="str">
        <f>Eintragen!B861</f>
        <v>Diverses</v>
      </c>
      <c r="P861" s="15">
        <f>Eintragen!D861</f>
        <v>70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Rest</v>
      </c>
      <c r="B862" s="12">
        <f>Eintragen!C862</f>
        <v>49.7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2" s="14" t="str">
        <f>IFERROR(VLOOKUP(Tabelle3[[#This Row],[Artikelnr.]],Artikel!A:C,3,FALSE),Tabelle3[[#This Row],[Artikelnr.]])</f>
        <v>Diverses</v>
      </c>
      <c r="F862" s="11" t="str">
        <f>VLOOKUP(Eintragen!D862,'Liste Gründe'!A:D,2,FALSE)</f>
        <v>Qualitätssicherung</v>
      </c>
      <c r="G862" s="13" t="str">
        <f>IF(ISBLANK(Eintragen!F862),VLOOKUP(Tabelle3[[#This Row],[Grund Ziffer]],'Liste Gründe'!A:D,3,FALSE),Eintragen!F862)</f>
        <v>Rückstellproben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Labor</v>
      </c>
      <c r="O862" s="16" t="str">
        <f>Eintragen!B862</f>
        <v>Diverses</v>
      </c>
      <c r="P862" s="15">
        <f>Eintragen!D862</f>
        <v>70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BU2</v>
      </c>
      <c r="B863" s="12">
        <f>Eintragen!C863</f>
        <v>60</v>
      </c>
      <c r="C863" s="13">
        <f>Tabelle1[[#This Row],[Datum]]</f>
        <v>44489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63" s="14">
        <f>IFERROR(VLOOKUP(Tabelle3[[#This Row],[Artikelnr.]],Artikel!A:C,3,FALSE),Tabelle3[[#This Row],[Artikelnr.]])</f>
        <v>29500631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Schimmel</v>
      </c>
      <c r="H863" s="11" t="str">
        <f>IF(ISBLANK(Tabelle1[[#This Row],[noch genauer]]),"-",Tabelle1[[#This Row],[noch genauer]])</f>
        <v>-</v>
      </c>
      <c r="I863" s="14">
        <f t="shared" si="52"/>
        <v>42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>
        <f>Eintragen!B863</f>
        <v>29500631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BU1</v>
      </c>
      <c r="B864" s="12">
        <f>Eintragen!C864</f>
        <v>20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4" s="14" t="str">
        <f>IFERROR(VLOOKUP(Tabelle3[[#This Row],[Artikelnr.]],Artikel!A:C,3,FALSE),Tabelle3[[#This Row],[Artikelnr.]])</f>
        <v>Diverses</v>
      </c>
      <c r="F864" s="11" t="str">
        <f>VLOOKUP(Eintragen!D864,'Liste Gründe'!A:D,2,FALSE)</f>
        <v>Linienbezogen</v>
      </c>
      <c r="G864" s="13" t="str">
        <f>IF(ISBLANK(Eintragen!F864),VLOOKUP(Tabelle3[[#This Row],[Grund Ziffer]],'Liste Gründe'!A:D,3,FALSE),Eintragen!F864)</f>
        <v>Bodenabfall Abfüllung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Abfüllung</v>
      </c>
      <c r="O864" s="16" t="str">
        <f>Eintragen!B864</f>
        <v>Diverses</v>
      </c>
      <c r="P864" s="15">
        <f>Eintragen!D864</f>
        <v>31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BU3</v>
      </c>
      <c r="B865" s="12">
        <f>Eintragen!C865</f>
        <v>47</v>
      </c>
      <c r="C865" s="13">
        <f>Tabelle1[[#This Row],[Datum]]</f>
        <v>44473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L16</v>
      </c>
      <c r="O865" s="16" t="str">
        <f>Eintragen!B865</f>
        <v>Diverses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BU1</v>
      </c>
      <c r="B866" s="12">
        <f>Eintragen!C866</f>
        <v>180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6" s="14" t="str">
        <f>IFERROR(VLOOKUP(Tabelle3[[#This Row],[Artikelnr.]],Artikel!A:C,3,FALSE),Tabelle3[[#This Row],[Artikelnr.]])</f>
        <v>Diverses</v>
      </c>
      <c r="F866" s="11" t="str">
        <f>VLOOKUP(Eintragen!D866,'Liste Gründe'!A:D,2,FALSE)</f>
        <v>Linienbezogen</v>
      </c>
      <c r="G866" s="13" t="str">
        <f>IF(ISBLANK(Eintragen!F866),VLOOKUP(Tabelle3[[#This Row],[Grund Ziffer]],'Liste Gründe'!A:D,3,FALSE),Eintragen!F866)</f>
        <v>Maschinenabfall</v>
      </c>
      <c r="H866" s="11" t="str">
        <f>IF(ISBLANK(Tabelle1[[#This Row],[noch genauer]]),"-",Tabelle1[[#This Row],[noch genauer]])</f>
        <v>-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Abfüllung</v>
      </c>
      <c r="O866" s="16" t="str">
        <f>Eintragen!B866</f>
        <v>Diverses</v>
      </c>
      <c r="P866" s="15">
        <f>Eintragen!D866</f>
        <v>10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86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7" s="14" t="str">
        <f>IFERROR(VLOOKUP(Tabelle3[[#This Row],[Artikelnr.]],Artikel!A:C,3,FALSE),Tabelle3[[#This Row],[Artikelnr.]])</f>
        <v>Diverses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Diverses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Rest</v>
      </c>
      <c r="B868" s="12">
        <f>Eintragen!C868</f>
        <v>4</v>
      </c>
      <c r="C868" s="13">
        <f>Tabelle1[[#This Row],[Datum]]</f>
        <v>44473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8" s="14" t="str">
        <f>IFERROR(VLOOKUP(Tabelle3[[#This Row],[Artikelnr.]],Artikel!A:C,3,FALSE),Tabelle3[[#This Row],[Artikelnr.]])</f>
        <v>Laborproben</v>
      </c>
      <c r="F868" s="11" t="str">
        <f>VLOOKUP(Eintragen!D868,'Liste Gründe'!A:D,2,FALSE)</f>
        <v>Qualitätssicherung</v>
      </c>
      <c r="G868" s="13" t="str">
        <f>IF(ISBLANK(Eintragen!F868),VLOOKUP(Tabelle3[[#This Row],[Grund Ziffer]],'Liste Gründe'!A:D,3,FALSE),Eintragen!F868)</f>
        <v>Laborprobe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Labor</v>
      </c>
      <c r="O868" s="16" t="str">
        <f>Eintragen!B868</f>
        <v>Laborproben</v>
      </c>
      <c r="P868" s="15">
        <f>Eintragen!D868</f>
        <v>70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BU3</v>
      </c>
      <c r="B869" s="12">
        <f>Eintragen!C869</f>
        <v>8</v>
      </c>
      <c r="C869" s="13">
        <f>Tabelle1[[#This Row],[Datum]]</f>
        <v>44473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9" s="14" t="str">
        <f>IFERROR(VLOOKUP(Tabelle3[[#This Row],[Artikelnr.]],Artikel!A:C,3,FALSE),Tabelle3[[#This Row],[Artikelnr.]])</f>
        <v>Reste Zipfel</v>
      </c>
      <c r="F869" s="11" t="str">
        <f>VLOOKUP(Eintragen!D869,'Liste Gründe'!A:D,2,FALSE)</f>
        <v>keinen Verwendungszweck</v>
      </c>
      <c r="G869" s="13" t="str">
        <f>IF(ISBLANK(Eintragen!F869),VLOOKUP(Tabelle3[[#This Row],[Grund Ziffer]],'Liste Gründe'!A:D,3,FALSE),Eintragen!F869)</f>
        <v>Reste von Würste beim Köpfen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WVP</v>
      </c>
      <c r="O869" s="16" t="str">
        <f>Eintragen!B869</f>
        <v>Reste Zipfel</v>
      </c>
      <c r="P869" s="15">
        <f>Eintragen!D869</f>
        <v>61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BU1</v>
      </c>
      <c r="B870" s="12">
        <f>Eintragen!C870</f>
        <v>21</v>
      </c>
      <c r="C870" s="13">
        <f>Tabelle1[[#This Row],[Datum]]</f>
        <v>44473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0" s="14" t="str">
        <f>IFERROR(VLOOKUP(Tabelle3[[#This Row],[Artikelnr.]],Artikel!A:C,3,FALSE),Tabelle3[[#This Row],[Artikelnr.]])</f>
        <v>RW</v>
      </c>
      <c r="F870" s="11" t="str">
        <f>VLOOKUP(Eintragen!D870,'Liste Gründe'!A:D,2,FALSE)</f>
        <v>Rest</v>
      </c>
      <c r="G870" s="13" t="str">
        <f>IF(ISBLANK(Eintragen!F870),VLOOKUP(Tabelle3[[#This Row],[Grund Ziffer]],'Liste Gründe'!A:D,3,FALSE),Eintragen!F870)</f>
        <v>geschälte Rinde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RWV</v>
      </c>
      <c r="O870" s="16" t="str">
        <f>Eintragen!B870</f>
        <v>RW</v>
      </c>
      <c r="P870" s="15">
        <f>Eintragen!D870</f>
        <v>22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52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1" s="14" t="str">
        <f>IFERROR(VLOOKUP(Tabelle3[[#This Row],[Artikelnr.]],Artikel!A:C,3,FALSE),Tabelle3[[#This Row],[Artikelnr.]])</f>
        <v>RW Natur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gemischtes Produkt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L9</v>
      </c>
      <c r="O871" s="16" t="str">
        <f>Eintragen!B871</f>
        <v>RW Natur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BU3</v>
      </c>
      <c r="B872" s="12">
        <f>Eintragen!C872</f>
        <v>9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2" s="14" t="str">
        <f>IFERROR(VLOOKUP(Tabelle3[[#This Row],[Artikelnr.]],Artikel!A:C,3,FALSE),Tabelle3[[#This Row],[Artikelnr.]])</f>
        <v>RW natur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VOS &gt; Einsatz</v>
      </c>
      <c r="H872" s="11" t="str">
        <f>IF(ISBLANK(Tabelle1[[#This Row],[noch genauer]]),"-",Tabelle1[[#This Row],[noch genauer]])</f>
        <v>VOS &gt; Einsatz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WVP</v>
      </c>
      <c r="O872" s="16" t="str">
        <f>Eintragen!B872</f>
        <v>RW natur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BU3</v>
      </c>
      <c r="B873" s="12">
        <f>Eintragen!C873</f>
        <v>82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3" s="14" t="str">
        <f>IFERROR(VLOOKUP(Tabelle3[[#This Row],[Artikelnr.]],Artikel!A:C,3,FALSE),Tabelle3[[#This Row],[Artikelnr.]])</f>
        <v>RW Natur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L9</v>
      </c>
      <c r="O873" s="16" t="str">
        <f>Eintragen!B873</f>
        <v>RW Natur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BU3</v>
      </c>
      <c r="B874" s="12">
        <f>Eintragen!C874</f>
        <v>22</v>
      </c>
      <c r="C874" s="13">
        <f>Tabelle1[[#This Row],[Datum]]</f>
        <v>44473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4" s="14" t="str">
        <f>IFERROR(VLOOKUP(Tabelle3[[#This Row],[Artikelnr.]],Artikel!A:C,3,FALSE),Tabelle3[[#This Row],[Artikelnr.]])</f>
        <v>Walnusstraum</v>
      </c>
      <c r="F874" s="11" t="str">
        <f>VLOOKUP(Eintragen!D874,'Liste Gründe'!A:D,2,FALSE)</f>
        <v>Linienbezogen</v>
      </c>
      <c r="G874" s="13" t="str">
        <f>IF(ISBLANK(Eintragen!F874),VLOOKUP(Tabelle3[[#This Row],[Grund Ziffer]],'Liste Gründe'!A:D,3,FALSE),Eintragen!F874)</f>
        <v>Maschinenabfall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BU3</v>
      </c>
      <c r="O874" s="16" t="str">
        <f>Eintragen!B874</f>
        <v>Walnusstraum</v>
      </c>
      <c r="P874" s="15">
        <f>Eintragen!D874</f>
        <v>10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BU3</v>
      </c>
      <c r="B875" s="12">
        <f>Eintragen!C875</f>
        <v>11</v>
      </c>
      <c r="C875" s="13">
        <f>Tabelle1[[#This Row],[Datum]]</f>
        <v>44474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5" s="14" t="str">
        <f>IFERROR(VLOOKUP(Tabelle3[[#This Row],[Artikelnr.]],Artikel!A:C,3,FALSE),Tabelle3[[#This Row],[Artikelnr.]])</f>
        <v>VOS Räucher extra natri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>
        <f>IFERROR(VLOOKUP(Tabelle3[[#This Row],[Artikelnr.]],Kennzahlen!S:U,3,FALSE)*Tabelle3[[#This Row],[Menge]],"0")</f>
        <v>5.5</v>
      </c>
      <c r="N875" s="14" t="str">
        <f>Eintragen!A875</f>
        <v>L9</v>
      </c>
      <c r="O875" s="16">
        <f>Eintragen!B875</f>
        <v>29500613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BU4</v>
      </c>
      <c r="B876" s="12">
        <f>Eintragen!C876</f>
        <v>8</v>
      </c>
      <c r="C876" s="13">
        <f>Tabelle1[[#This Row],[Datum]]</f>
        <v>44474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6" s="14" t="str">
        <f>IFERROR(VLOOKUP(Tabelle3[[#This Row],[Artikelnr.]],Artikel!A:C,3,FALSE),Tabelle3[[#This Row],[Artikelnr.]])</f>
        <v>ABS PECO</v>
      </c>
      <c r="F876" s="11" t="str">
        <f>VLOOKUP(Eintragen!D876,'Liste Gründe'!A:D,2,FALSE)</f>
        <v>keinen Verwendungszweck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>
        <f>IFERROR(VLOOKUP(Tabelle3[[#This Row],[Artikelnr.]],Kennzahlen!S:U,3,FALSE)*Tabelle3[[#This Row],[Menge]],"0")</f>
        <v>11.764705882352942</v>
      </c>
      <c r="N876" s="14" t="str">
        <f>Eintragen!A876</f>
        <v>Bu4</v>
      </c>
      <c r="O876" s="16">
        <f>Eintragen!B876</f>
        <v>29500891</v>
      </c>
      <c r="P876" s="15">
        <f>Eintragen!D876</f>
        <v>61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BU4</v>
      </c>
      <c r="B877" s="12">
        <f>Eintragen!C877</f>
        <v>22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7" s="14" t="str">
        <f>IFERROR(VLOOKUP(Tabelle3[[#This Row],[Artikelnr.]],Artikel!A:C,3,FALSE),Tabelle3[[#This Row],[Artikelnr.]])</f>
        <v>ABS GRUY</v>
      </c>
      <c r="F877" s="11" t="str">
        <f>VLOOKUP(Eintragen!D877,'Liste Gründe'!A:D,2,FALSE)</f>
        <v>keinen Verwendungszweck</v>
      </c>
      <c r="G877" s="13" t="str">
        <f>IF(ISBLANK(Eintragen!F877),VLOOKUP(Tabelle3[[#This Row],[Grund Ziffer]],'Liste Gründe'!A:D,3,FALSE),Eintragen!F877)</f>
        <v>-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11</v>
      </c>
      <c r="N877" s="14" t="str">
        <f>Eintragen!A877</f>
        <v>BU4</v>
      </c>
      <c r="O877" s="16">
        <f>Eintragen!B877</f>
        <v>29500908</v>
      </c>
      <c r="P877" s="15">
        <f>Eintragen!D877</f>
        <v>61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49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8" s="14" t="str">
        <f>IFERROR(VLOOKUP(Tabelle3[[#This Row],[Artikelnr.]],Artikel!A:C,3,FALSE),Tabelle3[[#This Row],[Artikelnr.]])</f>
        <v>VOS-ABS ENTSORGUNG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geschälte Rinde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>
        <f>IFERROR(VLOOKUP(Tabelle3[[#This Row],[Artikelnr.]],Kennzahlen!S:U,3,FALSE)*Tabelle3[[#This Row],[Menge]],"0")</f>
        <v>0.49</v>
      </c>
      <c r="N878" s="14" t="str">
        <f>Eintragen!A878</f>
        <v>RWV</v>
      </c>
      <c r="O878" s="16">
        <f>Eintragen!B878</f>
        <v>29500917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BU1</v>
      </c>
      <c r="B879" s="12">
        <f>Eintragen!C879</f>
        <v>61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9" s="14" t="str">
        <f>IFERROR(VLOOKUP(Tabelle3[[#This Row],[Artikelnr.]],Artikel!A:C,3,FALSE),Tabelle3[[#This Row],[Artikelnr.]])</f>
        <v>VOS-ABS ENTSORGUNG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geschälte Rinde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>
        <f>IFERROR(VLOOKUP(Tabelle3[[#This Row],[Artikelnr.]],Kennzahlen!S:U,3,FALSE)*Tabelle3[[#This Row],[Menge]],"0")</f>
        <v>0.61</v>
      </c>
      <c r="N879" s="14" t="str">
        <f>Eintragen!A879</f>
        <v>RWV</v>
      </c>
      <c r="O879" s="16">
        <f>Eintragen!B879</f>
        <v>29500917</v>
      </c>
      <c r="P879" s="15">
        <f>Eintragen!D879</f>
        <v>22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BU1</v>
      </c>
      <c r="B880" s="12">
        <f>Eintragen!C880</f>
        <v>18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0" s="14" t="str">
        <f>IFERROR(VLOOKUP(Tabelle3[[#This Row],[Artikelnr.]],Artikel!A:C,3,FALSE),Tabelle3[[#This Row],[Artikelnr.]])</f>
        <v>VOS URW-NATUR-EXTRA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 Verarbeitung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>
        <f>IFERROR(VLOOKUP(Tabelle3[[#This Row],[Artikelnr.]],Kennzahlen!S:U,3,FALSE)*Tabelle3[[#This Row],[Menge]],"0")</f>
        <v>9</v>
      </c>
      <c r="N880" s="14" t="str">
        <f>Eintragen!A880</f>
        <v>RWV</v>
      </c>
      <c r="O880" s="16">
        <f>Eintragen!B880</f>
        <v>29500947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BU4</v>
      </c>
      <c r="B881" s="12">
        <f>Eintragen!C881</f>
        <v>133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1" s="14" t="str">
        <f>IFERROR(VLOOKUP(Tabelle3[[#This Row],[Artikelnr.]],Artikel!A:C,3,FALSE),Tabelle3[[#This Row],[Artikelnr.]])</f>
        <v>ABS OLD-AMSTERDAM</v>
      </c>
      <c r="F881" s="11" t="str">
        <f>VLOOKUP(Eintragen!D881,'Liste Gründe'!A:D,2,FALSE)</f>
        <v>keinen Verwendungszweck</v>
      </c>
      <c r="G881" s="13" t="str">
        <f>IF(ISBLANK(Eintragen!F881),VLOOKUP(Tabelle3[[#This Row],[Grund Ziffer]],'Liste Gründe'!A:D,3,FALSE),Eintragen!F881)</f>
        <v>-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>
        <f>IFERROR(VLOOKUP(Tabelle3[[#This Row],[Artikelnr.]],Kennzahlen!S:U,3,FALSE)*Tabelle3[[#This Row],[Menge]],"0")</f>
        <v>1.3300000000000001E-2</v>
      </c>
      <c r="N881" s="14" t="str">
        <f>Eintragen!A881</f>
        <v>Bu4</v>
      </c>
      <c r="O881" s="16">
        <f>Eintragen!B881</f>
        <v>29501039</v>
      </c>
      <c r="P881" s="15">
        <f>Eintragen!D881</f>
        <v>61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BU1</v>
      </c>
      <c r="B882" s="12">
        <f>Eintragen!C882</f>
        <v>24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2" s="14" t="str">
        <f>IFERROR(VLOOKUP(Tabelle3[[#This Row],[Artikelnr.]],Artikel!A:C,3,FALSE),Tabelle3[[#This Row],[Artikelnr.]])</f>
        <v>VOS GRW-CHILI-NAT ZIPFE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 Verarbeitung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>
        <f>IFERROR(VLOOKUP(Tabelle3[[#This Row],[Artikelnr.]],Kennzahlen!S:U,3,FALSE)*Tabelle3[[#This Row],[Menge]],"0")</f>
        <v>12</v>
      </c>
      <c r="N882" s="14" t="str">
        <f>Eintragen!A882</f>
        <v>Schmelze</v>
      </c>
      <c r="O882" s="16">
        <f>Eintragen!B882</f>
        <v>29501078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BU4</v>
      </c>
      <c r="B883" s="12">
        <f>Eintragen!C883</f>
        <v>55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3" s="14" t="str">
        <f>IFERROR(VLOOKUP(Tabelle3[[#This Row],[Artikelnr.]],Artikel!A:C,3,FALSE),Tabelle3[[#This Row],[Artikelnr.]])</f>
        <v>ABS BRIE-PAP</v>
      </c>
      <c r="F883" s="11" t="str">
        <f>VLOOKUP(Eintragen!D883,'Liste Gründe'!A:D,2,FALSE)</f>
        <v>keinen Verwendungszweck</v>
      </c>
      <c r="G883" s="13" t="str">
        <f>IF(ISBLANK(Eintragen!F883),VLOOKUP(Tabelle3[[#This Row],[Grund Ziffer]],'Liste Gründe'!A:D,3,FALSE),Eintragen!F883)</f>
        <v>-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>
        <f>IFERROR(VLOOKUP(Tabelle3[[#This Row],[Artikelnr.]],Kennzahlen!S:U,3,FALSE)*Tabelle3[[#This Row],[Menge]],"0")</f>
        <v>0.55000000000000004</v>
      </c>
      <c r="N883" s="14" t="str">
        <f>Eintragen!A883</f>
        <v>Bu4</v>
      </c>
      <c r="O883" s="16">
        <f>Eintragen!B883</f>
        <v>29501101</v>
      </c>
      <c r="P883" s="15">
        <f>Eintragen!D883</f>
        <v>61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BU1</v>
      </c>
      <c r="B884" s="12">
        <f>Eintragen!C884</f>
        <v>77.599999999999994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4" s="14" t="str">
        <f>IFERROR(VLOOKUP(Tabelle3[[#This Row],[Artikelnr.]],Artikel!A:C,3,FALSE),Tabelle3[[#This Row],[Artikelnr.]])</f>
        <v>VS Schinken geschält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 Verarbeitung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72.928479999999993</v>
      </c>
      <c r="N884" s="14" t="str">
        <f>Eintragen!A884</f>
        <v>Schmelze</v>
      </c>
      <c r="O884" s="16">
        <f>Eintragen!B884</f>
        <v>29600025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BU1</v>
      </c>
      <c r="B885" s="12">
        <f>Eintragen!C885</f>
        <v>23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5" s="14" t="str">
        <f>IFERROR(VLOOKUP(Tabelle3[[#This Row],[Artikelnr.]],Artikel!A:C,3,FALSE),Tabelle3[[#This Row],[Artikelnr.]])</f>
        <v>VS Chili geschält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 Verarbeitung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>
        <f>IFERROR(VLOOKUP(Tabelle3[[#This Row],[Artikelnr.]],Kennzahlen!S:U,3,FALSE)*Tabelle3[[#This Row],[Menge]],"0")</f>
        <v>21.438300000000002</v>
      </c>
      <c r="N885" s="14" t="str">
        <f>Eintragen!A885</f>
        <v>Schmelze</v>
      </c>
      <c r="O885" s="16">
        <f>Eintragen!B885</f>
        <v>29600027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BU4</v>
      </c>
      <c r="B886" s="12">
        <f>Eintragen!C886</f>
        <v>325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6" s="14" t="str">
        <f>IFERROR(VLOOKUP(Tabelle3[[#This Row],[Artikelnr.]],Artikel!A:C,3,FALSE),Tabelle3[[#This Row],[Artikelnr.]])</f>
        <v>ABS BLU-FOU-VAKU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VOS &gt; Einsatz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7.8</v>
      </c>
      <c r="N886" s="14" t="str">
        <f>Eintragen!A886</f>
        <v>BU4</v>
      </c>
      <c r="O886" s="16">
        <f>Eintragen!B886</f>
        <v>49500196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BU2</v>
      </c>
      <c r="B887" s="12">
        <f>Eintragen!C887</f>
        <v>15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87" s="14" t="str">
        <f>IFERROR(VLOOKUP(Tabelle3[[#This Row],[Artikelnr.]],Artikel!A:C,3,FALSE),Tabelle3[[#This Row],[Artikelnr.]])</f>
        <v>Blöcke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Luftzieher/Folienriss durch Transport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Bu2</v>
      </c>
      <c r="O887" s="16" t="str">
        <f>Eintragen!B887</f>
        <v>Blöcke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56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88" s="14" t="str">
        <f>IFERROR(VLOOKUP(Tabelle3[[#This Row],[Artikelnr.]],Artikel!A:C,3,FALSE),Tabelle3[[#This Row],[Artikelnr.]])</f>
        <v>Creme Noblesse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Metall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Abfüllung</v>
      </c>
      <c r="O888" s="16" t="str">
        <f>Eintragen!B888</f>
        <v>Creme Noblesse</v>
      </c>
      <c r="P888" s="15">
        <f>Eintragen!D888</f>
        <v>40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BU1</v>
      </c>
      <c r="B889" s="12">
        <f>Eintragen!C889</f>
        <v>36.200000000000003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 Verarbeitung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Schmelze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BU3</v>
      </c>
      <c r="B890" s="12">
        <f>Eintragen!C890</f>
        <v>12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Linienbezogen</v>
      </c>
      <c r="G890" s="13" t="str">
        <f>IF(ISBLANK(Eintragen!F890),VLOOKUP(Tabelle3[[#This Row],[Grund Ziffer]],'Liste Gründe'!A:D,3,FALSE),Eintragen!F890)</f>
        <v>Maschinenabfall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Bu3</v>
      </c>
      <c r="O890" s="16" t="str">
        <f>Eintragen!B890</f>
        <v>Div. Zipfel, Endstücke</v>
      </c>
      <c r="P890" s="15">
        <f>Eintragen!D890</f>
        <v>30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BU1</v>
      </c>
      <c r="B891" s="12">
        <f>Eintragen!C891</f>
        <v>90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Reinigung</v>
      </c>
      <c r="H891" s="11" t="str">
        <f>IF(ISBLANK(Tabelle1[[#This Row],[noch genauer]]),"-",Tabelle1[[#This Row],[noch genauer]])</f>
        <v>erforderlich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Schmelze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BU1</v>
      </c>
      <c r="B892" s="12">
        <f>Eintragen!C892</f>
        <v>35.6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2" s="14" t="str">
        <f>IFERROR(VLOOKUP(Tabelle3[[#This Row],[Artikelnr.]],Artikel!A:C,3,FALSE),Tabelle3[[#This Row],[Artikelnr.]])</f>
        <v>Diverses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Reinigung</v>
      </c>
      <c r="H892" s="11" t="str">
        <f>IF(ISBLANK(Tabelle1[[#This Row],[noch genauer]]),"-",Tabelle1[[#This Row],[noch genauer]])</f>
        <v>erforderlich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Schmelze</v>
      </c>
      <c r="O892" s="16" t="str">
        <f>Eintragen!B892</f>
        <v>Diverses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Rest</v>
      </c>
      <c r="B893" s="12">
        <f>Eintragen!C893</f>
        <v>9.8000000000000007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3" s="14" t="str">
        <f>IFERROR(VLOOKUP(Tabelle3[[#This Row],[Artikelnr.]],Artikel!A:C,3,FALSE),Tabelle3[[#This Row],[Artikelnr.]])</f>
        <v>Diverses</v>
      </c>
      <c r="F893" s="11" t="str">
        <f>VLOOKUP(Eintragen!D893,'Liste Gründe'!A:D,2,FALSE)</f>
        <v>Qualitätssicherung</v>
      </c>
      <c r="G893" s="13" t="str">
        <f>IF(ISBLANK(Eintragen!F893),VLOOKUP(Tabelle3[[#This Row],[Grund Ziffer]],'Liste Gründe'!A:D,3,FALSE),Eintragen!F893)</f>
        <v>Sensorik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QM</v>
      </c>
      <c r="O893" s="16" t="str">
        <f>Eintragen!B893</f>
        <v>Diverses</v>
      </c>
      <c r="P893" s="15">
        <f>Eintragen!D893</f>
        <v>70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Rest</v>
      </c>
      <c r="B894" s="12">
        <f>Eintragen!C894</f>
        <v>15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4" s="14" t="str">
        <f>IFERROR(VLOOKUP(Tabelle3[[#This Row],[Artikelnr.]],Artikel!A:C,3,FALSE),Tabelle3[[#This Row],[Artikelnr.]])</f>
        <v>Diverses</v>
      </c>
      <c r="F894" s="11" t="str">
        <f>VLOOKUP(Eintragen!D894,'Liste Gründe'!A:D,2,FALSE)</f>
        <v>Qualitätssicherung</v>
      </c>
      <c r="G894" s="13" t="str">
        <f>IF(ISBLANK(Eintragen!F894),VLOOKUP(Tabelle3[[#This Row],[Grund Ziffer]],'Liste Gründe'!A:D,3,FALSE),Eintragen!F894)</f>
        <v>Laborprobe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Labor</v>
      </c>
      <c r="O894" s="16" t="str">
        <f>Eintragen!B894</f>
        <v>Diverses</v>
      </c>
      <c r="P894" s="15">
        <f>Eintragen!D894</f>
        <v>70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BU3</v>
      </c>
      <c r="B895" s="12">
        <f>Eintragen!C895</f>
        <v>78.599999999999994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5" s="14" t="str">
        <f>IFERROR(VLOOKUP(Tabelle3[[#This Row],[Artikelnr.]],Artikel!A:C,3,FALSE),Tabelle3[[#This Row],[Artikelnr.]])</f>
        <v>Diverses</v>
      </c>
      <c r="F895" s="11" t="str">
        <f>VLOOKUP(Eintragen!D895,'Liste Gründe'!A:D,2,FALSE)</f>
        <v>Linienbezogen</v>
      </c>
      <c r="G895" s="13" t="str">
        <f>IF(ISBLANK(Eintragen!F895),VLOOKUP(Tabelle3[[#This Row],[Grund Ziffer]],'Liste Gründe'!A:D,3,FALSE),Eintragen!F895)</f>
        <v>Maschinenabfall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L9</v>
      </c>
      <c r="O895" s="16" t="str">
        <f>Eintragen!B895</f>
        <v>Diverses</v>
      </c>
      <c r="P895" s="15">
        <f>Eintragen!D895</f>
        <v>10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BU2</v>
      </c>
      <c r="B896" s="12">
        <f>Eintragen!C896</f>
        <v>86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6" s="14" t="str">
        <f>IFERROR(VLOOKUP(Tabelle3[[#This Row],[Artikelnr.]],Artikel!A:C,3,FALSE),Tabelle3[[#This Row],[Artikelnr.]])</f>
        <v>Diverses</v>
      </c>
      <c r="F896" s="11" t="str">
        <f>VLOOKUP(Eintragen!D896,'Liste Gründe'!A:D,2,FALSE)</f>
        <v>Linienbezogen</v>
      </c>
      <c r="G896" s="13" t="str">
        <f>IF(ISBLANK(Eintragen!F896),VLOOKUP(Tabelle3[[#This Row],[Grund Ziffer]],'Liste Gründe'!A:D,3,FALSE),Eintragen!F896)</f>
        <v>Maschinenabfall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BU2</v>
      </c>
      <c r="O896" s="16" t="str">
        <f>Eintragen!B896</f>
        <v>Diverses</v>
      </c>
      <c r="P896" s="15">
        <f>Eintragen!D896</f>
        <v>30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Rest</v>
      </c>
      <c r="B897" s="12">
        <f>Eintragen!C897</f>
        <v>80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Qualitätssicherung</v>
      </c>
      <c r="G897" s="13" t="str">
        <f>IF(ISBLANK(Eintragen!F897),VLOOKUP(Tabelle3[[#This Row],[Grund Ziffer]],'Liste Gründe'!A:D,3,FALSE),Eintragen!F897)</f>
        <v>Laborprobe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Labor</v>
      </c>
      <c r="O897" s="16" t="str">
        <f>Eintragen!B897</f>
        <v>Diverses</v>
      </c>
      <c r="P897" s="15">
        <f>Eintragen!D897</f>
        <v>70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Rest</v>
      </c>
      <c r="B898" s="12">
        <f>Eintragen!C898</f>
        <v>6.8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8" s="14" t="str">
        <f>IFERROR(VLOOKUP(Tabelle3[[#This Row],[Artikelnr.]],Artikel!A:C,3,FALSE),Tabelle3[[#This Row],[Artikelnr.]])</f>
        <v>Diverses</v>
      </c>
      <c r="F898" s="11" t="str">
        <f>VLOOKUP(Eintragen!D898,'Liste Gründe'!A:D,2,FALSE)</f>
        <v>Qualitätssicherung</v>
      </c>
      <c r="G898" s="13" t="str">
        <f>IF(ISBLANK(Eintragen!F898),VLOOKUP(Tabelle3[[#This Row],[Grund Ziffer]],'Liste Gründe'!A:D,3,FALSE),Eintragen!F898)</f>
        <v>Laborprobe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Labor</v>
      </c>
      <c r="O898" s="16" t="str">
        <f>Eintragen!B898</f>
        <v>Diverses</v>
      </c>
      <c r="P898" s="15">
        <f>Eintragen!D898</f>
        <v>70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Rest</v>
      </c>
      <c r="B899" s="12">
        <f>Eintragen!C899</f>
        <v>7.5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9" s="14" t="str">
        <f>IFERROR(VLOOKUP(Tabelle3[[#This Row],[Artikelnr.]],Artikel!A:C,3,FALSE),Tabelle3[[#This Row],[Artikelnr.]])</f>
        <v>Diverses</v>
      </c>
      <c r="F899" s="11" t="str">
        <f>VLOOKUP(Eintragen!D899,'Liste Gründe'!A:D,2,FALSE)</f>
        <v>Qualitätssicherung</v>
      </c>
      <c r="G899" s="13" t="str">
        <f>IF(ISBLANK(Eintragen!F899),VLOOKUP(Tabelle3[[#This Row],[Grund Ziffer]],'Liste Gründe'!A:D,3,FALSE),Eintragen!F899)</f>
        <v>Sensorik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QM</v>
      </c>
      <c r="O899" s="16" t="str">
        <f>Eintragen!B899</f>
        <v>Diverses</v>
      </c>
      <c r="P899" s="15">
        <f>Eintragen!D899</f>
        <v>70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BU3</v>
      </c>
      <c r="B900" s="12">
        <f>Eintragen!C900</f>
        <v>10</v>
      </c>
      <c r="C900" s="13">
        <f>Tabelle1[[#This Row],[Datum]]</f>
        <v>44474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0" s="14" t="str">
        <f>IFERROR(VLOOKUP(Tabelle3[[#This Row],[Artikelnr.]],Artikel!A:C,3,FALSE),Tabelle3[[#This Row],[Artikelnr.]])</f>
        <v>Diverses</v>
      </c>
      <c r="F900" s="11" t="str">
        <f>VLOOKUP(Eintragen!D900,'Liste Gründe'!A:D,2,FALSE)</f>
        <v>Linienbezogen</v>
      </c>
      <c r="G900" s="13" t="str">
        <f>IF(ISBLANK(Eintragen!F900),VLOOKUP(Tabelle3[[#This Row],[Grund Ziffer]],'Liste Gründe'!A:D,3,FALSE),Eintragen!F900)</f>
        <v>Maschinenabfall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BU3</v>
      </c>
      <c r="O900" s="16" t="str">
        <f>Eintragen!B900</f>
        <v>Diverses</v>
      </c>
      <c r="P900" s="15">
        <f>Eintragen!D900</f>
        <v>10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BU3</v>
      </c>
      <c r="B901" s="12">
        <f>Eintragen!C901</f>
        <v>20</v>
      </c>
      <c r="C901" s="13">
        <f>Tabelle1[[#This Row],[Datum]]</f>
        <v>44474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1" s="14" t="str">
        <f>IFERROR(VLOOKUP(Tabelle3[[#This Row],[Artikelnr.]],Artikel!A:C,3,FALSE),Tabelle3[[#This Row],[Artikelnr.]])</f>
        <v>Diverses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L33</v>
      </c>
      <c r="O901" s="16" t="str">
        <f>Eintragen!B901</f>
        <v>Diverses</v>
      </c>
      <c r="P901" s="15">
        <f>Eintragen!D901</f>
        <v>10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BU1</v>
      </c>
      <c r="B902" s="12">
        <f>Eintragen!C902</f>
        <v>122</v>
      </c>
      <c r="C902" s="13">
        <f>Tabelle1[[#This Row],[Datum]]</f>
        <v>44474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2" s="14" t="str">
        <f>IFERROR(VLOOKUP(Tabelle3[[#This Row],[Artikelnr.]],Artikel!A:C,3,FALSE),Tabelle3[[#This Row],[Artikelnr.]])</f>
        <v>Diverses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Strudelline</v>
      </c>
      <c r="O902" s="16" t="str">
        <f>Eintragen!B902</f>
        <v>Diverses</v>
      </c>
      <c r="P902" s="15">
        <f>Eintragen!D902</f>
        <v>10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BU2</v>
      </c>
      <c r="B903" s="12">
        <f>Eintragen!C903</f>
        <v>70</v>
      </c>
      <c r="C903" s="13">
        <f>Tabelle1[[#This Row],[Datum]]</f>
        <v>44474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3" s="14" t="str">
        <f>IFERROR(VLOOKUP(Tabelle3[[#This Row],[Artikelnr.]],Artikel!A:C,3,FALSE),Tabelle3[[#This Row],[Artikelnr.]])</f>
        <v>Diverses</v>
      </c>
      <c r="F903" s="11" t="str">
        <f>VLOOKUP(Eintragen!D903,'Liste Gründe'!A:D,2,FALSE)</f>
        <v>Linienbezogen</v>
      </c>
      <c r="G903" s="13" t="str">
        <f>IF(ISBLANK(Eintragen!F903),VLOOKUP(Tabelle3[[#This Row],[Grund Ziffer]],'Liste Gründe'!A:D,3,FALSE),Eintragen!F903)</f>
        <v>Maschinenabfall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Bu2</v>
      </c>
      <c r="O903" s="16" t="str">
        <f>Eintragen!B903</f>
        <v>Diverses</v>
      </c>
      <c r="P903" s="15">
        <f>Eintragen!D903</f>
        <v>30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BU1</v>
      </c>
      <c r="B904" s="12">
        <f>Eintragen!C904</f>
        <v>10</v>
      </c>
      <c r="C904" s="13">
        <f>Tabelle1[[#This Row],[Datum]]</f>
        <v>44474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4" s="14" t="str">
        <f>IFERROR(VLOOKUP(Tabelle3[[#This Row],[Artikelnr.]],Artikel!A:C,3,FALSE),Tabelle3[[#This Row],[Artikelnr.]])</f>
        <v>ganze Wurst Gourme Kräuter</v>
      </c>
      <c r="F904" s="11" t="str">
        <f>VLOOKUP(Eintragen!D904,'Liste Gründe'!A:D,2,FALSE)</f>
        <v>Linienbezogen</v>
      </c>
      <c r="G904" s="13" t="str">
        <f>IF(ISBLANK(Eintragen!F904),VLOOKUP(Tabelle3[[#This Row],[Grund Ziffer]],'Liste Gründe'!A:D,3,FALSE),Eintragen!F904)</f>
        <v>Bodenabfall Abfüllung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Räucherei</v>
      </c>
      <c r="O904" s="16" t="str">
        <f>Eintragen!B904</f>
        <v>ganze Wurst Gourme Kräuter</v>
      </c>
      <c r="P904" s="15">
        <f>Eintragen!D904</f>
        <v>31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BU1</v>
      </c>
      <c r="B905" s="12">
        <f>Eintragen!C905</f>
        <v>10</v>
      </c>
      <c r="C905" s="13">
        <f>Tabelle1[[#This Row],[Datum]]</f>
        <v>44474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5" s="14" t="str">
        <f>IFERROR(VLOOKUP(Tabelle3[[#This Row],[Artikelnr.]],Artikel!A:C,3,FALSE),Tabelle3[[#This Row],[Artikelnr.]])</f>
        <v>ganze Wurst Gourme Paprika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Bodenabfall Abfüllung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Räucherei</v>
      </c>
      <c r="O905" s="16" t="str">
        <f>Eintragen!B905</f>
        <v>ganze Wurst Gourme Paprika</v>
      </c>
      <c r="P905" s="15">
        <f>Eintragen!D905</f>
        <v>34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BU1</v>
      </c>
      <c r="B906" s="12">
        <f>Eintragen!C906</f>
        <v>10</v>
      </c>
      <c r="C906" s="13">
        <f>Tabelle1[[#This Row],[Datum]]</f>
        <v>44474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6" s="14" t="str">
        <f>IFERROR(VLOOKUP(Tabelle3[[#This Row],[Artikelnr.]],Artikel!A:C,3,FALSE),Tabelle3[[#This Row],[Artikelnr.]])</f>
        <v>ganze Wurst Gourme Paprika</v>
      </c>
      <c r="F906" s="11" t="str">
        <f>VLOOKUP(Eintragen!D906,'Liste Gründe'!A:D,2,FALSE)</f>
        <v>Linienbezogen</v>
      </c>
      <c r="G906" s="13" t="str">
        <f>IF(ISBLANK(Eintragen!F906),VLOOKUP(Tabelle3[[#This Row],[Grund Ziffer]],'Liste Gründe'!A:D,3,FALSE),Eintragen!F906)</f>
        <v>Bodenabfall Abfüllung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Räucherei</v>
      </c>
      <c r="O906" s="16" t="str">
        <f>Eintragen!B906</f>
        <v>ganze Wurst Gourme Paprika</v>
      </c>
      <c r="P906" s="15">
        <f>Eintragen!D906</f>
        <v>34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BU1</v>
      </c>
      <c r="B907" s="12">
        <f>Eintragen!C907</f>
        <v>10</v>
      </c>
      <c r="C907" s="13">
        <f>Tabelle1[[#This Row],[Datum]]</f>
        <v>44474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07" s="14" t="str">
        <f>IFERROR(VLOOKUP(Tabelle3[[#This Row],[Artikelnr.]],Artikel!A:C,3,FALSE),Tabelle3[[#This Row],[Artikelnr.]])</f>
        <v>ganze Wurst Gourme Paprika</v>
      </c>
      <c r="F907" s="11" t="str">
        <f>VLOOKUP(Eintragen!D907,'Liste Gründe'!A:D,2,FALSE)</f>
        <v>Linienbezogen</v>
      </c>
      <c r="G907" s="13" t="str">
        <f>IF(ISBLANK(Eintragen!F907),VLOOKUP(Tabelle3[[#This Row],[Grund Ziffer]],'Liste Gründe'!A:D,3,FALSE),Eintragen!F907)</f>
        <v>Bodenabfall Abfüllung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Räucherei</v>
      </c>
      <c r="O907" s="16" t="str">
        <f>Eintragen!B907</f>
        <v>ganze Wurst Gourme Paprika</v>
      </c>
      <c r="P907" s="15">
        <f>Eintragen!D907</f>
        <v>31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BU1</v>
      </c>
      <c r="B908" s="12">
        <f>Eintragen!C908</f>
        <v>31</v>
      </c>
      <c r="C908" s="13">
        <f>Tabelle1[[#This Row],[Datum]]</f>
        <v>44474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8" s="14" t="str">
        <f>IFERROR(VLOOKUP(Tabelle3[[#This Row],[Artikelnr.]],Artikel!A:C,3,FALSE),Tabelle3[[#This Row],[Artikelnr.]])</f>
        <v>Mozzarella</v>
      </c>
      <c r="F908" s="11" t="str">
        <f>VLOOKUP(Eintragen!D908,'Liste Gründe'!A:D,2,FALSE)</f>
        <v>Rest</v>
      </c>
      <c r="G908" s="13" t="str">
        <f>IF(ISBLANK(Eintragen!F908),VLOOKUP(Tabelle3[[#This Row],[Grund Ziffer]],'Liste Gründe'!A:D,3,FALSE),Eintragen!F908)</f>
        <v>Retoure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Schmelze</v>
      </c>
      <c r="O908" s="16" t="str">
        <f>Eintragen!B908</f>
        <v>Mozzarella</v>
      </c>
      <c r="P908" s="15">
        <f>Eintragen!D908</f>
        <v>22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20</v>
      </c>
      <c r="C909" s="13">
        <f>Tabelle1[[#This Row],[Datum]]</f>
        <v>44474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09" s="14" t="str">
        <f>IFERROR(VLOOKUP(Tabelle3[[#This Row],[Artikelnr.]],Artikel!A:C,3,FALSE),Tabelle3[[#This Row],[Artikelnr.]])</f>
        <v>Räu-End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Räu-End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21</v>
      </c>
      <c r="C910" s="13">
        <f>Tabelle1[[#This Row],[Datum]]</f>
        <v>44474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910" s="14" t="str">
        <f>IFERROR(VLOOKUP(Tabelle3[[#This Row],[Artikelnr.]],Artikel!A:C,3,FALSE),Tabelle3[[#This Row],[Artikelnr.]])</f>
        <v>vegan</v>
      </c>
      <c r="F910" s="11" t="str">
        <f>VLOOKUP(Eintragen!D910,'Liste Gründe'!A:D,2,FALSE)</f>
        <v>Linienbezogen</v>
      </c>
      <c r="G910" s="13" t="str">
        <f>IF(ISBLANK(Eintragen!F910),VLOOKUP(Tabelle3[[#This Row],[Grund Ziffer]],'Liste Gründe'!A:D,3,FALSE),Eintragen!F910)</f>
        <v>Reinigung</v>
      </c>
      <c r="H910" s="11" t="str">
        <f>IF(ISBLANK(Tabelle1[[#This Row],[noch genauer]]),"-",Tabelle1[[#This Row],[noch genauer]])</f>
        <v>erforderlich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Schmelze</v>
      </c>
      <c r="O910" s="16" t="str">
        <f>Eintragen!B910</f>
        <v>vegan</v>
      </c>
      <c r="P910" s="15">
        <f>Eintragen!D910</f>
        <v>10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BU3</v>
      </c>
      <c r="B911" s="12">
        <f>Eintragen!C911</f>
        <v>60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Havarti Natur 55%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Luftzieher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90</v>
      </c>
      <c r="N911" s="14" t="str">
        <f>Eintragen!A911</f>
        <v>BU3</v>
      </c>
      <c r="O911" s="16">
        <f>Eintragen!B911</f>
        <v>29500719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BU1</v>
      </c>
      <c r="B912" s="12">
        <f>Eintragen!C912</f>
        <v>7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2" s="14" t="str">
        <f>IFERROR(VLOOKUP(Tabelle3[[#This Row],[Artikelnr.]],Artikel!A:C,3,FALSE),Tabelle3[[#This Row],[Artikelnr.]])</f>
        <v>VOS RW-CHILI OGT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 Verarbeitung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3.5</v>
      </c>
      <c r="N912" s="14" t="str">
        <f>Eintragen!A912</f>
        <v>Schmelze</v>
      </c>
      <c r="O912" s="16">
        <f>Eintragen!B912</f>
        <v>29500860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BU4</v>
      </c>
      <c r="B913" s="12">
        <f>Eintragen!C913</f>
        <v>5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MEDI-KRÄUK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7.5</v>
      </c>
      <c r="N913" s="14" t="str">
        <f>Eintragen!A913</f>
        <v>BU4</v>
      </c>
      <c r="O913" s="16">
        <f>Eintragen!B913</f>
        <v>29500886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21</v>
      </c>
      <c r="C914" s="13">
        <f>Tabelle1[[#This Row],[Datum]]</f>
        <v>44475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4" s="14" t="str">
        <f>IFERROR(VLOOKUP(Tabelle3[[#This Row],[Artikelnr.]],Artikel!A:C,3,FALSE),Tabelle3[[#This Row],[Artikelnr.]])</f>
        <v>VOS-ABS ENTSORGUNG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>
        <f>IFERROR(VLOOKUP(Tabelle3[[#This Row],[Artikelnr.]],Kennzahlen!S:U,3,FALSE)*Tabelle3[[#This Row],[Menge]],"0")</f>
        <v>0.21</v>
      </c>
      <c r="N914" s="14" t="str">
        <f>Eintragen!A914</f>
        <v>RWV</v>
      </c>
      <c r="O914" s="16">
        <f>Eintragen!B914</f>
        <v>29500917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13</v>
      </c>
      <c r="C915" s="13">
        <f>Tabelle1[[#This Row],[Datum]]</f>
        <v>44475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5" s="14" t="str">
        <f>IFERROR(VLOOKUP(Tabelle3[[#This Row],[Artikelnr.]],Artikel!A:C,3,FALSE),Tabelle3[[#This Row],[Artikelnr.]])</f>
        <v>VOS-ABS ENTSORGUNG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>
        <f>IFERROR(VLOOKUP(Tabelle3[[#This Row],[Artikelnr.]],Kennzahlen!S:U,3,FALSE)*Tabelle3[[#This Row],[Menge]],"0")</f>
        <v>0.13</v>
      </c>
      <c r="N915" s="14" t="str">
        <f>Eintragen!A915</f>
        <v>RWV</v>
      </c>
      <c r="O915" s="16">
        <f>Eintragen!B915</f>
        <v>29500917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6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6" s="14" t="str">
        <f>IFERROR(VLOOKUP(Tabelle3[[#This Row],[Artikelnr.]],Artikel!A:C,3,FALSE),Tabelle3[[#This Row],[Artikelnr.]])</f>
        <v>VOS-ABS ENTSORGUNG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>
        <f>IFERROR(VLOOKUP(Tabelle3[[#This Row],[Artikelnr.]],Kennzahlen!S:U,3,FALSE)*Tabelle3[[#This Row],[Menge]],"0")</f>
        <v>0.06</v>
      </c>
      <c r="N916" s="14" t="str">
        <f>Eintragen!A916</f>
        <v>RWV</v>
      </c>
      <c r="O916" s="16">
        <f>Eintragen!B916</f>
        <v>29500917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25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7" s="14" t="str">
        <f>IFERROR(VLOOKUP(Tabelle3[[#This Row],[Artikelnr.]],Artikel!A:C,3,FALSE),Tabelle3[[#This Row],[Artikelnr.]])</f>
        <v>VOS-ABS ENTSORGUNG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>
        <f>IFERROR(VLOOKUP(Tabelle3[[#This Row],[Artikelnr.]],Kennzahlen!S:U,3,FALSE)*Tabelle3[[#This Row],[Menge]],"0")</f>
        <v>0.25</v>
      </c>
      <c r="N917" s="14" t="str">
        <f>Eintragen!A917</f>
        <v>RWV</v>
      </c>
      <c r="O917" s="16">
        <f>Eintragen!B917</f>
        <v>29500917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BU4</v>
      </c>
      <c r="B918" s="12">
        <f>Eintragen!C918</f>
        <v>8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GRÜN-PESTO</v>
      </c>
      <c r="F918" s="11" t="str">
        <f>VLOOKUP(Eintragen!D918,'Liste Gründe'!A:D,2,FALSE)</f>
        <v>keinen Verwendungszweck</v>
      </c>
      <c r="G918" s="13" t="str">
        <f>IF(ISBLANK(Eintragen!F918),VLOOKUP(Tabelle3[[#This Row],[Grund Ziffer]],'Liste Gründe'!A:D,3,FALSE),Eintragen!F918)</f>
        <v>-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12</v>
      </c>
      <c r="N918" s="14" t="str">
        <f>Eintragen!A918</f>
        <v>BU4</v>
      </c>
      <c r="O918" s="16">
        <f>Eintragen!B918</f>
        <v>29500952</v>
      </c>
      <c r="P918" s="15">
        <f>Eintragen!D918</f>
        <v>61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BU1</v>
      </c>
      <c r="B919" s="12">
        <f>Eintragen!C919</f>
        <v>16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9" s="14" t="str">
        <f>IFERROR(VLOOKUP(Tabelle3[[#This Row],[Artikelnr.]],Artikel!A:C,3,FALSE),Tabelle3[[#This Row],[Artikelnr.]])</f>
        <v>ABS Bunter Pfeffer 50%</v>
      </c>
      <c r="F919" s="11" t="str">
        <f>VLOOKUP(Eintragen!D919,'Liste Gründe'!A:D,2,FALSE)</f>
        <v>Schimmel</v>
      </c>
      <c r="G919" s="13" t="str">
        <f>IF(ISBLANK(Eintragen!F919),VLOOKUP(Tabelle3[[#This Row],[Grund Ziffer]],'Liste Gründe'!A:D,3,FALSE),Eintragen!F919)</f>
        <v>keine Verarbeitung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16</v>
      </c>
      <c r="N919" s="14" t="str">
        <f>Eintragen!A919</f>
        <v>Schmelze</v>
      </c>
      <c r="O919" s="16">
        <f>Eintragen!B919</f>
        <v>29501002</v>
      </c>
      <c r="P919" s="15">
        <f>Eintragen!D919</f>
        <v>12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BU4</v>
      </c>
      <c r="B920" s="12">
        <f>Eintragen!C920</f>
        <v>1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0" s="14" t="str">
        <f>IFERROR(VLOOKUP(Tabelle3[[#This Row],[Artikelnr.]],Artikel!A:C,3,FALSE),Tabelle3[[#This Row],[Artikelnr.]])</f>
        <v>ABS BRUSCHETTA</v>
      </c>
      <c r="F920" s="11" t="str">
        <f>VLOOKUP(Eintragen!D920,'Liste Gründe'!A:D,2,FALSE)</f>
        <v>keinen Verwendungszweck</v>
      </c>
      <c r="G920" s="13" t="str">
        <f>IF(ISBLANK(Eintragen!F920),VLOOKUP(Tabelle3[[#This Row],[Grund Ziffer]],'Liste Gründe'!A:D,3,FALSE),Eintragen!F920)</f>
        <v>-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>
        <f>IFERROR(VLOOKUP(Tabelle3[[#This Row],[Artikelnr.]],Kennzahlen!S:U,3,FALSE)*Tabelle3[[#This Row],[Menge]],"0")</f>
        <v>1.5</v>
      </c>
      <c r="N920" s="14" t="str">
        <f>Eintragen!A920</f>
        <v>BU4</v>
      </c>
      <c r="O920" s="16">
        <f>Eintragen!B920</f>
        <v>29501029</v>
      </c>
      <c r="P920" s="15">
        <f>Eintragen!D920</f>
        <v>61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BU4</v>
      </c>
      <c r="B921" s="12">
        <f>Eintragen!C921</f>
        <v>3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1" s="14" t="str">
        <f>IFERROR(VLOOKUP(Tabelle3[[#This Row],[Artikelnr.]],Artikel!A:C,3,FALSE),Tabelle3[[#This Row],[Artikelnr.]])</f>
        <v>ABS ORANG-PESTO</v>
      </c>
      <c r="F921" s="11" t="str">
        <f>VLOOKUP(Eintragen!D921,'Liste Gründe'!A:D,2,FALSE)</f>
        <v>keinen Verwendungszweck</v>
      </c>
      <c r="G921" s="13" t="str">
        <f>IF(ISBLANK(Eintragen!F921),VLOOKUP(Tabelle3[[#This Row],[Grund Ziffer]],'Liste Gründe'!A:D,3,FALSE),Eintragen!F921)</f>
        <v>-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4.5</v>
      </c>
      <c r="N921" s="14" t="str">
        <f>Eintragen!A921</f>
        <v>BU4</v>
      </c>
      <c r="O921" s="16">
        <f>Eintragen!B921</f>
        <v>29501030</v>
      </c>
      <c r="P921" s="15">
        <f>Eintragen!D921</f>
        <v>61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BU4</v>
      </c>
      <c r="B922" s="12">
        <f>Eintragen!C922</f>
        <v>7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2" s="14" t="str">
        <f>IFERROR(VLOOKUP(Tabelle3[[#This Row],[Artikelnr.]],Artikel!A:C,3,FALSE),Tabelle3[[#This Row],[Artikelnr.]])</f>
        <v>ABS SAINT ANDRÉ</v>
      </c>
      <c r="F922" s="11" t="str">
        <f>VLOOKUP(Eintragen!D922,'Liste Gründe'!A:D,2,FALSE)</f>
        <v>keinen Verwendungszweck</v>
      </c>
      <c r="G922" s="13" t="str">
        <f>IF(ISBLANK(Eintragen!F922),VLOOKUP(Tabelle3[[#This Row],[Grund Ziffer]],'Liste Gründe'!A:D,3,FALSE),Eintragen!F922)</f>
        <v>-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>
        <f>IFERROR(VLOOKUP(Tabelle3[[#This Row],[Artikelnr.]],Kennzahlen!S:U,3,FALSE)*Tabelle3[[#This Row],[Menge]],"0")</f>
        <v>6.9999999999999999E-4</v>
      </c>
      <c r="N922" s="14" t="str">
        <f>Eintragen!A922</f>
        <v>BU4</v>
      </c>
      <c r="O922" s="16">
        <f>Eintragen!B922</f>
        <v>29501036</v>
      </c>
      <c r="P922" s="15">
        <f>Eintragen!D922</f>
        <v>61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BU4</v>
      </c>
      <c r="B923" s="12">
        <f>Eintragen!C923</f>
        <v>17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3" s="14" t="str">
        <f>IFERROR(VLOOKUP(Tabelle3[[#This Row],[Artikelnr.]],Artikel!A:C,3,FALSE),Tabelle3[[#This Row],[Artikelnr.]])</f>
        <v>ABS OLD-AMSTERDAM</v>
      </c>
      <c r="F923" s="11" t="str">
        <f>VLOOKUP(Eintragen!D923,'Liste Gründe'!A:D,2,FALSE)</f>
        <v>keinen Verwendungszweck</v>
      </c>
      <c r="G923" s="13" t="str">
        <f>IF(ISBLANK(Eintragen!F923),VLOOKUP(Tabelle3[[#This Row],[Grund Ziffer]],'Liste Gründe'!A:D,3,FALSE),Eintragen!F923)</f>
        <v>-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>
        <f>IFERROR(VLOOKUP(Tabelle3[[#This Row],[Artikelnr.]],Kennzahlen!S:U,3,FALSE)*Tabelle3[[#This Row],[Menge]],"0")</f>
        <v>1.7000000000000001E-3</v>
      </c>
      <c r="N923" s="14" t="str">
        <f>Eintragen!A923</f>
        <v>BU4</v>
      </c>
      <c r="O923" s="16">
        <f>Eintragen!B923</f>
        <v>29501039</v>
      </c>
      <c r="P923" s="15">
        <f>Eintragen!D923</f>
        <v>61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BU1</v>
      </c>
      <c r="B924" s="12">
        <f>Eintragen!C924</f>
        <v>120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24" s="14" t="str">
        <f>IFERROR(VLOOKUP(Tabelle3[[#This Row],[Artikelnr.]],Artikel!A:C,3,FALSE),Tabelle3[[#This Row],[Artikelnr.]])</f>
        <v>VOS RW-SCHI ENDSTÜCK 35</v>
      </c>
      <c r="F924" s="11" t="str">
        <f>VLOOKUP(Eintragen!D924,'Liste Gründe'!A:D,2,FALSE)</f>
        <v>Schimmel</v>
      </c>
      <c r="G924" s="13" t="str">
        <f>IF(ISBLANK(Eintragen!F924),VLOOKUP(Tabelle3[[#This Row],[Grund Ziffer]],'Liste Gründe'!A:D,3,FALSE),Eintragen!F924)</f>
        <v>keine Verarbeitung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60</v>
      </c>
      <c r="N924" s="14" t="str">
        <f>Eintragen!A924</f>
        <v>Schmelze</v>
      </c>
      <c r="O924" s="16">
        <f>Eintragen!B924</f>
        <v>29501067</v>
      </c>
      <c r="P924" s="15">
        <f>Eintragen!D924</f>
        <v>12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BU4</v>
      </c>
      <c r="B925" s="12">
        <f>Eintragen!C925</f>
        <v>15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5" s="14" t="str">
        <f>IFERROR(VLOOKUP(Tabelle3[[#This Row],[Artikelnr.]],Artikel!A:C,3,FALSE),Tabelle3[[#This Row],[Artikelnr.]])</f>
        <v>ABS BRIE-PAP</v>
      </c>
      <c r="F925" s="11" t="str">
        <f>VLOOKUP(Eintragen!D925,'Liste Gründe'!A:D,2,FALSE)</f>
        <v>keinen Verwendungszweck</v>
      </c>
      <c r="G925" s="13" t="str">
        <f>IF(ISBLANK(Eintragen!F925),VLOOKUP(Tabelle3[[#This Row],[Grund Ziffer]],'Liste Gründe'!A:D,3,FALSE),Eintragen!F925)</f>
        <v>-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>
        <f>IFERROR(VLOOKUP(Tabelle3[[#This Row],[Artikelnr.]],Kennzahlen!S:U,3,FALSE)*Tabelle3[[#This Row],[Menge]],"0")</f>
        <v>0.15</v>
      </c>
      <c r="N925" s="14" t="str">
        <f>Eintragen!A925</f>
        <v>BU4</v>
      </c>
      <c r="O925" s="16">
        <f>Eintragen!B925</f>
        <v>29501101</v>
      </c>
      <c r="P925" s="15">
        <f>Eintragen!D925</f>
        <v>61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BU1</v>
      </c>
      <c r="B926" s="12">
        <f>Eintragen!C926</f>
        <v>130</v>
      </c>
      <c r="C926" s="13">
        <f>Tabelle1[[#This Row],[Datum]]</f>
        <v>44475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6" s="14" t="str">
        <f>IFERROR(VLOOKUP(Tabelle3[[#This Row],[Artikelnr.]],Artikel!A:C,3,FALSE),Tabelle3[[#This Row],[Artikelnr.]])</f>
        <v>VOS RW-NATUR-STAUBK-GES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spezifischer Einsatz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>
        <f>IFERROR(VLOOKUP(Tabelle3[[#This Row],[Artikelnr.]],Kennzahlen!S:U,3,FALSE)*Tabelle3[[#This Row],[Menge]],"0")</f>
        <v>152.63299999999998</v>
      </c>
      <c r="N926" s="14" t="str">
        <f>Eintragen!A926</f>
        <v>Schmelze</v>
      </c>
      <c r="O926" s="16">
        <f>Eintragen!B926</f>
        <v>49500171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BU2</v>
      </c>
      <c r="B927" s="12">
        <f>Eintragen!C927</f>
        <v>15</v>
      </c>
      <c r="C927" s="13">
        <f>Tabelle1[[#This Row],[Datum]]</f>
        <v>44475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7" s="14" t="str">
        <f>IFERROR(VLOOKUP(Tabelle3[[#This Row],[Artikelnr.]],Artikel!A:C,3,FALSE),Tabelle3[[#This Row],[Artikelnr.]])</f>
        <v>Blöcke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Luftzieher/Folienriss durch Transport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BU2</v>
      </c>
      <c r="O927" s="16" t="str">
        <f>Eintragen!B927</f>
        <v>Blöcke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97</v>
      </c>
      <c r="C928" s="13">
        <f>Tabelle1[[#This Row],[Datum]]</f>
        <v>44475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8" s="14" t="str">
        <f>IFERROR(VLOOKUP(Tabelle3[[#This Row],[Artikelnr.]],Artikel!A:C,3,FALSE),Tabelle3[[#This Row],[Artikelnr.]])</f>
        <v>Diverses</v>
      </c>
      <c r="F928" s="11" t="str">
        <f>VLOOKUP(Eintragen!D928,'Liste Gründe'!A:D,2,FALSE)</f>
        <v>Linienbezogen</v>
      </c>
      <c r="G928" s="13" t="str">
        <f>IF(ISBLANK(Eintragen!F928),VLOOKUP(Tabelle3[[#This Row],[Grund Ziffer]],'Liste Gründe'!A:D,3,FALSE),Eintragen!F928)</f>
        <v>Reinigung</v>
      </c>
      <c r="H928" s="11" t="str">
        <f>IF(ISBLANK(Tabelle1[[#This Row],[noch genauer]]),"-",Tabelle1[[#This Row],[noch genauer]])</f>
        <v>erforderlich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Diverses</v>
      </c>
      <c r="P928" s="15">
        <f>Eintragen!D928</f>
        <v>10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405</v>
      </c>
      <c r="C929" s="13">
        <f>Tabelle1[[#This Row],[Datum]]</f>
        <v>44475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Diverses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Maschinenabfall</v>
      </c>
      <c r="H929" s="11" t="str">
        <f>IF(ISBLANK(Tabelle1[[#This Row],[noch genauer]]),"-",Tabelle1[[#This Row],[noch genauer]])</f>
        <v>-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 t="str">
        <f>Eintragen!B929</f>
        <v>Diverses</v>
      </c>
      <c r="P929" s="15">
        <f>Eintragen!D929</f>
        <v>10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BU2</v>
      </c>
      <c r="B930" s="12">
        <f>Eintragen!C930</f>
        <v>69.900000000000006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BU2</v>
      </c>
      <c r="O930" s="16" t="str">
        <f>Eintragen!B930</f>
        <v>Diverses</v>
      </c>
      <c r="P930" s="15">
        <f>Eintragen!D930</f>
        <v>30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22</v>
      </c>
      <c r="C931" s="13">
        <f>Tabelle1[[#This Row],[Datum]]</f>
        <v>44475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L33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Rest</v>
      </c>
      <c r="B932" s="12">
        <f>Eintragen!C932</f>
        <v>29.2</v>
      </c>
      <c r="C932" s="13">
        <f>Tabelle1[[#This Row],[Datum]]</f>
        <v>44475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Qualitätssicherung</v>
      </c>
      <c r="G932" s="13" t="str">
        <f>IF(ISBLANK(Eintragen!F932),VLOOKUP(Tabelle3[[#This Row],[Grund Ziffer]],'Liste Gründe'!A:D,3,FALSE),Eintragen!F932)</f>
        <v>Rückstellproben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Labor</v>
      </c>
      <c r="O932" s="16" t="str">
        <f>Eintragen!B932</f>
        <v>Diverses</v>
      </c>
      <c r="P932" s="15">
        <f>Eintragen!D932</f>
        <v>70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Rest</v>
      </c>
      <c r="B933" s="12">
        <f>Eintragen!C933</f>
        <v>11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Qualitätssicherung</v>
      </c>
      <c r="G933" s="13" t="str">
        <f>IF(ISBLANK(Eintragen!F933),VLOOKUP(Tabelle3[[#This Row],[Grund Ziffer]],'Liste Gründe'!A:D,3,FALSE),Eintragen!F933)</f>
        <v>Sensorik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QM</v>
      </c>
      <c r="O933" s="16" t="str">
        <f>Eintragen!B933</f>
        <v>Diverses</v>
      </c>
      <c r="P933" s="15">
        <f>Eintragen!D933</f>
        <v>70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Rest</v>
      </c>
      <c r="B934" s="12">
        <f>Eintragen!C934</f>
        <v>7</v>
      </c>
      <c r="C934" s="13">
        <f>Tabelle1[[#This Row],[Datum]]</f>
        <v>44475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Qualitätssicherung</v>
      </c>
      <c r="G934" s="13" t="str">
        <f>IF(ISBLANK(Eintragen!F934),VLOOKUP(Tabelle3[[#This Row],[Grund Ziffer]],'Liste Gründe'!A:D,3,FALSE),Eintragen!F934)</f>
        <v>Rückstellproben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Labor</v>
      </c>
      <c r="O934" s="16" t="str">
        <f>Eintragen!B934</f>
        <v>Diverses</v>
      </c>
      <c r="P934" s="15">
        <f>Eintragen!D934</f>
        <v>70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BU4</v>
      </c>
      <c r="B935" s="12">
        <f>Eintragen!C935</f>
        <v>19.399999999999999</v>
      </c>
      <c r="C935" s="13">
        <f>Tabelle1[[#This Row],[Datum]]</f>
        <v>44475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Bu4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BU1</v>
      </c>
      <c r="B936" s="12">
        <f>Eintragen!C936</f>
        <v>60</v>
      </c>
      <c r="C936" s="13">
        <f>Tabelle1[[#This Row],[Datum]]</f>
        <v>44475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36" s="14" t="str">
        <f>IFERROR(VLOOKUP(Tabelle3[[#This Row],[Artikelnr.]],Artikel!A:C,3,FALSE),Tabelle3[[#This Row],[Artikelnr.]])</f>
        <v>ganze Wurst Gourme Schinken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Bodenabfall Abfüllung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Räucherei</v>
      </c>
      <c r="O936" s="16" t="str">
        <f>Eintragen!B936</f>
        <v>ganze Wurst Gourme Schinken</v>
      </c>
      <c r="P936" s="15">
        <f>Eintragen!D936</f>
        <v>31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BU1</v>
      </c>
      <c r="B937" s="12">
        <f>Eintragen!C937</f>
        <v>10</v>
      </c>
      <c r="C937" s="13">
        <f>Tabelle1[[#This Row],[Datum]]</f>
        <v>44475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7" s="14" t="str">
        <f>IFERROR(VLOOKUP(Tabelle3[[#This Row],[Artikelnr.]],Artikel!A:C,3,FALSE),Tabelle3[[#This Row],[Artikelnr.]])</f>
        <v>ganze Wurst Gourmet Schinken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Bodenabfall Abfüllung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Räucherei</v>
      </c>
      <c r="O937" s="16" t="str">
        <f>Eintragen!B937</f>
        <v>ganze Wurst Gourmet Schinken</v>
      </c>
      <c r="P937" s="15">
        <f>Eintragen!D937</f>
        <v>31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10</v>
      </c>
      <c r="C938" s="13">
        <f>Tabelle1[[#This Row],[Datum]]</f>
        <v>44475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938" s="14" t="str">
        <f>IFERROR(VLOOKUP(Tabelle3[[#This Row],[Artikelnr.]],Artikel!A:C,3,FALSE),Tabelle3[[#This Row],[Artikelnr.]])</f>
        <v>ganze Wurst NA Extra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Bodenabfall Abfüllung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Räucherei</v>
      </c>
      <c r="O938" s="16" t="str">
        <f>Eintragen!B938</f>
        <v>ganze Wurst NA Extra</v>
      </c>
      <c r="P938" s="15">
        <f>Eintragen!D938</f>
        <v>34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Rest</v>
      </c>
      <c r="B939" s="12">
        <f>Eintragen!C939</f>
        <v>5.6</v>
      </c>
      <c r="C939" s="13">
        <f>Tabelle1[[#This Row],[Datum]]</f>
        <v>44475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9" s="14" t="str">
        <f>IFERROR(VLOOKUP(Tabelle3[[#This Row],[Artikelnr.]],Artikel!A:C,3,FALSE),Tabelle3[[#This Row],[Artikelnr.]])</f>
        <v>Laborproben</v>
      </c>
      <c r="F939" s="11" t="str">
        <f>VLOOKUP(Eintragen!D939,'Liste Gründe'!A:D,2,FALSE)</f>
        <v>Qualitätssicherung</v>
      </c>
      <c r="G939" s="13" t="str">
        <f>IF(ISBLANK(Eintragen!F939),VLOOKUP(Tabelle3[[#This Row],[Grund Ziffer]],'Liste Gründe'!A:D,3,FALSE),Eintragen!F939)</f>
        <v>Laborprobe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Labor</v>
      </c>
      <c r="O939" s="16" t="str">
        <f>Eintragen!B939</f>
        <v>Laborproben</v>
      </c>
      <c r="P939" s="15">
        <f>Eintragen!D939</f>
        <v>70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BU1</v>
      </c>
      <c r="B942" s="12">
        <f>Eintragen!C942</f>
        <v>22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2" s="14" t="str">
        <f>IFERROR(VLOOKUP(Tabelle3[[#This Row],[Artikelnr.]],Artikel!A:C,3,FALSE),Tabelle3[[#This Row],[Artikelnr.]])</f>
        <v>VOS mit Walnusskonzentr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Verarbeitung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RWV</v>
      </c>
      <c r="O942" s="16">
        <f>Eintragen!B942</f>
        <v>29500531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BU1</v>
      </c>
      <c r="B943" s="12">
        <f>Eintragen!C943</f>
        <v>20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3" s="14" t="str">
        <f>IFERROR(VLOOKUP(Tabelle3[[#This Row],[Artikelnr.]],Artikel!A:C,3,FALSE),Tabelle3[[#This Row],[Artikelnr.]])</f>
        <v>VOS GRW Gartenkräuter 4</v>
      </c>
      <c r="F943" s="11" t="str">
        <f>VLOOKUP(Eintragen!D943,'Liste Gründe'!A:D,2,FALSE)</f>
        <v>Schimmel</v>
      </c>
      <c r="G943" s="13" t="str">
        <f>IF(ISBLANK(Eintragen!F943),VLOOKUP(Tabelle3[[#This Row],[Grund Ziffer]],'Liste Gründe'!A:D,3,FALSE),Eintragen!F943)</f>
        <v>keine Verarbeitung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>
        <f>IFERROR(VLOOKUP(Tabelle3[[#This Row],[Artikelnr.]],Kennzahlen!S:U,3,FALSE)*Tabelle3[[#This Row],[Menge]],"0")</f>
        <v>10</v>
      </c>
      <c r="N943" s="14" t="str">
        <f>Eintragen!A943</f>
        <v>Schmelze</v>
      </c>
      <c r="O943" s="16">
        <f>Eintragen!B943</f>
        <v>29500620</v>
      </c>
      <c r="P943" s="15">
        <f>Eintragen!D943</f>
        <v>12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BU4</v>
      </c>
      <c r="B944" s="12">
        <f>Eintragen!C944</f>
        <v>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4" s="14" t="str">
        <f>IFERROR(VLOOKUP(Tabelle3[[#This Row],[Artikelnr.]],Artikel!A:C,3,FALSE),Tabelle3[[#This Row],[Artikelnr.]])</f>
        <v>VOS SKZ EMM in Wurstfor</v>
      </c>
      <c r="F944" s="11" t="str">
        <f>VLOOKUP(Eintragen!D944,'Liste Gründe'!A:D,2,FALSE)</f>
        <v>keinen Verwendungszweck</v>
      </c>
      <c r="G944" s="13" t="str">
        <f>IF(ISBLANK(Eintragen!F944),VLOOKUP(Tabelle3[[#This Row],[Grund Ziffer]],'Liste Gründe'!A:D,3,FALSE),Eintragen!F944)</f>
        <v>-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BU4</v>
      </c>
      <c r="O944" s="16">
        <f>Eintragen!B944</f>
        <v>29501010</v>
      </c>
      <c r="P944" s="15">
        <f>Eintragen!D944</f>
        <v>61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BU4</v>
      </c>
      <c r="B945" s="12">
        <f>Eintragen!C945</f>
        <v>10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5" s="14" t="str">
        <f>IFERROR(VLOOKUP(Tabelle3[[#This Row],[Artikelnr.]],Artikel!A:C,3,FALSE),Tabelle3[[#This Row],[Artikelnr.]])</f>
        <v>ABS AT-ROTWEIN</v>
      </c>
      <c r="F945" s="11" t="str">
        <f>VLOOKUP(Eintragen!D945,'Liste Gründe'!A:D,2,FALSE)</f>
        <v>keinen Verwendungszweck</v>
      </c>
      <c r="G945" s="13" t="str">
        <f>IF(ISBLANK(Eintragen!F945),VLOOKUP(Tabelle3[[#This Row],[Grund Ziffer]],'Liste Gründe'!A:D,3,FALSE),Eintragen!F945)</f>
        <v>-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1E-3</v>
      </c>
      <c r="N945" s="14" t="str">
        <f>Eintragen!A945</f>
        <v>BU4</v>
      </c>
      <c r="O945" s="16">
        <f>Eintragen!B945</f>
        <v>29501013</v>
      </c>
      <c r="P945" s="15">
        <f>Eintragen!D945</f>
        <v>61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Verkauf</v>
      </c>
      <c r="B946" s="12">
        <f>Eintragen!C946</f>
        <v>70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6" s="14" t="str">
        <f>IFERROR(VLOOKUP(Tabelle3[[#This Row],[Artikelnr.]],Artikel!A:C,3,FALSE),Tabelle3[[#This Row],[Artikelnr.]])</f>
        <v>VOS RW-NUSS-ZIPFEL</v>
      </c>
      <c r="F946" s="11" t="str">
        <f>VLOOKUP(Eintragen!D946,'Liste Gründe'!A:D,2,FALSE)</f>
        <v>Schimmel</v>
      </c>
      <c r="G946" s="13" t="str">
        <f>IF(ISBLANK(Eintragen!F946),VLOOKUP(Tabelle3[[#This Row],[Grund Ziffer]],'Liste Gründe'!A:D,3,FALSE),Eintragen!F946)</f>
        <v>keinen Abnehmer/kein Schälpersonal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35</v>
      </c>
      <c r="N946" s="14" t="str">
        <f>Eintragen!A946</f>
        <v>Verkauf</v>
      </c>
      <c r="O946" s="16">
        <f>Eintragen!B946</f>
        <v>29501073</v>
      </c>
      <c r="P946" s="15">
        <f>Eintragen!D946</f>
        <v>12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Verkauf</v>
      </c>
      <c r="B947" s="12">
        <f>Eintragen!C947</f>
        <v>220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7" s="14" t="str">
        <f>IFERROR(VLOOKUP(Tabelle3[[#This Row],[Artikelnr.]],Artikel!A:C,3,FALSE),Tabelle3[[#This Row],[Artikelnr.]])</f>
        <v>VOS RW-JALA-NAT ENDSTÜC</v>
      </c>
      <c r="F947" s="11" t="str">
        <f>VLOOKUP(Eintragen!D947,'Liste Gründe'!A:D,2,FALSE)</f>
        <v>Schimmel</v>
      </c>
      <c r="G947" s="13" t="str">
        <f>IF(ISBLANK(Eintragen!F947),VLOOKUP(Tabelle3[[#This Row],[Grund Ziffer]],'Liste Gründe'!A:D,3,FALSE),Eintragen!F947)</f>
        <v>keinen Abnehmer/kein Schälpersonal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>
        <f>IFERROR(VLOOKUP(Tabelle3[[#This Row],[Artikelnr.]],Kennzahlen!S:U,3,FALSE)*Tabelle3[[#This Row],[Menge]],"0")</f>
        <v>110</v>
      </c>
      <c r="N947" s="14" t="str">
        <f>Eintragen!A947</f>
        <v>Verkauf</v>
      </c>
      <c r="O947" s="16">
        <f>Eintragen!B947</f>
        <v>29501081</v>
      </c>
      <c r="P947" s="15">
        <f>Eintragen!D947</f>
        <v>12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BU3</v>
      </c>
      <c r="B948" s="12">
        <f>Eintragen!C948</f>
        <v>245</v>
      </c>
      <c r="C948" s="13">
        <f>Tabelle1[[#This Row],[Datum]]</f>
        <v>44476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8" s="14" t="str">
        <f>IFERROR(VLOOKUP(Tabelle3[[#This Row],[Artikelnr.]],Artikel!A:C,3,FALSE),Tabelle3[[#This Row],[Artikelnr.]])</f>
        <v>BLO FRUCHT 5KG * *</v>
      </c>
      <c r="F948" s="11" t="str">
        <f>VLOOKUP(Eintragen!D948,'Liste Gründe'!A:D,2,FALSE)</f>
        <v>Schimmel</v>
      </c>
      <c r="G948" s="13" t="str">
        <f>IF(ISBLANK(Eintragen!F948),VLOOKUP(Tabelle3[[#This Row],[Grund Ziffer]],'Liste Gründe'!A:D,3,FALSE),Eintragen!F948)</f>
        <v>keine Zuständigkeiten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BU3</v>
      </c>
      <c r="O948" s="16">
        <f>Eintragen!B948</f>
        <v>31000217</v>
      </c>
      <c r="P948" s="15">
        <f>Eintragen!D948</f>
        <v>12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BU1</v>
      </c>
      <c r="B949" s="12">
        <f>Eintragen!C949</f>
        <v>328</v>
      </c>
      <c r="C949" s="13">
        <f>Tabelle1[[#This Row],[Datum]]</f>
        <v>44476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49" s="14" t="str">
        <f>IFERROR(VLOOKUP(Tabelle3[[#This Row],[Artikelnr.]],Artikel!A:C,3,FALSE),Tabelle3[[#This Row],[Artikelnr.]])</f>
        <v>GRW SCHI-NAT 7,2GK NEUE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Bodenabfall Abfüllung</v>
      </c>
      <c r="H949" s="11" t="str">
        <f>IF(ISBLANK(Tabelle1[[#This Row],[noch genauer]]),"-",Tabelle1[[#This Row],[noch genauer]])</f>
        <v>Clip gerissen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Abfüllung</v>
      </c>
      <c r="O949" s="16">
        <f>Eintragen!B949</f>
        <v>32000106</v>
      </c>
      <c r="P949" s="15">
        <f>Eintragen!D949</f>
        <v>31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BU2</v>
      </c>
      <c r="B950" s="12">
        <f>Eintragen!C950</f>
        <v>49.5</v>
      </c>
      <c r="C950" s="13">
        <f>Tabelle1[[#This Row],[Datum]]</f>
        <v>44476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0" s="14" t="str">
        <f>IFERROR(VLOOKUP(Tabelle3[[#This Row],[Artikelnr.]],Artikel!A:C,3,FALSE),Tabelle3[[#This Row],[Artikelnr.]])</f>
        <v>Blöcke</v>
      </c>
      <c r="F950" s="11" t="str">
        <f>VLOOKUP(Eintragen!D950,'Liste Gründe'!A:D,2,FALSE)</f>
        <v>Schimmel</v>
      </c>
      <c r="G950" s="13" t="str">
        <f>IF(ISBLANK(Eintragen!F950),VLOOKUP(Tabelle3[[#This Row],[Grund Ziffer]],'Liste Gründe'!A:D,3,FALSE),Eintragen!F950)</f>
        <v>Luftzieher/Folienriss durch Transport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BU2</v>
      </c>
      <c r="O950" s="16" t="str">
        <f>Eintragen!B950</f>
        <v>Blöcke</v>
      </c>
      <c r="P950" s="15">
        <f>Eintragen!D950</f>
        <v>12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BU3</v>
      </c>
      <c r="B951" s="12">
        <f>Eintragen!C951</f>
        <v>16</v>
      </c>
      <c r="C951" s="13">
        <f>Tabelle1[[#This Row],[Datum]]</f>
        <v>44476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51" s="14" t="str">
        <f>IFERROR(VLOOKUP(Tabelle3[[#This Row],[Artikelnr.]],Artikel!A:C,3,FALSE),Tabelle3[[#This Row],[Artikelnr.]])</f>
        <v>Div. Zipfel, Endstücke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Div. Zipfel, Endstücke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BU1</v>
      </c>
      <c r="B952" s="12">
        <f>Eintragen!C952</f>
        <v>153</v>
      </c>
      <c r="C952" s="13">
        <f>Tabelle1[[#This Row],[Datum]]</f>
        <v>44476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Reinigung</v>
      </c>
      <c r="H952" s="11" t="str">
        <f>IF(ISBLANK(Tabelle1[[#This Row],[noch genauer]]),"-",Tabelle1[[#This Row],[noch genauer]])</f>
        <v>erforderlich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Schmelze</v>
      </c>
      <c r="O952" s="16" t="str">
        <f>Eintragen!B952</f>
        <v>Diverses</v>
      </c>
      <c r="P952" s="15">
        <f>Eintragen!D952</f>
        <v>10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BU1</v>
      </c>
      <c r="B953" s="12">
        <f>Eintragen!C953</f>
        <v>328</v>
      </c>
      <c r="C953" s="13">
        <f>Tabelle1[[#This Row],[Datum]]</f>
        <v>44476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Abfüllung</v>
      </c>
      <c r="O953" s="16" t="str">
        <f>Eintragen!B953</f>
        <v>Diverses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BU4</v>
      </c>
      <c r="B954" s="12">
        <f>Eintragen!C954</f>
        <v>18</v>
      </c>
      <c r="C954" s="13">
        <f>Tabelle1[[#This Row],[Datum]]</f>
        <v>44476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17</v>
      </c>
      <c r="C955" s="13">
        <f>Tabelle1[[#This Row],[Datum]]</f>
        <v>44476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L35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BU3</v>
      </c>
      <c r="B956" s="12">
        <f>Eintragen!C956</f>
        <v>22</v>
      </c>
      <c r="C956" s="13">
        <f>Tabelle1[[#This Row],[Datum]]</f>
        <v>44476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L11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BU3</v>
      </c>
      <c r="B957" s="12">
        <f>Eintragen!C957</f>
        <v>14</v>
      </c>
      <c r="C957" s="13">
        <f>Tabelle1[[#This Row],[Datum]]</f>
        <v>44476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L33</v>
      </c>
      <c r="O957" s="16" t="str">
        <f>Eintragen!B957</f>
        <v>Diverses</v>
      </c>
      <c r="P957" s="15">
        <f>Eintragen!D957</f>
        <v>10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Rest</v>
      </c>
      <c r="B958" s="12">
        <f>Eintragen!C958</f>
        <v>45</v>
      </c>
      <c r="C958" s="13">
        <f>Tabelle1[[#This Row],[Datum]]</f>
        <v>44476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MHD abgelaufen</v>
      </c>
      <c r="H958" s="11" t="str">
        <f>IF(ISBLANK(Tabelle1[[#This Row],[noch genauer]]),"-",Tabelle1[[#This Row],[noch genauer]])</f>
        <v>-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Kantine</v>
      </c>
      <c r="O958" s="16" t="str">
        <f>Eintragen!B958</f>
        <v>Diverses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44476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40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L11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BU2</v>
      </c>
      <c r="B960" s="12">
        <f>Eintragen!C960</f>
        <v>15</v>
      </c>
      <c r="C960" s="13">
        <f>Tabelle1[[#This Row],[Datum]]</f>
        <v>44476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Schimmel</v>
      </c>
      <c r="G960" s="13" t="str">
        <f>IF(ISBLANK(Eintragen!F960),VLOOKUP(Tabelle3[[#This Row],[Grund Ziffer]],'Liste Gründe'!A:D,3,FALSE),Eintragen!F960)</f>
        <v>Luftzieher/Folienriss durch Transport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BU2</v>
      </c>
      <c r="O960" s="16" t="str">
        <f>Eintragen!B960</f>
        <v>Diverses</v>
      </c>
      <c r="P960" s="15">
        <f>Eintragen!D960</f>
        <v>12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Rest</v>
      </c>
      <c r="B961" s="12">
        <f>Eintragen!C961</f>
        <v>150</v>
      </c>
      <c r="C961" s="13">
        <f>Tabelle1[[#This Row],[Datum]]</f>
        <v>44476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Qualitätssicherung</v>
      </c>
      <c r="G961" s="13" t="str">
        <f>IF(ISBLANK(Eintragen!F961),VLOOKUP(Tabelle3[[#This Row],[Grund Ziffer]],'Liste Gründe'!A:D,3,FALSE),Eintragen!F961)</f>
        <v>Laborprobe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Labor</v>
      </c>
      <c r="O961" s="16" t="str">
        <f>Eintragen!B961</f>
        <v>Diverses</v>
      </c>
      <c r="P961" s="15">
        <f>Eintragen!D961</f>
        <v>70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40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2" s="14" t="str">
        <f>IFERROR(VLOOKUP(Tabelle3[[#This Row],[Artikelnr.]],Artikel!A:C,3,FALSE),Tabelle3[[#This Row],[Artikelnr.]])</f>
        <v>VOS Räucher extra natri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>
        <f>IFERROR(VLOOKUP(Tabelle3[[#This Row],[Artikelnr.]],Kennzahlen!S:U,3,FALSE)*Tabelle3[[#This Row],[Menge]],"0")</f>
        <v>20</v>
      </c>
      <c r="N962" s="14" t="str">
        <f>Eintragen!A962</f>
        <v>L1</v>
      </c>
      <c r="O962" s="16">
        <f>Eintragen!B962</f>
        <v>29500613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BU4</v>
      </c>
      <c r="B963" s="12">
        <f>Eintragen!C963</f>
        <v>26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3" s="14" t="str">
        <f>IFERROR(VLOOKUP(Tabelle3[[#This Row],[Artikelnr.]],Artikel!A:C,3,FALSE),Tabelle3[[#This Row],[Artikelnr.]])</f>
        <v>ABS ZIEGE-GOU</v>
      </c>
      <c r="F963" s="11" t="str">
        <f>VLOOKUP(Eintragen!D963,'Liste Gründe'!A:D,2,FALSE)</f>
        <v>keinen Verwendungszweck</v>
      </c>
      <c r="G963" s="13" t="str">
        <f>IF(ISBLANK(Eintragen!F963),VLOOKUP(Tabelle3[[#This Row],[Grund Ziffer]],'Liste Gründe'!A:D,3,FALSE),Eintragen!F963)</f>
        <v>-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>
        <f>IFERROR(VLOOKUP(Tabelle3[[#This Row],[Artikelnr.]],Kennzahlen!S:U,3,FALSE)*Tabelle3[[#This Row],[Menge]],"0")</f>
        <v>26</v>
      </c>
      <c r="N963" s="14" t="str">
        <f>Eintragen!A963</f>
        <v>BU4</v>
      </c>
      <c r="O963" s="16">
        <f>Eintragen!B963</f>
        <v>29500887</v>
      </c>
      <c r="P963" s="15">
        <f>Eintragen!D963</f>
        <v>61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44477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5" s="14" t="str">
        <f>IFERROR(VLOOKUP(Tabelle3[[#This Row],[Artikelnr.]],Artikel!A:C,3,FALSE),Tabelle3[[#This Row],[Artikelnr.]])</f>
        <v>VOS-ABS ENTSORGUNG</v>
      </c>
      <c r="F965" s="11" t="str">
        <f>VLOOKUP(Eintragen!D965,'Liste Gründe'!A:D,2,FALSE)</f>
        <v>Rest</v>
      </c>
      <c r="G965" s="13" t="str">
        <f>IF(ISBLANK(Eintragen!F965),VLOOKUP(Tabelle3[[#This Row],[Grund Ziffer]],'Liste Gründe'!A:D,3,FALSE),Eintragen!F965)</f>
        <v>geschälte Rinde</v>
      </c>
      <c r="H965" s="11" t="str">
        <f>IF(ISBLANK(Tabelle1[[#This Row],[noch genauer]]),"-",Tabelle1[[#This Row],[noch genauer]])</f>
        <v>-</v>
      </c>
      <c r="I965" s="14">
        <f t="shared" si="60"/>
        <v>40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0.28000000000000003</v>
      </c>
      <c r="N965" s="14" t="str">
        <f>Eintragen!A965</f>
        <v>RWV</v>
      </c>
      <c r="O965" s="16">
        <f>Eintragen!B965</f>
        <v>29500917</v>
      </c>
      <c r="P965" s="15">
        <f>Eintragen!D965</f>
        <v>22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BU3</v>
      </c>
      <c r="B966" s="12">
        <f>Eintragen!C966</f>
        <v>240</v>
      </c>
      <c r="C966" s="13">
        <f>Tabelle1[[#This Row],[Datum]]</f>
        <v>44477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6" s="14" t="str">
        <f>IFERROR(VLOOKUP(Tabelle3[[#This Row],[Artikelnr.]],Artikel!A:C,3,FALSE),Tabelle3[[#This Row],[Artikelnr.]])</f>
        <v>ABS CHED-PF-KRÄUK gemis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gemischtes Produkt</v>
      </c>
      <c r="H966" s="11" t="str">
        <f>IF(ISBLANK(Tabelle1[[#This Row],[noch genauer]]),"-",Tabelle1[[#This Row],[noch genauer]])</f>
        <v>-</v>
      </c>
      <c r="I966" s="14">
        <f t="shared" si="60"/>
        <v>40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240</v>
      </c>
      <c r="N966" s="14" t="str">
        <f>Eintragen!A966</f>
        <v>L33</v>
      </c>
      <c r="O966" s="16">
        <f>Eintragen!B966</f>
        <v>29501003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BU3</v>
      </c>
      <c r="B967" s="12">
        <f>Eintragen!C967</f>
        <v>55</v>
      </c>
      <c r="C967" s="13">
        <f>Tabelle1[[#This Row],[Datum]]</f>
        <v>44477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CHED-ROT MIT ß-CARO</v>
      </c>
      <c r="F967" s="11" t="str">
        <f>VLOOKUP(Eintragen!D967,'Liste Gründe'!A:D,2,FALSE)</f>
        <v>Rest</v>
      </c>
      <c r="G967" s="13" t="str">
        <f>IF(ISBLANK(Eintragen!F967),VLOOKUP(Tabelle3[[#This Row],[Grund Ziffer]],'Liste Gründe'!A:D,3,FALSE),Eintragen!F967)</f>
        <v>Fremdkörper</v>
      </c>
      <c r="H967" s="11" t="str">
        <f>IF(ISBLANK(Tabelle1[[#This Row],[noch genauer]]),"-",Tabelle1[[#This Row],[noch genauer]])</f>
        <v>Schmutz</v>
      </c>
      <c r="I967" s="14">
        <f t="shared" si="60"/>
        <v>40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>
        <f>IFERROR(VLOOKUP(Tabelle3[[#This Row],[Artikelnr.]],Kennzahlen!S:U,3,FALSE)*Tabelle3[[#This Row],[Menge]],"0")</f>
        <v>55</v>
      </c>
      <c r="N967" s="14" t="str">
        <f>Eintragen!A967</f>
        <v>L33</v>
      </c>
      <c r="O967" s="16">
        <f>Eintragen!B967</f>
        <v>29501032</v>
      </c>
      <c r="P967" s="15">
        <f>Eintragen!D967</f>
        <v>22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BU1</v>
      </c>
      <c r="B968" s="12">
        <f>Eintragen!C968</f>
        <v>28</v>
      </c>
      <c r="C968" s="13">
        <f>Tabelle1[[#This Row],[Datum]]</f>
        <v>44488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68" s="14">
        <f>IFERROR(VLOOKUP(Tabelle3[[#This Row],[Artikelnr.]],Artikel!A:C,3,FALSE),Tabelle3[[#This Row],[Artikelnr.]])</f>
        <v>295000913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Schimmel</v>
      </c>
      <c r="H968" s="11" t="str">
        <f>IF(ISBLANK(Tabelle1[[#This Row],[noch genauer]]),"-",Tabelle1[[#This Row],[noch genauer]])</f>
        <v>-</v>
      </c>
      <c r="I968" s="14">
        <f t="shared" si="60"/>
        <v>42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RWV</v>
      </c>
      <c r="O968" s="16">
        <f>Eintragen!B968</f>
        <v>295000913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Rest</v>
      </c>
      <c r="B969" s="12">
        <f>Eintragen!C969</f>
        <v>3</v>
      </c>
      <c r="C969" s="13">
        <f>Tabelle1[[#This Row],[Datum]]</f>
        <v>44477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Rest</v>
      </c>
      <c r="G969" s="13" t="str">
        <f>IF(ISBLANK(Eintragen!F969),VLOOKUP(Tabelle3[[#This Row],[Grund Ziffer]],'Liste Gründe'!A:D,3,FALSE),Eintragen!F969)</f>
        <v>Laborproben</v>
      </c>
      <c r="H969" s="11" t="str">
        <f>IF(ISBLANK(Tabelle1[[#This Row],[noch genauer]]),"-",Tabelle1[[#This Row],[noch genauer]])</f>
        <v>-</v>
      </c>
      <c r="I969" s="14">
        <f t="shared" si="60"/>
        <v>40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Labor</v>
      </c>
      <c r="O969" s="16" t="str">
        <f>Eintragen!B969</f>
        <v>Diverses</v>
      </c>
      <c r="P969" s="15">
        <f>Eintragen!D969</f>
        <v>22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Rest</v>
      </c>
      <c r="B970" s="12">
        <f>Eintragen!C970</f>
        <v>53.6</v>
      </c>
      <c r="C970" s="13">
        <f>Tabelle1[[#This Row],[Datum]]</f>
        <v>44477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Rückstellproben</v>
      </c>
      <c r="H970" s="11" t="str">
        <f>IF(ISBLANK(Tabelle1[[#This Row],[noch genauer]]),"-",Tabelle1[[#This Row],[noch genauer]])</f>
        <v>-</v>
      </c>
      <c r="I970" s="14">
        <f t="shared" si="60"/>
        <v>40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Labor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Rest</v>
      </c>
      <c r="B971" s="12">
        <f>Eintragen!C971</f>
        <v>15.5</v>
      </c>
      <c r="C971" s="13">
        <f>Tabelle1[[#This Row],[Datum]]</f>
        <v>44477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Rest</v>
      </c>
      <c r="G971" s="13" t="str">
        <f>IF(ISBLANK(Eintragen!F971),VLOOKUP(Tabelle3[[#This Row],[Grund Ziffer]],'Liste Gründe'!A:D,3,FALSE),Eintragen!F971)</f>
        <v>Sensorik</v>
      </c>
      <c r="H971" s="11" t="str">
        <f>IF(ISBLANK(Tabelle1[[#This Row],[noch genauer]]),"-",Tabelle1[[#This Row],[noch genauer]])</f>
        <v>-</v>
      </c>
      <c r="I971" s="14">
        <f t="shared" si="60"/>
        <v>40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QM</v>
      </c>
      <c r="O971" s="16" t="str">
        <f>Eintragen!B971</f>
        <v>Diverses</v>
      </c>
      <c r="P971" s="15">
        <f>Eintragen!D971</f>
        <v>22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Rest</v>
      </c>
      <c r="B972" s="12">
        <f>Eintragen!C972</f>
        <v>56</v>
      </c>
      <c r="C972" s="13">
        <f>Tabelle1[[#This Row],[Datum]]</f>
        <v>44477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Einwaage</v>
      </c>
      <c r="H972" s="11" t="str">
        <f>IF(ISBLANK(Tabelle1[[#This Row],[noch genauer]]),"-",Tabelle1[[#This Row],[noch genauer]])</f>
        <v>-</v>
      </c>
      <c r="I972" s="14">
        <f t="shared" si="60"/>
        <v>40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Labor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Rest</v>
      </c>
      <c r="B973" s="12">
        <f>Eintragen!C973</f>
        <v>6.5</v>
      </c>
      <c r="C973" s="13">
        <f>Tabelle1[[#This Row],[Datum]]</f>
        <v>44477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Rest</v>
      </c>
      <c r="G973" s="13" t="str">
        <f>IF(ISBLANK(Eintragen!F973),VLOOKUP(Tabelle3[[#This Row],[Grund Ziffer]],'Liste Gründe'!A:D,3,FALSE),Eintragen!F973)</f>
        <v>Sensorik</v>
      </c>
      <c r="H973" s="11" t="str">
        <f>IF(ISBLANK(Tabelle1[[#This Row],[noch genauer]]),"-",Tabelle1[[#This Row],[noch genauer]])</f>
        <v>-</v>
      </c>
      <c r="I973" s="14">
        <f t="shared" si="60"/>
        <v>40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Labor</v>
      </c>
      <c r="O973" s="16" t="str">
        <f>Eintragen!B973</f>
        <v>Diverses</v>
      </c>
      <c r="P973" s="15">
        <f>Eintragen!D973</f>
        <v>22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63</v>
      </c>
      <c r="C974" s="13">
        <f>Tabelle1[[#This Row],[Datum]]</f>
        <v>44477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40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WVP</v>
      </c>
      <c r="O974" s="16" t="str">
        <f>Eintragen!B974</f>
        <v>Diverses</v>
      </c>
      <c r="P974" s="15">
        <f>Eintragen!D974</f>
        <v>10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Rest</v>
      </c>
      <c r="B975" s="12">
        <f>Eintragen!C975</f>
        <v>62.6</v>
      </c>
      <c r="C975" s="13">
        <f>Tabelle1[[#This Row],[Datum]]</f>
        <v>44477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Rest</v>
      </c>
      <c r="G975" s="13" t="str">
        <f>IF(ISBLANK(Eintragen!F975),VLOOKUP(Tabelle3[[#This Row],[Grund Ziffer]],'Liste Gründe'!A:D,3,FALSE),Eintragen!F975)</f>
        <v>Rückstellproben</v>
      </c>
      <c r="H975" s="11" t="str">
        <f>IF(ISBLANK(Tabelle1[[#This Row],[noch genauer]]),"-",Tabelle1[[#This Row],[noch genauer]])</f>
        <v>-</v>
      </c>
      <c r="I975" s="14">
        <f t="shared" si="60"/>
        <v>40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Labor</v>
      </c>
      <c r="O975" s="16" t="str">
        <f>Eintragen!B975</f>
        <v>Diverses</v>
      </c>
      <c r="P975" s="15">
        <f>Eintragen!D975</f>
        <v>22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33</v>
      </c>
      <c r="C976" s="13">
        <f>Tabelle1[[#This Row],[Datum]]</f>
        <v>44477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-</v>
      </c>
      <c r="I976" s="14">
        <f t="shared" si="60"/>
        <v>40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Rest</v>
      </c>
      <c r="B977" s="12">
        <f>Eintragen!C977</f>
        <v>73</v>
      </c>
      <c r="C977" s="13">
        <f>Tabelle1[[#This Row],[Datum]]</f>
        <v>44477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Qualitätssicherung</v>
      </c>
      <c r="G977" s="13" t="str">
        <f>IF(ISBLANK(Eintragen!F977),VLOOKUP(Tabelle3[[#This Row],[Grund Ziffer]],'Liste Gründe'!A:D,3,FALSE),Eintragen!F977)</f>
        <v>Sensorik</v>
      </c>
      <c r="H977" s="11" t="str">
        <f>IF(ISBLANK(Tabelle1[[#This Row],[noch genauer]]),"-",Tabelle1[[#This Row],[noch genauer]])</f>
        <v>-</v>
      </c>
      <c r="I977" s="14">
        <f t="shared" si="60"/>
        <v>40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QM</v>
      </c>
      <c r="O977" s="16" t="str">
        <f>Eintragen!B977</f>
        <v>diverses</v>
      </c>
      <c r="P977" s="15">
        <f>Eintragen!D977</f>
        <v>74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Rest</v>
      </c>
      <c r="B978" s="12">
        <f>Eintragen!C978</f>
        <v>86</v>
      </c>
      <c r="C978" s="13">
        <f>Tabelle1[[#This Row],[Datum]]</f>
        <v>44477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Qualitätssicherung</v>
      </c>
      <c r="G978" s="13" t="str">
        <f>IF(ISBLANK(Eintragen!F978),VLOOKUP(Tabelle3[[#This Row],[Grund Ziffer]],'Liste Gründe'!A:D,3,FALSE),Eintragen!F978)</f>
        <v>Einwaage</v>
      </c>
      <c r="H978" s="11" t="str">
        <f>IF(ISBLANK(Tabelle1[[#This Row],[noch genauer]]),"-",Tabelle1[[#This Row],[noch genauer]])</f>
        <v>-</v>
      </c>
      <c r="I978" s="14">
        <f t="shared" si="60"/>
        <v>40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Labor</v>
      </c>
      <c r="O978" s="16" t="str">
        <f>Eintragen!B978</f>
        <v>diverses</v>
      </c>
      <c r="P978" s="15">
        <f>Eintragen!D978</f>
        <v>71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Rest</v>
      </c>
      <c r="B979" s="12">
        <f>Eintragen!C979</f>
        <v>127</v>
      </c>
      <c r="C979" s="13">
        <f>Tabelle1[[#This Row],[Datum]]</f>
        <v>44477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Qualitätssicherung</v>
      </c>
      <c r="G979" s="13" t="str">
        <f>IF(ISBLANK(Eintragen!F979),VLOOKUP(Tabelle3[[#This Row],[Grund Ziffer]],'Liste Gründe'!A:D,3,FALSE),Eintragen!F979)</f>
        <v>Rückstellproben</v>
      </c>
      <c r="H979" s="11" t="str">
        <f>IF(ISBLANK(Tabelle1[[#This Row],[noch genauer]]),"-",Tabelle1[[#This Row],[noch genauer]])</f>
        <v>-</v>
      </c>
      <c r="I979" s="14">
        <f t="shared" si="60"/>
        <v>40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Labor</v>
      </c>
      <c r="O979" s="16" t="str">
        <f>Eintragen!B979</f>
        <v>diverses</v>
      </c>
      <c r="P979" s="15">
        <f>Eintragen!D979</f>
        <v>70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BU3</v>
      </c>
      <c r="B980" s="12">
        <f>Eintragen!C980</f>
        <v>20.2</v>
      </c>
      <c r="C980" s="13">
        <f>Tabelle1[[#This Row],[Datum]]</f>
        <v>44477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0" s="14" t="str">
        <f>IFERROR(VLOOKUP(Tabelle3[[#This Row],[Artikelnr.]],Artikel!A:C,3,FALSE),Tabelle3[[#This Row],[Artikelnr.]])</f>
        <v>Fruchtkäse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-</v>
      </c>
      <c r="I980" s="14">
        <f t="shared" si="60"/>
        <v>40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Spzialitäten</v>
      </c>
      <c r="O980" s="16" t="str">
        <f>Eintragen!B980</f>
        <v>Fruchtkäse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Rest</v>
      </c>
      <c r="B981" s="12">
        <f>Eintragen!C981</f>
        <v>1</v>
      </c>
      <c r="C981" s="13">
        <f>Tabelle1[[#This Row],[Datum]]</f>
        <v>44477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1" s="14" t="str">
        <f>IFERROR(VLOOKUP(Tabelle3[[#This Row],[Artikelnr.]],Artikel!A:C,3,FALSE),Tabelle3[[#This Row],[Artikelnr.]])</f>
        <v>Laborproben</v>
      </c>
      <c r="F981" s="11" t="str">
        <f>VLOOKUP(Eintragen!D981,'Liste Gründe'!A:D,2,FALSE)</f>
        <v>Qualitätssicherung</v>
      </c>
      <c r="G981" s="13" t="str">
        <f>IF(ISBLANK(Eintragen!F981),VLOOKUP(Tabelle3[[#This Row],[Grund Ziffer]],'Liste Gründe'!A:D,3,FALSE),Eintragen!F981)</f>
        <v>Einwaage</v>
      </c>
      <c r="H981" s="11" t="str">
        <f>IF(ISBLANK(Tabelle1[[#This Row],[noch genauer]]),"-",Tabelle1[[#This Row],[noch genauer]])</f>
        <v>-</v>
      </c>
      <c r="I981" s="14">
        <f t="shared" si="60"/>
        <v>40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Labor</v>
      </c>
      <c r="O981" s="16" t="str">
        <f>Eintragen!B981</f>
        <v>Laborproben</v>
      </c>
      <c r="P981" s="15">
        <f>Eintragen!D981</f>
        <v>71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Rest</v>
      </c>
      <c r="B982" s="12">
        <f>Eintragen!C982</f>
        <v>3.2</v>
      </c>
      <c r="C982" s="13">
        <f>Tabelle1[[#This Row],[Datum]]</f>
        <v>44477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2" s="14" t="str">
        <f>IFERROR(VLOOKUP(Tabelle3[[#This Row],[Artikelnr.]],Artikel!A:C,3,FALSE),Tabelle3[[#This Row],[Artikelnr.]])</f>
        <v>Laborproben</v>
      </c>
      <c r="F982" s="11" t="str">
        <f>VLOOKUP(Eintragen!D982,'Liste Gründe'!A:D,2,FALSE)</f>
        <v>Qualitätssicherung</v>
      </c>
      <c r="G982" s="13" t="str">
        <f>IF(ISBLANK(Eintragen!F982),VLOOKUP(Tabelle3[[#This Row],[Grund Ziffer]],'Liste Gründe'!A:D,3,FALSE),Eintragen!F982)</f>
        <v>Sensorik</v>
      </c>
      <c r="H982" s="11" t="str">
        <f>IF(ISBLANK(Tabelle1[[#This Row],[noch genauer]]),"-",Tabelle1[[#This Row],[noch genauer]])</f>
        <v>-</v>
      </c>
      <c r="I982" s="14">
        <f t="shared" si="60"/>
        <v>40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Labor</v>
      </c>
      <c r="O982" s="16" t="str">
        <f>Eintragen!B982</f>
        <v>Laborproben</v>
      </c>
      <c r="P982" s="15">
        <f>Eintragen!D982</f>
        <v>74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BU1</v>
      </c>
      <c r="B983" s="12">
        <f>Eintragen!C983</f>
        <v>80</v>
      </c>
      <c r="C983" s="13">
        <f>Tabelle1[[#This Row],[Datum]]</f>
        <v>44477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83" s="14" t="str">
        <f>IFERROR(VLOOKUP(Tabelle3[[#This Row],[Artikelnr.]],Artikel!A:C,3,FALSE),Tabelle3[[#This Row],[Artikelnr.]])</f>
        <v>Rinde</v>
      </c>
      <c r="F983" s="11" t="str">
        <f>VLOOKUP(Eintragen!D983,'Liste Gründe'!A:D,2,FALSE)</f>
        <v>Rest</v>
      </c>
      <c r="G983" s="13" t="str">
        <f>IF(ISBLANK(Eintragen!F983),VLOOKUP(Tabelle3[[#This Row],[Grund Ziffer]],'Liste Gründe'!A:D,3,FALSE),Eintragen!F983)</f>
        <v>-</v>
      </c>
      <c r="H983" s="11" t="str">
        <f>IF(ISBLANK(Tabelle1[[#This Row],[noch genauer]]),"-",Tabelle1[[#This Row],[noch genauer]])</f>
        <v>-</v>
      </c>
      <c r="I983" s="14">
        <f t="shared" si="60"/>
        <v>40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RWV</v>
      </c>
      <c r="O983" s="16" t="str">
        <f>Eintragen!B983</f>
        <v>Rinde</v>
      </c>
      <c r="P983" s="15">
        <f>Eintragen!D983</f>
        <v>60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46</v>
      </c>
      <c r="C984" s="13">
        <f>Tabelle1[[#This Row],[Datum]]</f>
        <v>44477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4" s="14" t="str">
        <f>IFERROR(VLOOKUP(Tabelle3[[#This Row],[Artikelnr.]],Artikel!A:C,3,FALSE),Tabelle3[[#This Row],[Artikelnr.]])</f>
        <v>RW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40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L9</v>
      </c>
      <c r="O984" s="16" t="str">
        <f>Eintragen!B984</f>
        <v>RW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BU3</v>
      </c>
      <c r="B985" s="12">
        <f>Eintragen!C985</f>
        <v>14.8</v>
      </c>
      <c r="C985" s="13">
        <f>Tabelle1[[#This Row],[Datum]]</f>
        <v>44477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5" s="14" t="str">
        <f>IFERROR(VLOOKUP(Tabelle3[[#This Row],[Artikelnr.]],Artikel!A:C,3,FALSE),Tabelle3[[#This Row],[Artikelnr.]])</f>
        <v>Würfel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40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L35</v>
      </c>
      <c r="O985" s="16" t="str">
        <f>Eintragen!B985</f>
        <v>Würfel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292</v>
      </c>
      <c r="C986" s="13">
        <f>Tabelle1[[#This Row],[Datum]]</f>
        <v>44480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6" s="14" t="str">
        <f>IFERROR(VLOOKUP(Tabelle3[[#This Row],[Artikelnr.]],Artikel!A:C,3,FALSE),Tabelle3[[#This Row],[Artikelnr.]])</f>
        <v>ABS Havarti Natur 55%</v>
      </c>
      <c r="F986" s="11" t="str">
        <f>VLOOKUP(Eintragen!D986,'Liste Gründe'!A:D,2,FALSE)</f>
        <v>Rest</v>
      </c>
      <c r="G986" s="13" t="str">
        <f>IF(ISBLANK(Eintragen!F986),VLOOKUP(Tabelle3[[#This Row],[Grund Ziffer]],'Liste Gründe'!A:D,3,FALSE),Eintragen!F986)</f>
        <v>Schmutz</v>
      </c>
      <c r="H986" s="11" t="str">
        <f>IF(ISBLANK(Tabelle1[[#This Row],[noch genauer]]),"-",Tabelle1[[#This Row],[noch genauer]])</f>
        <v>Reklamation erhalten</v>
      </c>
      <c r="I986" s="14">
        <f t="shared" si="60"/>
        <v>41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>
        <f>IFERROR(VLOOKUP(Tabelle3[[#This Row],[Artikelnr.]],Kennzahlen!S:U,3,FALSE)*Tabelle3[[#This Row],[Menge]],"0")</f>
        <v>438</v>
      </c>
      <c r="N986" s="14" t="str">
        <f>Eintragen!A986</f>
        <v>BU3</v>
      </c>
      <c r="O986" s="16">
        <f>Eintragen!B986</f>
        <v>29500719</v>
      </c>
      <c r="P986" s="15">
        <f>Eintragen!D986</f>
        <v>42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BU3</v>
      </c>
      <c r="B987" s="12">
        <f>Eintragen!C987</f>
        <v>29</v>
      </c>
      <c r="C987" s="13">
        <f>Tabelle1[[#This Row],[Datum]]</f>
        <v>44480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87" s="14" t="str">
        <f>IFERROR(VLOOKUP(Tabelle3[[#This Row],[Artikelnr.]],Artikel!A:C,3,FALSE),Tabelle3[[#This Row],[Artikelnr.]])</f>
        <v>VOS SKZ AMMERLAND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41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>
        <f>IFERROR(VLOOKUP(Tabelle3[[#This Row],[Artikelnr.]],Kennzahlen!S:U,3,FALSE)*Tabelle3[[#This Row],[Menge]],"0")</f>
        <v>14.5</v>
      </c>
      <c r="N987" s="14" t="str">
        <f>Eintragen!A987</f>
        <v>BU3</v>
      </c>
      <c r="O987" s="16">
        <f>Eintragen!B987</f>
        <v>29500879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BU4</v>
      </c>
      <c r="B988" s="12">
        <f>Eintragen!C988</f>
        <v>9</v>
      </c>
      <c r="C988" s="13">
        <f>Tabelle1[[#This Row],[Datum]]</f>
        <v>44480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8" s="14" t="str">
        <f>IFERROR(VLOOKUP(Tabelle3[[#This Row],[Artikelnr.]],Artikel!A:C,3,FALSE),Tabelle3[[#This Row],[Artikelnr.]])</f>
        <v>ABS PECO</v>
      </c>
      <c r="F988" s="11" t="str">
        <f>VLOOKUP(Eintragen!D988,'Liste Gründe'!A:D,2,FALSE)</f>
        <v>keinen Verwendungszweck</v>
      </c>
      <c r="G988" s="13" t="str">
        <f>IF(ISBLANK(Eintragen!F988),VLOOKUP(Tabelle3[[#This Row],[Grund Ziffer]],'Liste Gründe'!A:D,3,FALSE),Eintragen!F988)</f>
        <v>keinen Verwendungszweck</v>
      </c>
      <c r="H988" s="11" t="str">
        <f>IF(ISBLANK(Tabelle1[[#This Row],[noch genauer]]),"-",Tabelle1[[#This Row],[noch genauer]])</f>
        <v>-</v>
      </c>
      <c r="I988" s="14">
        <f t="shared" si="60"/>
        <v>41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>
        <f>IFERROR(VLOOKUP(Tabelle3[[#This Row],[Artikelnr.]],Kennzahlen!S:U,3,FALSE)*Tabelle3[[#This Row],[Menge]],"0")</f>
        <v>13.23529411764706</v>
      </c>
      <c r="N988" s="14" t="str">
        <f>Eintragen!A988</f>
        <v>BU4</v>
      </c>
      <c r="O988" s="16">
        <f>Eintragen!B988</f>
        <v>29500891</v>
      </c>
      <c r="P988" s="15">
        <f>Eintragen!D988</f>
        <v>61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BU4</v>
      </c>
      <c r="B989" s="12">
        <f>Eintragen!C989</f>
        <v>102</v>
      </c>
      <c r="C989" s="13">
        <f>Tabelle1[[#This Row],[Datum]]</f>
        <v>44480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9" s="14" t="str">
        <f>IFERROR(VLOOKUP(Tabelle3[[#This Row],[Artikelnr.]],Artikel!A:C,3,FALSE),Tabelle3[[#This Row],[Artikelnr.]])</f>
        <v>ABS REBLOCH</v>
      </c>
      <c r="F989" s="11" t="str">
        <f>VLOOKUP(Eintragen!D989,'Liste Gründe'!A:D,2,FALSE)</f>
        <v>Schimmel</v>
      </c>
      <c r="G989" s="13" t="str">
        <f>IF(ISBLANK(Eintragen!F989),VLOOKUP(Tabelle3[[#This Row],[Grund Ziffer]],'Liste Gründe'!A:D,3,FALSE),Eintragen!F989)</f>
        <v>zu wenig Menge für LKW</v>
      </c>
      <c r="H989" s="11" t="str">
        <f>IF(ISBLANK(Tabelle1[[#This Row],[noch genauer]]),"-",Tabelle1[[#This Row],[noch genauer]])</f>
        <v>-</v>
      </c>
      <c r="I989" s="14">
        <f t="shared" si="60"/>
        <v>41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>
        <f>IFERROR(VLOOKUP(Tabelle3[[#This Row],[Artikelnr.]],Kennzahlen!S:U,3,FALSE)*Tabelle3[[#This Row],[Menge]],"0")</f>
        <v>1.02</v>
      </c>
      <c r="N989" s="14" t="str">
        <f>Eintragen!A989</f>
        <v>BU4</v>
      </c>
      <c r="O989" s="16">
        <f>Eintragen!B989</f>
        <v>29500893</v>
      </c>
      <c r="P989" s="15">
        <f>Eintragen!D989</f>
        <v>12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BU4</v>
      </c>
      <c r="B990" s="12">
        <f>Eintragen!C990</f>
        <v>154</v>
      </c>
      <c r="C990" s="13">
        <f>Tabelle1[[#This Row],[Datum]]</f>
        <v>44480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0" s="14" t="str">
        <f>IFERROR(VLOOKUP(Tabelle3[[#This Row],[Artikelnr.]],Artikel!A:C,3,FALSE),Tabelle3[[#This Row],[Artikelnr.]])</f>
        <v>ABS REBLOCH</v>
      </c>
      <c r="F990" s="11" t="str">
        <f>VLOOKUP(Eintragen!D990,'Liste Gründe'!A:D,2,FALSE)</f>
        <v>keinen Verwendungszweck</v>
      </c>
      <c r="G990" s="13" t="str">
        <f>IF(ISBLANK(Eintragen!F990),VLOOKUP(Tabelle3[[#This Row],[Grund Ziffer]],'Liste Gründe'!A:D,3,FALSE),Eintragen!F990)</f>
        <v>keinen Verwendungszweck</v>
      </c>
      <c r="H990" s="11" t="str">
        <f>IF(ISBLANK(Tabelle1[[#This Row],[noch genauer]]),"-",Tabelle1[[#This Row],[noch genauer]])</f>
        <v>-</v>
      </c>
      <c r="I990" s="14">
        <f t="shared" si="60"/>
        <v>41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>
        <f>IFERROR(VLOOKUP(Tabelle3[[#This Row],[Artikelnr.]],Kennzahlen!S:U,3,FALSE)*Tabelle3[[#This Row],[Menge]],"0")</f>
        <v>1.54</v>
      </c>
      <c r="N990" s="14" t="str">
        <f>Eintragen!A990</f>
        <v>BU4</v>
      </c>
      <c r="O990" s="16">
        <f>Eintragen!B990</f>
        <v>29500893</v>
      </c>
      <c r="P990" s="15">
        <f>Eintragen!D990</f>
        <v>61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BU4</v>
      </c>
      <c r="B991" s="12">
        <f>Eintragen!C991</f>
        <v>452</v>
      </c>
      <c r="C991" s="13">
        <f>Tabelle1[[#This Row],[Datum]]</f>
        <v>44480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1" s="14" t="str">
        <f>IFERROR(VLOOKUP(Tabelle3[[#This Row],[Artikelnr.]],Artikel!A:C,3,FALSE),Tabelle3[[#This Row],[Artikelnr.]])</f>
        <v>ABS BACK-BLÜT</v>
      </c>
      <c r="F991" s="11" t="str">
        <f>VLOOKUP(Eintragen!D991,'Liste Gründe'!A:D,2,FALSE)</f>
        <v>Schimmel</v>
      </c>
      <c r="G991" s="13" t="str">
        <f>IF(ISBLANK(Eintragen!F991),VLOOKUP(Tabelle3[[#This Row],[Grund Ziffer]],'Liste Gründe'!A:D,3,FALSE),Eintragen!F991)</f>
        <v>zu wenig Menge für LKW</v>
      </c>
      <c r="H991" s="11" t="str">
        <f>IF(ISBLANK(Tabelle1[[#This Row],[noch genauer]]),"-",Tabelle1[[#This Row],[noch genauer]])</f>
        <v>-</v>
      </c>
      <c r="I991" s="14">
        <f t="shared" si="60"/>
        <v>41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BU4</v>
      </c>
      <c r="O991" s="16">
        <f>Eintragen!B991</f>
        <v>29500894</v>
      </c>
      <c r="P991" s="15">
        <f>Eintragen!D991</f>
        <v>12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BU4</v>
      </c>
      <c r="B992" s="12">
        <f>Eintragen!C992</f>
        <v>419</v>
      </c>
      <c r="C992" s="13">
        <f>Tabelle1[[#This Row],[Datum]]</f>
        <v>44480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2" s="14" t="str">
        <f>IFERROR(VLOOKUP(Tabelle3[[#This Row],[Artikelnr.]],Artikel!A:C,3,FALSE),Tabelle3[[#This Row],[Artikelnr.]])</f>
        <v>ABS TI-AD</v>
      </c>
      <c r="F992" s="11" t="str">
        <f>VLOOKUP(Eintragen!D992,'Liste Gründe'!A:D,2,FALSE)</f>
        <v>keinen Verwendungszweck</v>
      </c>
      <c r="G992" s="13" t="str">
        <f>IF(ISBLANK(Eintragen!F992),VLOOKUP(Tabelle3[[#This Row],[Grund Ziffer]],'Liste Gründe'!A:D,3,FALSE),Eintragen!F992)</f>
        <v>keinen Verwendungszweck</v>
      </c>
      <c r="H992" s="11" t="str">
        <f>IF(ISBLANK(Tabelle1[[#This Row],[noch genauer]]),"-",Tabelle1[[#This Row],[noch genauer]])</f>
        <v>-</v>
      </c>
      <c r="I992" s="14">
        <f t="shared" si="60"/>
        <v>41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>
        <f>IFERROR(VLOOKUP(Tabelle3[[#This Row],[Artikelnr.]],Kennzahlen!S:U,3,FALSE)*Tabelle3[[#This Row],[Menge]],"0")</f>
        <v>4.1900000000000004</v>
      </c>
      <c r="N992" s="14" t="str">
        <f>Eintragen!A992</f>
        <v>BU4</v>
      </c>
      <c r="O992" s="16">
        <f>Eintragen!B992</f>
        <v>29500904</v>
      </c>
      <c r="P992" s="15">
        <f>Eintragen!D992</f>
        <v>61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BU4</v>
      </c>
      <c r="B993" s="12">
        <f>Eintragen!C993</f>
        <v>8</v>
      </c>
      <c r="C993" s="13">
        <f>Tabelle1[[#This Row],[Datum]]</f>
        <v>44480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3" s="14" t="str">
        <f>IFERROR(VLOOKUP(Tabelle3[[#This Row],[Artikelnr.]],Artikel!A:C,3,FALSE),Tabelle3[[#This Row],[Artikelnr.]])</f>
        <v>ABS SCH-PAUL</v>
      </c>
      <c r="F993" s="11" t="str">
        <f>VLOOKUP(Eintragen!D993,'Liste Gründe'!A:D,2,FALSE)</f>
        <v>keinen Verwendungszweck</v>
      </c>
      <c r="G993" s="13" t="str">
        <f>IF(ISBLANK(Eintragen!F993),VLOOKUP(Tabelle3[[#This Row],[Grund Ziffer]],'Liste Gründe'!A:D,3,FALSE),Eintragen!F993)</f>
        <v>keinen Verwendungszweck</v>
      </c>
      <c r="H993" s="11" t="str">
        <f>IF(ISBLANK(Tabelle1[[#This Row],[noch genauer]]),"-",Tabelle1[[#This Row],[noch genauer]])</f>
        <v>-</v>
      </c>
      <c r="I993" s="14">
        <f t="shared" si="60"/>
        <v>41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>
        <f>IFERROR(VLOOKUP(Tabelle3[[#This Row],[Artikelnr.]],Kennzahlen!S:U,3,FALSE)*Tabelle3[[#This Row],[Menge]],"0")</f>
        <v>0.08</v>
      </c>
      <c r="N993" s="14" t="str">
        <f>Eintragen!A993</f>
        <v>BU4</v>
      </c>
      <c r="O993" s="16">
        <f>Eintragen!B993</f>
        <v>29500906</v>
      </c>
      <c r="P993" s="15">
        <f>Eintragen!D993</f>
        <v>61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327</v>
      </c>
      <c r="C994" s="13">
        <f>Tabelle1[[#This Row],[Datum]]</f>
        <v>44480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4" s="14" t="str">
        <f>IFERROR(VLOOKUP(Tabelle3[[#This Row],[Artikelnr.]],Artikel!A:C,3,FALSE),Tabelle3[[#This Row],[Artikelnr.]])</f>
        <v>ABS GRUY</v>
      </c>
      <c r="F994" s="11" t="str">
        <f>VLOOKUP(Eintragen!D994,'Liste Gründe'!A:D,2,FALSE)</f>
        <v>keinen Verwendungszweck</v>
      </c>
      <c r="G994" s="13" t="str">
        <f>IF(ISBLANK(Eintragen!F994),VLOOKUP(Tabelle3[[#This Row],[Grund Ziffer]],'Liste Gründe'!A:D,3,FALSE),Eintragen!F994)</f>
        <v>keinen Verwendungszweck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163.5</v>
      </c>
      <c r="N994" s="14" t="str">
        <f>Eintragen!A994</f>
        <v>BU4</v>
      </c>
      <c r="O994" s="16">
        <f>Eintragen!B994</f>
        <v>29500908</v>
      </c>
      <c r="P994" s="15">
        <f>Eintragen!D994</f>
        <v>61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BU4</v>
      </c>
      <c r="B995" s="12">
        <f>Eintragen!C995</f>
        <v>24</v>
      </c>
      <c r="C995" s="13">
        <f>Tabelle1[[#This Row],[Datum]]</f>
        <v>44480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5" s="14" t="str">
        <f>IFERROR(VLOOKUP(Tabelle3[[#This Row],[Artikelnr.]],Artikel!A:C,3,FALSE),Tabelle3[[#This Row],[Artikelnr.]])</f>
        <v>ABS Unser Blütenkäse</v>
      </c>
      <c r="F995" s="11" t="str">
        <f>VLOOKUP(Eintragen!D995,'Liste Gründe'!A:D,2,FALSE)</f>
        <v>keinen Verwendungszweck</v>
      </c>
      <c r="G995" s="13" t="str">
        <f>IF(ISBLANK(Eintragen!F995),VLOOKUP(Tabelle3[[#This Row],[Grund Ziffer]],'Liste Gründe'!A:D,3,FALSE),Eintragen!F995)</f>
        <v>keinen Verwendungszweck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>
        <f>IFERROR(VLOOKUP(Tabelle3[[#This Row],[Artikelnr.]],Kennzahlen!S:U,3,FALSE)*Tabelle3[[#This Row],[Menge]],"0")</f>
        <v>0.24</v>
      </c>
      <c r="N995" s="14" t="str">
        <f>Eintragen!A995</f>
        <v>BU4</v>
      </c>
      <c r="O995" s="16">
        <f>Eintragen!B995</f>
        <v>29500910</v>
      </c>
      <c r="P995" s="15">
        <f>Eintragen!D995</f>
        <v>61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BU1</v>
      </c>
      <c r="B996" s="12">
        <f>Eintragen!C996</f>
        <v>53</v>
      </c>
      <c r="C996" s="13">
        <f>Tabelle1[[#This Row],[Datum]]</f>
        <v>44480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6" s="14" t="str">
        <f>IFERROR(VLOOKUP(Tabelle3[[#This Row],[Artikelnr.]],Artikel!A:C,3,FALSE),Tabelle3[[#This Row],[Artikelnr.]])</f>
        <v>VOS-ABS ENTSORGUNG</v>
      </c>
      <c r="F996" s="11" t="str">
        <f>VLOOKUP(Eintragen!D996,'Liste Gründe'!A:D,2,FALSE)</f>
        <v>Rest</v>
      </c>
      <c r="G996" s="13" t="str">
        <f>IF(ISBLANK(Eintragen!F996),VLOOKUP(Tabelle3[[#This Row],[Grund Ziffer]],'Liste Gründe'!A:D,3,FALSE),Eintragen!F996)</f>
        <v>geschälte Rinde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0.53</v>
      </c>
      <c r="N996" s="14" t="str">
        <f>Eintragen!A996</f>
        <v>RWV</v>
      </c>
      <c r="O996" s="16">
        <f>Eintragen!B996</f>
        <v>29500917</v>
      </c>
      <c r="P996" s="15">
        <f>Eintragen!D996</f>
        <v>60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BU1</v>
      </c>
      <c r="B997" s="12">
        <f>Eintragen!C997</f>
        <v>6</v>
      </c>
      <c r="C997" s="13">
        <f>Tabelle1[[#This Row],[Datum]]</f>
        <v>44480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7" s="14" t="str">
        <f>IFERROR(VLOOKUP(Tabelle3[[#This Row],[Artikelnr.]],Artikel!A:C,3,FALSE),Tabelle3[[#This Row],[Artikelnr.]])</f>
        <v>VOS-ABS ENTSORGUNG</v>
      </c>
      <c r="F997" s="11" t="str">
        <f>VLOOKUP(Eintragen!D997,'Liste Gründe'!A:D,2,FALSE)</f>
        <v>Rest</v>
      </c>
      <c r="G997" s="13" t="str">
        <f>IF(ISBLANK(Eintragen!F997),VLOOKUP(Tabelle3[[#This Row],[Grund Ziffer]],'Liste Gründe'!A:D,3,FALSE),Eintragen!F997)</f>
        <v>geschälte Rinde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>
        <f>IFERROR(VLOOKUP(Tabelle3[[#This Row],[Artikelnr.]],Kennzahlen!S:U,3,FALSE)*Tabelle3[[#This Row],[Menge]],"0")</f>
        <v>0.06</v>
      </c>
      <c r="N997" s="14" t="str">
        <f>Eintragen!A997</f>
        <v>RWV</v>
      </c>
      <c r="O997" s="16">
        <f>Eintragen!B997</f>
        <v>29500917</v>
      </c>
      <c r="P997" s="15">
        <f>Eintragen!D997</f>
        <v>60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BU4</v>
      </c>
      <c r="B998" s="12">
        <f>Eintragen!C998</f>
        <v>55</v>
      </c>
      <c r="C998" s="13">
        <f>Tabelle1[[#This Row],[Datum]]</f>
        <v>44480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8" s="14" t="str">
        <f>IFERROR(VLOOKUP(Tabelle3[[#This Row],[Artikelnr.]],Artikel!A:C,3,FALSE),Tabelle3[[#This Row],[Artikelnr.]])</f>
        <v>ABS OLD-AMSTERDAM</v>
      </c>
      <c r="F998" s="11" t="str">
        <f>VLOOKUP(Eintragen!D998,'Liste Gründe'!A:D,2,FALSE)</f>
        <v>keinen Verwendungszweck</v>
      </c>
      <c r="G998" s="13" t="str">
        <f>IF(ISBLANK(Eintragen!F998),VLOOKUP(Tabelle3[[#This Row],[Grund Ziffer]],'Liste Gründe'!A:D,3,FALSE),Eintragen!F998)</f>
        <v>keinen Verwendungszweck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>
        <f>IFERROR(VLOOKUP(Tabelle3[[#This Row],[Artikelnr.]],Kennzahlen!S:U,3,FALSE)*Tabelle3[[#This Row],[Menge]],"0")</f>
        <v>5.5000000000000005E-3</v>
      </c>
      <c r="N998" s="14" t="str">
        <f>Eintragen!A998</f>
        <v>BU4</v>
      </c>
      <c r="O998" s="16">
        <f>Eintragen!B998</f>
        <v>29501039</v>
      </c>
      <c r="P998" s="15">
        <f>Eintragen!D998</f>
        <v>61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BU4</v>
      </c>
      <c r="B999" s="12">
        <f>Eintragen!C999</f>
        <v>21</v>
      </c>
      <c r="C999" s="13">
        <f>Tabelle1[[#This Row],[Datum]]</f>
        <v>44480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OLD-AMSTERDAM</v>
      </c>
      <c r="F999" s="11" t="str">
        <f>VLOOKUP(Eintragen!D999,'Liste Gründe'!A:D,2,FALSE)</f>
        <v>keinen Verwendungszweck</v>
      </c>
      <c r="G999" s="13" t="str">
        <f>IF(ISBLANK(Eintragen!F999),VLOOKUP(Tabelle3[[#This Row],[Grund Ziffer]],'Liste Gründe'!A:D,3,FALSE),Eintragen!F999)</f>
        <v>keinen Verwendungszweck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2.1000000000000003E-3</v>
      </c>
      <c r="N999" s="14" t="str">
        <f>Eintragen!A999</f>
        <v>BU4</v>
      </c>
      <c r="O999" s="16">
        <f>Eintragen!B999</f>
        <v>29501039</v>
      </c>
      <c r="P999" s="15">
        <f>Eintragen!D999</f>
        <v>61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BU4</v>
      </c>
      <c r="B1000" s="12">
        <f>Eintragen!C1000</f>
        <v>424</v>
      </c>
      <c r="C1000" s="13">
        <f>Tabelle1[[#This Row],[Datum]]</f>
        <v>44480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0" s="14" t="str">
        <f>IFERROR(VLOOKUP(Tabelle3[[#This Row],[Artikelnr.]],Artikel!A:C,3,FALSE),Tabelle3[[#This Row],[Artikelnr.]])</f>
        <v>ABS GOU-ROYAL</v>
      </c>
      <c r="F1000" s="11" t="str">
        <f>VLOOKUP(Eintragen!D1000,'Liste Gründe'!A:D,2,FALSE)</f>
        <v>Schimmel</v>
      </c>
      <c r="G1000" s="13" t="str">
        <f>IF(ISBLANK(Eintragen!F1000),VLOOKUP(Tabelle3[[#This Row],[Grund Ziffer]],'Liste Gründe'!A:D,3,FALSE),Eintragen!F1000)</f>
        <v>zu wenig Menge für LKW</v>
      </c>
      <c r="H1000" s="11" t="str">
        <f>IF(ISBLANK(Tabelle1[[#This Row],[noch genauer]]),"-",Tabelle1[[#This Row],[noch genauer]])</f>
        <v>-</v>
      </c>
      <c r="I1000" s="14">
        <f t="shared" si="60"/>
        <v>41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BU4</v>
      </c>
      <c r="O1000" s="16">
        <f>Eintragen!B1000</f>
        <v>29501049</v>
      </c>
      <c r="P1000" s="15">
        <f>Eintragen!D1000</f>
        <v>12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Verkauf</v>
      </c>
      <c r="B1001" s="12">
        <f>Eintragen!C1001</f>
        <v>474</v>
      </c>
      <c r="C1001" s="13">
        <f>Tabelle1[[#This Row],[Datum]]</f>
        <v>44480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1" s="14" t="str">
        <f>IFERROR(VLOOKUP(Tabelle3[[#This Row],[Artikelnr.]],Artikel!A:C,3,FALSE),Tabelle3[[#This Row],[Artikelnr.]])</f>
        <v>VOS GRW-SCHI-NAT ENDSTÜ</v>
      </c>
      <c r="F1001" s="11" t="str">
        <f>VLOOKUP(Eintragen!D1001,'Liste Gründe'!A:D,2,FALSE)</f>
        <v>Schimmel</v>
      </c>
      <c r="G1001" s="13" t="str">
        <f>IF(ISBLANK(Eintragen!F1001),VLOOKUP(Tabelle3[[#This Row],[Grund Ziffer]],'Liste Gründe'!A:D,3,FALSE),Eintragen!F1001)</f>
        <v>keinen Abnehmer/kein Schälpersonal</v>
      </c>
      <c r="H1001" s="11" t="str">
        <f>IF(ISBLANK(Tabelle1[[#This Row],[noch genauer]]),"-",Tabelle1[[#This Row],[noch genauer]])</f>
        <v>-</v>
      </c>
      <c r="I1001" s="14">
        <f t="shared" si="60"/>
        <v>41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>
        <f>IFERROR(VLOOKUP(Tabelle3[[#This Row],[Artikelnr.]],Kennzahlen!S:U,3,FALSE)*Tabelle3[[#This Row],[Menge]],"0")</f>
        <v>237</v>
      </c>
      <c r="N1001" s="14" t="str">
        <f>Eintragen!A1001</f>
        <v>Verkauf</v>
      </c>
      <c r="O1001" s="16">
        <f>Eintragen!B1001</f>
        <v>29501070</v>
      </c>
      <c r="P1001" s="15">
        <f>Eintragen!D1001</f>
        <v>12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BU4</v>
      </c>
      <c r="B1002" s="12">
        <f>Eintragen!C1002</f>
        <v>45</v>
      </c>
      <c r="C1002" s="13">
        <f>Tabelle1[[#This Row],[Datum]]</f>
        <v>44480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2" s="14" t="str">
        <f>IFERROR(VLOOKUP(Tabelle3[[#This Row],[Artikelnr.]],Artikel!A:C,3,FALSE),Tabelle3[[#This Row],[Artikelnr.]])</f>
        <v>ABS Simmentaler</v>
      </c>
      <c r="F1002" s="11" t="str">
        <f>VLOOKUP(Eintragen!D1002,'Liste Gründe'!A:D,2,FALSE)</f>
        <v>keinen Verwendungszweck</v>
      </c>
      <c r="G1002" s="13" t="str">
        <f>IF(ISBLANK(Eintragen!F1002),VLOOKUP(Tabelle3[[#This Row],[Grund Ziffer]],'Liste Gründe'!A:D,3,FALSE),Eintragen!F1002)</f>
        <v>keinen Verwendungszweck</v>
      </c>
      <c r="H1002" s="11" t="str">
        <f>IF(ISBLANK(Tabelle1[[#This Row],[noch genauer]]),"-",Tabelle1[[#This Row],[noch genauer]])</f>
        <v>-</v>
      </c>
      <c r="I1002" s="14">
        <f t="shared" si="60"/>
        <v>41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>
        <f>IFERROR(VLOOKUP(Tabelle3[[#This Row],[Artikelnr.]],Kennzahlen!S:U,3,FALSE)*Tabelle3[[#This Row],[Menge]],"0")</f>
        <v>0.45</v>
      </c>
      <c r="N1002" s="14" t="str">
        <f>Eintragen!A1002</f>
        <v>BU4</v>
      </c>
      <c r="O1002" s="16">
        <f>Eintragen!B1002</f>
        <v>29501099</v>
      </c>
      <c r="P1002" s="15">
        <f>Eintragen!D1002</f>
        <v>61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BU1</v>
      </c>
      <c r="B1003" s="12">
        <f>Eintragen!C1003</f>
        <v>160</v>
      </c>
      <c r="C1003" s="13">
        <f>Tabelle1[[#This Row],[Datum]]</f>
        <v>44480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3" s="14" t="str">
        <f>IFERROR(VLOOKUP(Tabelle3[[#This Row],[Artikelnr.]],Artikel!A:C,3,FALSE),Tabelle3[[#This Row],[Artikelnr.]])</f>
        <v>ABS 45-48% Konventionel</v>
      </c>
      <c r="F1003" s="11" t="str">
        <f>VLOOKUP(Eintragen!D1003,'Liste Gründe'!A:D,2,FALSE)</f>
        <v>Qualitätsprobleme</v>
      </c>
      <c r="G1003" s="13" t="str">
        <f>IF(ISBLANK(Eintragen!F1003),VLOOKUP(Tabelle3[[#This Row],[Grund Ziffer]],'Liste Gründe'!A:D,3,FALSE),Eintragen!F1003)</f>
        <v>Produkt durchwässert</v>
      </c>
      <c r="H1003" s="11" t="str">
        <f>IF(ISBLANK(Tabelle1[[#This Row],[noch genauer]]),"-",Tabelle1[[#This Row],[noch genauer]])</f>
        <v>-</v>
      </c>
      <c r="I1003" s="14">
        <f t="shared" si="60"/>
        <v>41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322.81599999999997</v>
      </c>
      <c r="N1003" s="14" t="str">
        <f>Eintragen!A1003</f>
        <v>Schmelze</v>
      </c>
      <c r="O1003" s="16">
        <f>Eintragen!B1003</f>
        <v>29600004</v>
      </c>
      <c r="P1003" s="15">
        <f>Eintragen!D1003</f>
        <v>43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BU3</v>
      </c>
      <c r="B1004" s="12">
        <f>Eintragen!C1004</f>
        <v>369</v>
      </c>
      <c r="C1004" s="13">
        <f>Tabelle1[[#This Row],[Datum]]</f>
        <v>44480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04" s="14" t="str">
        <f>IFERROR(VLOOKUP(Tabelle3[[#This Row],[Artikelnr.]],Artikel!A:C,3,FALSE),Tabelle3[[#This Row],[Artikelnr.]])</f>
        <v>VOS VEG-SCH MILD</v>
      </c>
      <c r="F1004" s="11" t="str">
        <f>VLOOKUP(Eintragen!D1004,'Liste Gründe'!A:D,2,FALSE)</f>
        <v>Rest</v>
      </c>
      <c r="G1004" s="13" t="str">
        <f>IF(ISBLANK(Eintragen!F1004),VLOOKUP(Tabelle3[[#This Row],[Grund Ziffer]],'Liste Gründe'!A:D,3,FALSE),Eintragen!F1004)</f>
        <v>Schmutz</v>
      </c>
      <c r="H1004" s="11" t="str">
        <f>IF(ISBLANK(Tabelle1[[#This Row],[noch genauer]]),"-",Tabelle1[[#This Row],[noch genauer]])</f>
        <v>-</v>
      </c>
      <c r="I1004" s="14">
        <f t="shared" si="60"/>
        <v>41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>
        <f>IFERROR(VLOOKUP(Tabelle3[[#This Row],[Artikelnr.]],Kennzahlen!S:U,3,FALSE)*Tabelle3[[#This Row],[Menge]],"0")</f>
        <v>184.5</v>
      </c>
      <c r="N1004" s="14" t="str">
        <f>Eintragen!A1004</f>
        <v>BU3</v>
      </c>
      <c r="O1004" s="16">
        <f>Eintragen!B1004</f>
        <v>29900002</v>
      </c>
      <c r="P1004" s="15">
        <f>Eintragen!D1004</f>
        <v>42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BU4</v>
      </c>
      <c r="B1005" s="12">
        <f>Eintragen!C1005</f>
        <v>246</v>
      </c>
      <c r="C1005" s="13">
        <f>Tabelle1[[#This Row],[Datum]]</f>
        <v>44480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JARLSBERG-VAKU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zu wenig Menge für LKW</v>
      </c>
      <c r="H1005" s="11" t="str">
        <f>IF(ISBLANK(Tabelle1[[#This Row],[noch genauer]]),"-",Tabelle1[[#This Row],[noch genauer]])</f>
        <v>-</v>
      </c>
      <c r="I1005" s="14">
        <f t="shared" si="60"/>
        <v>41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BU4</v>
      </c>
      <c r="O1005" s="16">
        <f>Eintragen!B1005</f>
        <v>49500192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BU2</v>
      </c>
      <c r="B1006" s="12">
        <f>Eintragen!C1006</f>
        <v>60</v>
      </c>
      <c r="C1006" s="13">
        <f>Tabelle1[[#This Row],[Datum]]</f>
        <v>44480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6" s="14" t="str">
        <f>IFERROR(VLOOKUP(Tabelle3[[#This Row],[Artikelnr.]],Artikel!A:C,3,FALSE),Tabelle3[[#This Row],[Artikelnr.]])</f>
        <v>Blöcke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Luftzieher/Folienriss durch Transport</v>
      </c>
      <c r="H1006" s="11" t="str">
        <f>IF(ISBLANK(Tabelle1[[#This Row],[noch genauer]]),"-",Tabelle1[[#This Row],[noch genauer]])</f>
        <v>-</v>
      </c>
      <c r="I1006" s="14">
        <f t="shared" si="60"/>
        <v>41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BU2</v>
      </c>
      <c r="O1006" s="16" t="str">
        <f>Eintragen!B1006</f>
        <v>Blöcke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BU2</v>
      </c>
      <c r="B1007" s="12">
        <f>Eintragen!C1007</f>
        <v>15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7" s="14" t="str">
        <f>IFERROR(VLOOKUP(Tabelle3[[#This Row],[Artikelnr.]],Artikel!A:C,3,FALSE),Tabelle3[[#This Row],[Artikelnr.]])</f>
        <v>Blöcke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BU2</v>
      </c>
      <c r="O1007" s="16" t="str">
        <f>Eintragen!B1007</f>
        <v>Blöcke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136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08" s="14" t="str">
        <f>IFERROR(VLOOKUP(Tabelle3[[#This Row],[Artikelnr.]],Artikel!A:C,3,FALSE),Tabelle3[[#This Row],[Artikelnr.]])</f>
        <v>Diverse Nüsse</v>
      </c>
      <c r="F1008" s="11" t="str">
        <f>VLOOKUP(Eintragen!D1008,'Liste Gründe'!A:D,2,FALSE)</f>
        <v>keinen Verwendungszweck</v>
      </c>
      <c r="G1008" s="13" t="str">
        <f>IF(ISBLANK(Eintragen!F1008),VLOOKUP(Tabelle3[[#This Row],[Grund Ziffer]],'Liste Gründe'!A:D,3,FALSE),Eintragen!F1008)</f>
        <v>weniger Produktion als geplant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Schmelze</v>
      </c>
      <c r="O1008" s="16" t="str">
        <f>Eintragen!B1008</f>
        <v>Diverse Nüsse</v>
      </c>
      <c r="P1008" s="15">
        <f>Eintragen!D1008</f>
        <v>63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BU3</v>
      </c>
      <c r="B1009" s="12">
        <f>Eintragen!C1009</f>
        <v>25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WVP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BU4</v>
      </c>
      <c r="B1010" s="12">
        <f>Eintragen!C1010</f>
        <v>30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BU4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BU2</v>
      </c>
      <c r="B1011" s="12">
        <f>Eintragen!C1011</f>
        <v>65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BU1</v>
      </c>
      <c r="B1013" s="12">
        <f>Eintragen!C1013</f>
        <v>193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Abfüllung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BU1</v>
      </c>
      <c r="B1014" s="12">
        <f>Eintragen!C1014</f>
        <v>20.5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Verpackungsfehler</v>
      </c>
      <c r="G1014" s="13" t="str">
        <f>IF(ISBLANK(Eintragen!F1014),VLOOKUP(Tabelle3[[#This Row],[Grund Ziffer]],'Liste Gründe'!A:D,3,FALSE),Eintragen!F1014)</f>
        <v>kein SSC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13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98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BU3</v>
      </c>
      <c r="B1016" s="12">
        <f>Eintragen!C1016</f>
        <v>32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L35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BU3</v>
      </c>
      <c r="B1017" s="12">
        <f>Eintragen!C1017</f>
        <v>7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L9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BU4</v>
      </c>
      <c r="B1018" s="12">
        <f>Eintragen!C1018</f>
        <v>28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BU4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156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Reinigung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Rest</v>
      </c>
      <c r="B1020" s="12">
        <f>Eintragen!C1020</f>
        <v>80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Qualitätssicherung</v>
      </c>
      <c r="G1020" s="13" t="str">
        <f>IF(ISBLANK(Eintragen!F1020),VLOOKUP(Tabelle3[[#This Row],[Grund Ziffer]],'Liste Gründe'!A:D,3,FALSE),Eintragen!F1020)</f>
        <v>Laborproben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Labor</v>
      </c>
      <c r="O1020" s="16" t="str">
        <f>Eintragen!B1020</f>
        <v>Diverses</v>
      </c>
      <c r="P1020" s="15">
        <f>Eintragen!D1020</f>
        <v>73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Rest</v>
      </c>
      <c r="B1021" s="12">
        <f>Eintragen!C1021</f>
        <v>14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Qualitätssicherung</v>
      </c>
      <c r="G1021" s="13" t="str">
        <f>IF(ISBLANK(Eintragen!F1021),VLOOKUP(Tabelle3[[#This Row],[Grund Ziffer]],'Liste Gründe'!A:D,3,FALSE),Eintragen!F1021)</f>
        <v>Sensorik</v>
      </c>
      <c r="H1021" s="11" t="str">
        <f>IF(ISBLANK(Tabelle1[[#This Row],[noch genauer]]),"-",Tabelle1[[#This Row],[noch genauer]])</f>
        <v>Rinde Extra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QM</v>
      </c>
      <c r="O1021" s="16" t="str">
        <f>Eintragen!B1021</f>
        <v>Diverses</v>
      </c>
      <c r="P1021" s="15">
        <f>Eintragen!D1021</f>
        <v>74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Rest</v>
      </c>
      <c r="B1022" s="12">
        <f>Eintragen!C1022</f>
        <v>18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Qualitätssicherung</v>
      </c>
      <c r="G1022" s="13" t="str">
        <f>IF(ISBLANK(Eintragen!F1022),VLOOKUP(Tabelle3[[#This Row],[Grund Ziffer]],'Liste Gründe'!A:D,3,FALSE),Eintragen!F1022)</f>
        <v>Einwaage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LAbor</v>
      </c>
      <c r="O1022" s="16" t="str">
        <f>Eintragen!B1022</f>
        <v>Diverses</v>
      </c>
      <c r="P1022" s="15">
        <f>Eintragen!D1022</f>
        <v>71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Rest</v>
      </c>
      <c r="B1023" s="12">
        <f>Eintragen!C1023</f>
        <v>1.5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Qualitätssicherung</v>
      </c>
      <c r="G1023" s="13" t="str">
        <f>IF(ISBLANK(Eintragen!F1023),VLOOKUP(Tabelle3[[#This Row],[Grund Ziffer]],'Liste Gründe'!A:D,3,FALSE),Eintragen!F1023)</f>
        <v>Sensorik</v>
      </c>
      <c r="H1023" s="11" t="str">
        <f>IF(ISBLANK(Tabelle1[[#This Row],[noch genauer]]),"-",Tabelle1[[#This Row],[noch genauer]])</f>
        <v>mehr VOS als Rework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Labor</v>
      </c>
      <c r="O1023" s="16" t="str">
        <f>Eintragen!B1023</f>
        <v>Diverses</v>
      </c>
      <c r="P1023" s="15">
        <f>Eintragen!D1023</f>
        <v>74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20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4" s="14" t="str">
        <f>IFERROR(VLOOKUP(Tabelle3[[#This Row],[Artikelnr.]],Artikel!A:C,3,FALSE),Tabelle3[[#This Row],[Artikelnr.]])</f>
        <v>ganze Wurst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Bodenabfall Abfüllung</v>
      </c>
      <c r="H1024" s="11" t="str">
        <f>IF(ISBLANK(Tabelle1[[#This Row],[noch genauer]]),"-",Tabelle1[[#This Row],[noch genauer]])</f>
        <v>-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BU3</v>
      </c>
      <c r="O1024" s="16" t="str">
        <f>Eintragen!B1024</f>
        <v>ganze Wurst</v>
      </c>
      <c r="P1024" s="15">
        <f>Eintragen!D1024</f>
        <v>32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BU1</v>
      </c>
      <c r="B1025" s="12">
        <f>Eintragen!C1025</f>
        <v>30</v>
      </c>
      <c r="C1025" s="13">
        <f>Tabelle1[[#This Row],[Datum]]</f>
        <v>44480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25" s="14" t="str">
        <f>IFERROR(VLOOKUP(Tabelle3[[#This Row],[Artikelnr.]],Artikel!A:C,3,FALSE),Tabelle3[[#This Row],[Artikelnr.]])</f>
        <v>ganze Wurst Gourme Natur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Bodenabfall Abfüllung</v>
      </c>
      <c r="H1025" s="11" t="str">
        <f>IF(ISBLANK(Tabelle1[[#This Row],[noch genauer]]),"-",Tabelle1[[#This Row],[noch genauer]])</f>
        <v>-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Räucherei</v>
      </c>
      <c r="O1025" s="16" t="str">
        <f>Eintragen!B1025</f>
        <v>ganze Wurst Gourme Natur</v>
      </c>
      <c r="P1025" s="15">
        <f>Eintragen!D1025</f>
        <v>31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BU1</v>
      </c>
      <c r="B1026" s="12">
        <f>Eintragen!C1026</f>
        <v>20</v>
      </c>
      <c r="C1026" s="13">
        <f>Tabelle1[[#This Row],[Datum]]</f>
        <v>44480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26" s="14" t="str">
        <f>IFERROR(VLOOKUP(Tabelle3[[#This Row],[Artikelnr.]],Artikel!A:C,3,FALSE),Tabelle3[[#This Row],[Artikelnr.]])</f>
        <v>ganze Wurst Gourme Schinken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Bodenabfall Abfüllung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Räucherei</v>
      </c>
      <c r="O1026" s="16" t="str">
        <f>Eintragen!B1026</f>
        <v>ganze Wurst Gourme Schinken</v>
      </c>
      <c r="P1026" s="15">
        <f>Eintragen!D1026</f>
        <v>34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BU1</v>
      </c>
      <c r="B1027" s="12">
        <f>Eintragen!C1027</f>
        <v>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 SKZ Gouda Premium W</v>
      </c>
      <c r="F1027" s="11" t="str">
        <f>VLOOKUP(Eintragen!D1027,'Liste Gründe'!A:D,2,FALSE)</f>
        <v>Schimmel</v>
      </c>
      <c r="G1027" s="13" t="str">
        <f>IF(ISBLANK(Eintragen!F1027),VLOOKUP(Tabelle3[[#This Row],[Grund Ziffer]],'Liste Gründe'!A:D,3,FALSE),Eintragen!F1027)</f>
        <v>keine Verarbeitung</v>
      </c>
      <c r="H1027" s="11" t="str">
        <f>IF(ISBLANK(Tabelle1[[#This Row],[noch genauer]]),"-",Tabelle1[[#This Row],[noch genauer]])</f>
        <v>-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3.5</v>
      </c>
      <c r="N1027" s="14" t="str">
        <f>Eintragen!A1027</f>
        <v>Schmelze</v>
      </c>
      <c r="O1027" s="16">
        <f>Eintragen!B1027</f>
        <v>29500598</v>
      </c>
      <c r="P1027" s="15">
        <f>Eintragen!D1027</f>
        <v>12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BU1</v>
      </c>
      <c r="B1028" s="12">
        <f>Eintragen!C1028</f>
        <v>163</v>
      </c>
      <c r="C1028" s="13">
        <f>Tabelle1[[#This Row],[Datum]]</f>
        <v>44488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8" s="14" t="str">
        <f>IFERROR(VLOOKUP(Tabelle3[[#This Row],[Artikelnr.]],Artikel!A:C,3,FALSE),Tabelle3[[#This Row],[Artikelnr.]])</f>
        <v>-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VOS &gt; Einsatz</v>
      </c>
      <c r="H1028" s="11" t="str">
        <f>IF(ISBLANK(Tabelle1[[#This Row],[noch genauer]]),"-",Tabelle1[[#This Row],[noch genauer]])</f>
        <v>-</v>
      </c>
      <c r="I1028" s="14">
        <f t="shared" si="64"/>
        <v>42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RWV</v>
      </c>
      <c r="O1028" s="16" t="str">
        <f>Eintragen!B1028</f>
        <v>-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BU3</v>
      </c>
      <c r="B1029" s="12">
        <f>Eintragen!C1029</f>
        <v>30</v>
      </c>
      <c r="C1029" s="13">
        <f>Tabelle1[[#This Row],[Datum]]</f>
        <v>44481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9" s="14" t="str">
        <f>IFERROR(VLOOKUP(Tabelle3[[#This Row],[Artikelnr.]],Artikel!A:C,3,FALSE),Tabelle3[[#This Row],[Artikelnr.]])</f>
        <v>ABS Havarti Natur 30%</v>
      </c>
      <c r="F1029" s="11" t="str">
        <f>VLOOKUP(Eintragen!D1029,'Liste Gründe'!A:D,2,FALSE)</f>
        <v>Schimmel</v>
      </c>
      <c r="G1029" s="13" t="str">
        <f>IF(ISBLANK(Eintragen!F1029),VLOOKUP(Tabelle3[[#This Row],[Grund Ziffer]],'Liste Gründe'!A:D,3,FALSE),Eintragen!F1029)</f>
        <v>spezifischer Einsatz</v>
      </c>
      <c r="H1029" s="11" t="str">
        <f>IF(ISBLANK(Tabelle1[[#This Row],[noch genauer]]),"-",Tabelle1[[#This Row],[noch genauer]])</f>
        <v>nur für Vorschmelzwürste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bu3</v>
      </c>
      <c r="O1029" s="16">
        <f>Eintragen!B1029</f>
        <v>29500734</v>
      </c>
      <c r="P1029" s="15">
        <f>Eintragen!D1029</f>
        <v>12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BU1</v>
      </c>
      <c r="B1030" s="12">
        <f>Eintragen!C1030</f>
        <v>39</v>
      </c>
      <c r="C1030" s="13">
        <f>Tabelle1[[#This Row],[Datum]]</f>
        <v>44481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0" s="14" t="str">
        <f>IFERROR(VLOOKUP(Tabelle3[[#This Row],[Artikelnr.]],Artikel!A:C,3,FALSE),Tabelle3[[#This Row],[Artikelnr.]])</f>
        <v>VOS-ABS ENTSORGUNG</v>
      </c>
      <c r="F1030" s="11" t="str">
        <f>VLOOKUP(Eintragen!D1030,'Liste Gründe'!A:D,2,FALSE)</f>
        <v>Rest</v>
      </c>
      <c r="G1030" s="13" t="str">
        <f>IF(ISBLANK(Eintragen!F1030),VLOOKUP(Tabelle3[[#This Row],[Grund Ziffer]],'Liste Gründe'!A:D,3,FALSE),Eintragen!F1030)</f>
        <v>Rinde Maasdamer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>
        <f>IFERROR(VLOOKUP(Tabelle3[[#This Row],[Artikelnr.]],Kennzahlen!S:U,3,FALSE)*Tabelle3[[#This Row],[Menge]],"0")</f>
        <v>0.39</v>
      </c>
      <c r="N1030" s="14" t="str">
        <f>Eintragen!A1030</f>
        <v>RWV</v>
      </c>
      <c r="O1030" s="16">
        <f>Eintragen!B1030</f>
        <v>29500917</v>
      </c>
      <c r="P1030" s="15">
        <f>Eintragen!D1030</f>
        <v>60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BU1</v>
      </c>
      <c r="B1031" s="12">
        <f>Eintragen!C1031</f>
        <v>17</v>
      </c>
      <c r="C1031" s="13">
        <f>Tabelle1[[#This Row],[Datum]]</f>
        <v>44481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1" s="14" t="str">
        <f>IFERROR(VLOOKUP(Tabelle3[[#This Row],[Artikelnr.]],Artikel!A:C,3,FALSE),Tabelle3[[#This Row],[Artikelnr.]])</f>
        <v>VOS-ABS ENTSORGUNG</v>
      </c>
      <c r="F1031" s="11" t="str">
        <f>VLOOKUP(Eintragen!D1031,'Liste Gründe'!A:D,2,FALSE)</f>
        <v>Rest</v>
      </c>
      <c r="G1031" s="13" t="str">
        <f>IF(ISBLANK(Eintragen!F1031),VLOOKUP(Tabelle3[[#This Row],[Grund Ziffer]],'Liste Gründe'!A:D,3,FALSE),Eintragen!F1031)</f>
        <v>geschälte Rinde</v>
      </c>
      <c r="H1031" s="11" t="str">
        <f>IF(ISBLANK(Tabelle1[[#This Row],[noch genauer]]),"-",Tabelle1[[#This Row],[noch genauer]])</f>
        <v>mehr VOS als Rework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>
        <f>IFERROR(VLOOKUP(Tabelle3[[#This Row],[Artikelnr.]],Kennzahlen!S:U,3,FALSE)*Tabelle3[[#This Row],[Menge]],"0")</f>
        <v>0.17</v>
      </c>
      <c r="N1031" s="14" t="str">
        <f>Eintragen!A1031</f>
        <v>RWV</v>
      </c>
      <c r="O1031" s="16">
        <f>Eintragen!B1031</f>
        <v>29500917</v>
      </c>
      <c r="P1031" s="15">
        <f>Eintragen!D1031</f>
        <v>60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BU1</v>
      </c>
      <c r="B1032" s="12">
        <f>Eintragen!C1032</f>
        <v>11</v>
      </c>
      <c r="C1032" s="13">
        <f>Tabelle1[[#This Row],[Datum]]</f>
        <v>44481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2" s="14" t="str">
        <f>IFERROR(VLOOKUP(Tabelle3[[#This Row],[Artikelnr.]],Artikel!A:C,3,FALSE),Tabelle3[[#This Row],[Artikelnr.]])</f>
        <v>VOS SKZ-GOU</v>
      </c>
      <c r="F1032" s="11" t="str">
        <f>VLOOKUP(Eintragen!D1032,'Liste Gründe'!A:D,2,FALSE)</f>
        <v>Schimmel</v>
      </c>
      <c r="G1032" s="13" t="str">
        <f>IF(ISBLANK(Eintragen!F1032),VLOOKUP(Tabelle3[[#This Row],[Grund Ziffer]],'Liste Gründe'!A:D,3,FALSE),Eintragen!F1032)</f>
        <v>keine Verarbeitung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>
        <f>IFERROR(VLOOKUP(Tabelle3[[#This Row],[Artikelnr.]],Kennzahlen!S:U,3,FALSE)*Tabelle3[[#This Row],[Menge]],"0")</f>
        <v>5.5</v>
      </c>
      <c r="N1032" s="14" t="str">
        <f>Eintragen!A1032</f>
        <v>Schmelze</v>
      </c>
      <c r="O1032" s="16">
        <f>Eintragen!B1032</f>
        <v>29500918</v>
      </c>
      <c r="P1032" s="15">
        <f>Eintragen!D1032</f>
        <v>12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BU1</v>
      </c>
      <c r="B1033" s="12">
        <f>Eintragen!C1033</f>
        <v>95</v>
      </c>
      <c r="C1033" s="13">
        <f>Tabelle1[[#This Row],[Datum]]</f>
        <v>44481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3" s="14" t="str">
        <f>IFERROR(VLOOKUP(Tabelle3[[#This Row],[Artikelnr.]],Artikel!A:C,3,FALSE),Tabelle3[[#This Row],[Artikelnr.]])</f>
        <v>VOS URW-NUSS-OGT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keine Verarbeitung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>
        <f>IFERROR(VLOOKUP(Tabelle3[[#This Row],[Artikelnr.]],Kennzahlen!S:U,3,FALSE)*Tabelle3[[#This Row],[Menge]],"0")</f>
        <v>47.5</v>
      </c>
      <c r="N1033" s="14" t="str">
        <f>Eintragen!A1033</f>
        <v>Schmelze</v>
      </c>
      <c r="O1033" s="16">
        <f>Eintragen!B1033</f>
        <v>29500943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BU1</v>
      </c>
      <c r="B1034" s="12">
        <f>Eintragen!C1034</f>
        <v>19</v>
      </c>
      <c r="C1034" s="13">
        <f>Tabelle1[[#This Row],[Datum]]</f>
        <v>44481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4" s="14" t="str">
        <f>IFERROR(VLOOKUP(Tabelle3[[#This Row],[Artikelnr.]],Artikel!A:C,3,FALSE),Tabelle3[[#This Row],[Artikelnr.]])</f>
        <v>VOS URW-VS-SPICKER-NATU</v>
      </c>
      <c r="F1034" s="11" t="str">
        <f>VLOOKUP(Eintragen!D1034,'Liste Gründe'!A:D,2,FALSE)</f>
        <v>Schimmel</v>
      </c>
      <c r="G1034" s="13" t="str">
        <f>IF(ISBLANK(Eintragen!F1034),VLOOKUP(Tabelle3[[#This Row],[Grund Ziffer]],'Liste Gründe'!A:D,3,FALSE),Eintragen!F1034)</f>
        <v>keine Verarbeitung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>
        <f>IFERROR(VLOOKUP(Tabelle3[[#This Row],[Artikelnr.]],Kennzahlen!S:U,3,FALSE)*Tabelle3[[#This Row],[Menge]],"0")</f>
        <v>9.5</v>
      </c>
      <c r="N1034" s="14" t="str">
        <f>Eintragen!A1034</f>
        <v>Schmelze</v>
      </c>
      <c r="O1034" s="16">
        <f>Eintragen!B1034</f>
        <v>29500948</v>
      </c>
      <c r="P1034" s="15">
        <f>Eintragen!D1034</f>
        <v>12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BU1</v>
      </c>
      <c r="B1035" s="12">
        <f>Eintragen!C1035</f>
        <v>3</v>
      </c>
      <c r="C1035" s="13">
        <f>Tabelle1[[#This Row],[Datum]]</f>
        <v>44481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5" s="14" t="str">
        <f>IFERROR(VLOOKUP(Tabelle3[[#This Row],[Artikelnr.]],Artikel!A:C,3,FALSE),Tabelle3[[#This Row],[Artikelnr.]])</f>
        <v>VOS URW-VS-SCHI</v>
      </c>
      <c r="F1035" s="11" t="str">
        <f>VLOOKUP(Eintragen!D1035,'Liste Gründe'!A:D,2,FALSE)</f>
        <v>Schimmel</v>
      </c>
      <c r="G1035" s="13" t="str">
        <f>IF(ISBLANK(Eintragen!F1035),VLOOKUP(Tabelle3[[#This Row],[Grund Ziffer]],'Liste Gründe'!A:D,3,FALSE),Eintragen!F1035)</f>
        <v>keine Verarbeitung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>
        <f>IFERROR(VLOOKUP(Tabelle3[[#This Row],[Artikelnr.]],Kennzahlen!S:U,3,FALSE)*Tabelle3[[#This Row],[Menge]],"0")</f>
        <v>1.5</v>
      </c>
      <c r="N1035" s="14" t="str">
        <f>Eintragen!A1035</f>
        <v>Schmelze</v>
      </c>
      <c r="O1035" s="16">
        <f>Eintragen!B1035</f>
        <v>29500949</v>
      </c>
      <c r="P1035" s="15">
        <f>Eintragen!D1035</f>
        <v>12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BU1</v>
      </c>
      <c r="B1036" s="12">
        <f>Eintragen!C1036</f>
        <v>346</v>
      </c>
      <c r="C1036" s="13">
        <f>Tabelle1[[#This Row],[Datum]]</f>
        <v>44488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36" s="14" t="str">
        <f>IFERROR(VLOOKUP(Tabelle3[[#This Row],[Artikelnr.]],Artikel!A:C,3,FALSE),Tabelle3[[#This Row],[Artikelnr.]])</f>
        <v>-</v>
      </c>
      <c r="F1036" s="11" t="str">
        <f>VLOOKUP(Eintragen!D1036,'Liste Gründe'!A:D,2,FALSE)</f>
        <v>Schimmel</v>
      </c>
      <c r="G1036" s="13" t="str">
        <f>IF(ISBLANK(Eintragen!F1036),VLOOKUP(Tabelle3[[#This Row],[Grund Ziffer]],'Liste Gründe'!A:D,3,FALSE),Eintragen!F1036)</f>
        <v>VOS &gt; Einsatz</v>
      </c>
      <c r="H1036" s="11" t="str">
        <f>IF(ISBLANK(Tabelle1[[#This Row],[noch genauer]]),"-",Tabelle1[[#This Row],[noch genauer]])</f>
        <v>-</v>
      </c>
      <c r="I1036" s="14">
        <f t="shared" si="64"/>
        <v>42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RWV</v>
      </c>
      <c r="O1036" s="16" t="str">
        <f>Eintragen!B1036</f>
        <v>-</v>
      </c>
      <c r="P1036" s="15">
        <f>Eintragen!D1036</f>
        <v>12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Verkauf</v>
      </c>
      <c r="B1037" s="12">
        <f>Eintragen!C1037</f>
        <v>30</v>
      </c>
      <c r="C1037" s="13">
        <f>Tabelle1[[#This Row],[Datum]]</f>
        <v>44481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37" s="14" t="str">
        <f>IFERROR(VLOOKUP(Tabelle3[[#This Row],[Artikelnr.]],Artikel!A:C,3,FALSE),Tabelle3[[#This Row],[Artikelnr.]])</f>
        <v>VOS GRW-CHILI-NAT ENDST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keinen Abnehmer/kein Schälpersonal</v>
      </c>
      <c r="H1037" s="11" t="str">
        <f>IF(ISBLANK(Tabelle1[[#This Row],[noch genauer]]),"-",Tabelle1[[#This Row],[noch genauer]])</f>
        <v>mehr VOS als Rework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>
        <f>IFERROR(VLOOKUP(Tabelle3[[#This Row],[Artikelnr.]],Kennzahlen!S:U,3,FALSE)*Tabelle3[[#This Row],[Menge]],"0")</f>
        <v>15</v>
      </c>
      <c r="N1037" s="14" t="str">
        <f>Eintragen!A1037</f>
        <v>Verkauf</v>
      </c>
      <c r="O1037" s="16">
        <f>Eintragen!B1037</f>
        <v>29501079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BU3</v>
      </c>
      <c r="B1038" s="12">
        <f>Eintragen!C1038</f>
        <v>257</v>
      </c>
      <c r="C1038" s="13">
        <f>Tabelle1[[#This Row],[Datum]]</f>
        <v>44481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38" s="14" t="str">
        <f>IFERROR(VLOOKUP(Tabelle3[[#This Row],[Artikelnr.]],Artikel!A:C,3,FALSE),Tabelle3[[#This Row],[Artikelnr.]])</f>
        <v>VOS VEG-SCH MILD</v>
      </c>
      <c r="F1038" s="11" t="str">
        <f>VLOOKUP(Eintragen!D1038,'Liste Gründe'!A:D,2,FALSE)</f>
        <v>Schimmel</v>
      </c>
      <c r="G1038" s="13" t="str">
        <f>IF(ISBLANK(Eintragen!F1038),VLOOKUP(Tabelle3[[#This Row],[Grund Ziffer]],'Liste Gründe'!A:D,3,FALSE),Eintragen!F1038)</f>
        <v>VOS &gt; Einsatz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128.5</v>
      </c>
      <c r="N1038" s="14" t="str">
        <f>Eintragen!A1038</f>
        <v>Bu3</v>
      </c>
      <c r="O1038" s="16">
        <f>Eintragen!B1038</f>
        <v>29900002</v>
      </c>
      <c r="P1038" s="15">
        <f>Eintragen!D1038</f>
        <v>12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BU3</v>
      </c>
      <c r="B1039" s="12">
        <f>Eintragen!C1039</f>
        <v>240</v>
      </c>
      <c r="C1039" s="13">
        <f>Tabelle1[[#This Row],[Datum]]</f>
        <v>44481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39" s="14" t="str">
        <f>IFERROR(VLOOKUP(Tabelle3[[#This Row],[Artikelnr.]],Artikel!A:C,3,FALSE),Tabelle3[[#This Row],[Artikelnr.]])</f>
        <v>VOS VEG-SCH WÜRZIG</v>
      </c>
      <c r="F1039" s="11" t="str">
        <f>VLOOKUP(Eintragen!D1039,'Liste Gründe'!A:D,2,FALSE)</f>
        <v>Schimmel</v>
      </c>
      <c r="G1039" s="13" t="str">
        <f>IF(ISBLANK(Eintragen!F1039),VLOOKUP(Tabelle3[[#This Row],[Grund Ziffer]],'Liste Gründe'!A:D,3,FALSE),Eintragen!F1039)</f>
        <v>VOS &gt; Einsatz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>
        <f>IFERROR(VLOOKUP(Tabelle3[[#This Row],[Artikelnr.]],Kennzahlen!S:U,3,FALSE)*Tabelle3[[#This Row],[Menge]],"0")</f>
        <v>120</v>
      </c>
      <c r="N1039" s="14" t="str">
        <f>Eintragen!A1039</f>
        <v>Bu3</v>
      </c>
      <c r="O1039" s="16">
        <f>Eintragen!B1039</f>
        <v>29900003</v>
      </c>
      <c r="P1039" s="15">
        <f>Eintragen!D1039</f>
        <v>12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Verkauf</v>
      </c>
      <c r="B1040" s="12">
        <f>Eintragen!C1040</f>
        <v>162</v>
      </c>
      <c r="C1040" s="13">
        <f>Tabelle1[[#This Row],[Datum]]</f>
        <v>44481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40" s="14" t="str">
        <f>IFERROR(VLOOKUP(Tabelle3[[#This Row],[Artikelnr.]],Artikel!A:C,3,FALSE),Tabelle3[[#This Row],[Artikelnr.]])</f>
        <v>RÄU-END RW-CHILI 200G Z</v>
      </c>
      <c r="F1040" s="11" t="str">
        <f>VLOOKUP(Eintragen!D1040,'Liste Gründe'!A:D,2,FALSE)</f>
        <v>Schimmel</v>
      </c>
      <c r="G1040" s="13" t="str">
        <f>IF(ISBLANK(Eintragen!F1040),VLOOKUP(Tabelle3[[#This Row],[Grund Ziffer]],'Liste Gründe'!A:D,3,FALSE),Eintragen!F1040)</f>
        <v>keinen Abnehmer</v>
      </c>
      <c r="H1040" s="11" t="str">
        <f>IF(ISBLANK(Tabelle1[[#This Row],[noch genauer]]),"-",Tabelle1[[#This Row],[noch genauer]])</f>
        <v>-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>
        <f>IFERROR(VLOOKUP(Tabelle3[[#This Row],[Artikelnr.]],Kennzahlen!S:U,3,FALSE)*Tabelle3[[#This Row],[Menge]],"0")</f>
        <v>59.389199999999995</v>
      </c>
      <c r="N1040" s="14" t="str">
        <f>Eintragen!A1040</f>
        <v>Verkauf</v>
      </c>
      <c r="O1040" s="16">
        <f>Eintragen!B1040</f>
        <v>49500213</v>
      </c>
      <c r="P1040" s="15">
        <f>Eintragen!D1040</f>
        <v>62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BU3</v>
      </c>
      <c r="B1041" s="12">
        <f>Eintragen!C1041</f>
        <v>253</v>
      </c>
      <c r="C1041" s="13">
        <f>Tabelle1[[#This Row],[Datum]]</f>
        <v>44481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41" s="14" t="str">
        <f>IFERROR(VLOOKUP(Tabelle3[[#This Row],[Artikelnr.]],Artikel!A:C,3,FALSE),Tabelle3[[#This Row],[Artikelnr.]])</f>
        <v>VOS VEG-SCH-MILD-VAKU</v>
      </c>
      <c r="F1041" s="11" t="str">
        <f>VLOOKUP(Eintragen!D1041,'Liste Gründe'!A:D,2,FALSE)</f>
        <v>Schimmel</v>
      </c>
      <c r="G1041" s="13" t="str">
        <f>IF(ISBLANK(Eintragen!F1041),VLOOKUP(Tabelle3[[#This Row],[Grund Ziffer]],'Liste Gründe'!A:D,3,FALSE),Eintragen!F1041)</f>
        <v>VOS &gt; Einsatz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130.042</v>
      </c>
      <c r="N1041" s="14" t="str">
        <f>Eintragen!A1041</f>
        <v>bu3</v>
      </c>
      <c r="O1041" s="16">
        <f>Eintragen!B1041</f>
        <v>49900001</v>
      </c>
      <c r="P1041" s="15">
        <f>Eintragen!D1041</f>
        <v>12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BU3</v>
      </c>
      <c r="B1042" s="12">
        <f>Eintragen!C1042</f>
        <v>348</v>
      </c>
      <c r="C1042" s="13">
        <f>Tabelle1[[#This Row],[Datum]]</f>
        <v>44481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042" s="14" t="str">
        <f>IFERROR(VLOOKUP(Tabelle3[[#This Row],[Artikelnr.]],Artikel!A:C,3,FALSE),Tabelle3[[#This Row],[Artikelnr.]])</f>
        <v>VOS VEG-SCH-WÜRZIG-VAKU</v>
      </c>
      <c r="F1042" s="11" t="str">
        <f>VLOOKUP(Eintragen!D1042,'Liste Gründe'!A:D,2,FALSE)</f>
        <v>Schimmel</v>
      </c>
      <c r="G1042" s="13" t="str">
        <f>IF(ISBLANK(Eintragen!F1042),VLOOKUP(Tabelle3[[#This Row],[Grund Ziffer]],'Liste Gründe'!A:D,3,FALSE),Eintragen!F1042)</f>
        <v>VOS &gt; Einsatz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>
        <f>IFERROR(VLOOKUP(Tabelle3[[#This Row],[Artikelnr.]],Kennzahlen!S:U,3,FALSE)*Tabelle3[[#This Row],[Menge]],"0")</f>
        <v>178.87200000000001</v>
      </c>
      <c r="N1042" s="14" t="str">
        <f>Eintragen!A1042</f>
        <v>bu3</v>
      </c>
      <c r="O1042" s="16">
        <f>Eintragen!B1042</f>
        <v>49900002</v>
      </c>
      <c r="P1042" s="15">
        <f>Eintragen!D1042</f>
        <v>12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Verkauf</v>
      </c>
      <c r="B1043" s="12">
        <f>Eintragen!C1043</f>
        <v>1831</v>
      </c>
      <c r="C1043" s="13">
        <f>Tabelle1[[#This Row],[Datum]]</f>
        <v>44481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3" s="14" t="str">
        <f>IFERROR(VLOOKUP(Tabelle3[[#This Row],[Artikelnr.]],Artikel!A:C,3,FALSE),Tabelle3[[#This Row],[Artikelnr.]])</f>
        <v>Abschnitte Landkäse Ber</v>
      </c>
      <c r="F1043" s="11" t="str">
        <f>VLOOKUP(Eintragen!D1043,'Liste Gründe'!A:D,2,FALSE)</f>
        <v>Schimmel</v>
      </c>
      <c r="G1043" s="13" t="str">
        <f>IF(ISBLANK(Eintragen!F1043),VLOOKUP(Tabelle3[[#This Row],[Grund Ziffer]],'Liste Gründe'!A:D,3,FALSE),Eintragen!F1043)</f>
        <v>Abnehmer ist kurzfristig abgesprungen</v>
      </c>
      <c r="H1043" s="11" t="str">
        <f>IF(ISBLANK(Tabelle1[[#This Row],[noch genauer]]),"-",Tabelle1[[#This Row],[noch genauer]])</f>
        <v>-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>
        <f>IFERROR(VLOOKUP(Tabelle3[[#This Row],[Artikelnr.]],Kennzahlen!S:U,3,FALSE)*Tabelle3[[#This Row],[Menge]],"0")</f>
        <v>1914.6767000000002</v>
      </c>
      <c r="N1043" s="14" t="str">
        <f>Eintragen!A1043</f>
        <v>Verkauf</v>
      </c>
      <c r="O1043" s="16">
        <f>Eintragen!B1043</f>
        <v>59500051</v>
      </c>
      <c r="P1043" s="15">
        <f>Eintragen!D1043</f>
        <v>12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BU1</v>
      </c>
      <c r="B1044" s="12">
        <f>Eintragen!C1044</f>
        <v>258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Abfüllung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20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BU3</v>
      </c>
      <c r="B1046" s="12">
        <f>Eintragen!C1046</f>
        <v>26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spezifischer Einsatz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Rest</v>
      </c>
      <c r="B1047" s="12">
        <f>Eintragen!C1047</f>
        <v>2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7" s="14" t="str">
        <f>IFERROR(VLOOKUP(Tabelle3[[#This Row],[Artikelnr.]],Artikel!A:C,3,FALSE),Tabelle3[[#This Row],[Artikelnr.]])</f>
        <v>Laborproben</v>
      </c>
      <c r="F1047" s="11" t="str">
        <f>VLOOKUP(Eintragen!D1047,'Liste Gründe'!A:D,2,FALSE)</f>
        <v>Qualitätssicherung</v>
      </c>
      <c r="G1047" s="13" t="str">
        <f>IF(ISBLANK(Eintragen!F1047),VLOOKUP(Tabelle3[[#This Row],[Grund Ziffer]],'Liste Gründe'!A:D,3,FALSE),Eintragen!F1047)</f>
        <v>Sensorik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Labor</v>
      </c>
      <c r="O1047" s="16" t="str">
        <f>Eintragen!B1047</f>
        <v>Laborproben</v>
      </c>
      <c r="P1047" s="15">
        <f>Eintragen!D1047</f>
        <v>74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Rest</v>
      </c>
      <c r="B1048" s="12">
        <f>Eintragen!C1048</f>
        <v>147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8" s="14" t="str">
        <f>IFERROR(VLOOKUP(Tabelle3[[#This Row],[Artikelnr.]],Artikel!A:C,3,FALSE),Tabelle3[[#This Row],[Artikelnr.]])</f>
        <v>Laborproben</v>
      </c>
      <c r="F1048" s="11" t="str">
        <f>VLOOKUP(Eintragen!D1048,'Liste Gründe'!A:D,2,FALSE)</f>
        <v>Qualitätssicherung</v>
      </c>
      <c r="G1048" s="13" t="str">
        <f>IF(ISBLANK(Eintragen!F1048),VLOOKUP(Tabelle3[[#This Row],[Grund Ziffer]],'Liste Gründe'!A:D,3,FALSE),Eintragen!F1048)</f>
        <v>Laborproben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Labor</v>
      </c>
      <c r="O1048" s="16" t="str">
        <f>Eintragen!B1048</f>
        <v>Laborproben</v>
      </c>
      <c r="P1048" s="15">
        <f>Eintragen!D1048</f>
        <v>73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BU1</v>
      </c>
      <c r="B1049" s="12">
        <f>Eintragen!C1049</f>
        <v>24.8</v>
      </c>
      <c r="C1049" s="13">
        <f>Tabelle1[[#This Row],[Datum]]</f>
        <v>44489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49" s="14" t="str">
        <f>IFERROR(VLOOKUP(Tabelle3[[#This Row],[Artikelnr.]],Artikel!A:C,3,FALSE),Tabelle3[[#This Row],[Artikelnr.]])</f>
        <v>-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VOS &gt; Einsatz</v>
      </c>
      <c r="H1049" s="11" t="str">
        <f>IF(ISBLANK(Tabelle1[[#This Row],[noch genauer]]),"-",Tabelle1[[#This Row],[noch genauer]])</f>
        <v>-</v>
      </c>
      <c r="I1049" s="14">
        <f t="shared" si="64"/>
        <v>42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RWV</v>
      </c>
      <c r="O1049" s="16" t="str">
        <f>Eintragen!B1049</f>
        <v>-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BU1</v>
      </c>
      <c r="B1050" s="12">
        <f>Eintragen!C1050</f>
        <v>50</v>
      </c>
      <c r="C1050" s="13">
        <f>Tabelle1[[#This Row],[Datum]]</f>
        <v>44482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50" s="14" t="str">
        <f>IFERROR(VLOOKUP(Tabelle3[[#This Row],[Artikelnr.]],Artikel!A:C,3,FALSE),Tabelle3[[#This Row],[Artikelnr.]])</f>
        <v>Konzentrat in Würsten 1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Bodenabfall Abfüllung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Abfüllung</v>
      </c>
      <c r="O1050" s="16">
        <f>Eintragen!B1050</f>
        <v>24000493</v>
      </c>
      <c r="P1050" s="15">
        <f>Eintragen!D1050</f>
        <v>34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BU1</v>
      </c>
      <c r="B1051" s="12">
        <f>Eintragen!C1051</f>
        <v>123</v>
      </c>
      <c r="C1051" s="13">
        <f>Tabelle1[[#This Row],[Datum]]</f>
        <v>44489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51" s="14" t="str">
        <f>IFERROR(VLOOKUP(Tabelle3[[#This Row],[Artikelnr.]],Artikel!A:C,3,FALSE),Tabelle3[[#This Row],[Artikelnr.]])</f>
        <v>-</v>
      </c>
      <c r="F1051" s="11" t="str">
        <f>VLOOKUP(Eintragen!D1051,'Liste Gründe'!A:D,2,FALSE)</f>
        <v>Schimmel</v>
      </c>
      <c r="G1051" s="13" t="str">
        <f>IF(ISBLANK(Eintragen!F1051),VLOOKUP(Tabelle3[[#This Row],[Grund Ziffer]],'Liste Gründe'!A:D,3,FALSE),Eintragen!F1051)</f>
        <v>VOS &gt; Einsatz</v>
      </c>
      <c r="H1051" s="11" t="str">
        <f>IF(ISBLANK(Tabelle1[[#This Row],[noch genauer]]),"-",Tabelle1[[#This Row],[noch genauer]])</f>
        <v>-</v>
      </c>
      <c r="I1051" s="14">
        <f t="shared" si="64"/>
        <v>42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RWV</v>
      </c>
      <c r="O1051" s="16" t="str">
        <f>Eintragen!B1051</f>
        <v>-</v>
      </c>
      <c r="P1051" s="15">
        <f>Eintragen!D1051</f>
        <v>12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BU1</v>
      </c>
      <c r="B1052" s="12">
        <f>Eintragen!C1052</f>
        <v>19</v>
      </c>
      <c r="C1052" s="13">
        <f>Tabelle1[[#This Row],[Datum]]</f>
        <v>44482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VOS-ABS ENTSORGUNG</v>
      </c>
      <c r="F1052" s="11" t="str">
        <f>VLOOKUP(Eintragen!D1052,'Liste Gründe'!A:D,2,FALSE)</f>
        <v>Rest</v>
      </c>
      <c r="G1052" s="13" t="str">
        <f>IF(ISBLANK(Eintragen!F1052),VLOOKUP(Tabelle3[[#This Row],[Grund Ziffer]],'Liste Gründe'!A:D,3,FALSE),Eintragen!F1052)</f>
        <v>geschälte Rinde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0.19</v>
      </c>
      <c r="N1052" s="14" t="str">
        <f>Eintragen!A1052</f>
        <v>RWV</v>
      </c>
      <c r="O1052" s="16">
        <f>Eintragen!B1052</f>
        <v>29500917</v>
      </c>
      <c r="P1052" s="15">
        <f>Eintragen!D1052</f>
        <v>60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BU1</v>
      </c>
      <c r="B1053" s="12">
        <f>Eintragen!C1053</f>
        <v>8</v>
      </c>
      <c r="C1053" s="13">
        <f>Tabelle1[[#This Row],[Datum]]</f>
        <v>44482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VOS-ABS ENTSORGUNG</v>
      </c>
      <c r="F1053" s="11" t="str">
        <f>VLOOKUP(Eintragen!D1053,'Liste Gründe'!A:D,2,FALSE)</f>
        <v>Rest</v>
      </c>
      <c r="G1053" s="13" t="str">
        <f>IF(ISBLANK(Eintragen!F1053),VLOOKUP(Tabelle3[[#This Row],[Grund Ziffer]],'Liste Gründe'!A:D,3,FALSE),Eintragen!F1053)</f>
        <v>geschälte Rinde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0.08</v>
      </c>
      <c r="N1053" s="14" t="str">
        <f>Eintragen!A1053</f>
        <v>RWV</v>
      </c>
      <c r="O1053" s="16">
        <f>Eintragen!B1053</f>
        <v>29500917</v>
      </c>
      <c r="P1053" s="15">
        <f>Eintragen!D1053</f>
        <v>60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BU1</v>
      </c>
      <c r="B1054" s="12">
        <f>Eintragen!C1054</f>
        <v>25</v>
      </c>
      <c r="C1054" s="13">
        <f>Tabelle1[[#This Row],[Datum]]</f>
        <v>44482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4" s="14" t="str">
        <f>IFERROR(VLOOKUP(Tabelle3[[#This Row],[Artikelnr.]],Artikel!A:C,3,FALSE),Tabelle3[[#This Row],[Artikelnr.]])</f>
        <v>Würste 6700g Schinken R</v>
      </c>
      <c r="F1054" s="11" t="str">
        <f>VLOOKUP(Eintragen!D1054,'Liste Gründe'!A:D,2,FALSE)</f>
        <v>Rest</v>
      </c>
      <c r="G1054" s="13" t="str">
        <f>IF(ISBLANK(Eintragen!F1054),VLOOKUP(Tabelle3[[#This Row],[Grund Ziffer]],'Liste Gründe'!A:D,3,FALSE),Eintragen!F1054)</f>
        <v>Metall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>
        <f>Eintragen!B1054</f>
        <v>32000022</v>
      </c>
      <c r="P1054" s="15">
        <f>Eintragen!D1054</f>
        <v>40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BU1</v>
      </c>
      <c r="B1055" s="12">
        <f>Eintragen!C1055</f>
        <v>25</v>
      </c>
      <c r="C1055" s="13">
        <f>Tabelle1[[#This Row],[Datum]]</f>
        <v>44482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5" s="14" t="str">
        <f>IFERROR(VLOOKUP(Tabelle3[[#This Row],[Artikelnr.]],Artikel!A:C,3,FALSE),Tabelle3[[#This Row],[Artikelnr.]])</f>
        <v>Würste 9300g Räucher na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Bodenabfall Abfüllung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>
        <f>Eintragen!B1055</f>
        <v>32000027</v>
      </c>
      <c r="P1055" s="15">
        <f>Eintragen!D1055</f>
        <v>34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BU1</v>
      </c>
      <c r="B1056" s="12">
        <f>Eintragen!C1056</f>
        <v>24</v>
      </c>
      <c r="C1056" s="13">
        <f>Tabelle1[[#This Row],[Datum]]</f>
        <v>44482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6" s="14" t="str">
        <f>IFERROR(VLOOKUP(Tabelle3[[#This Row],[Artikelnr.]],Artikel!A:C,3,FALSE),Tabelle3[[#This Row],[Artikelnr.]])</f>
        <v>Würste 8400g Schinkenrä</v>
      </c>
      <c r="F1056" s="11" t="str">
        <f>VLOOKUP(Eintragen!D1056,'Liste Gründe'!A:D,2,FALSE)</f>
        <v>Linienbezogen</v>
      </c>
      <c r="G1056" s="13" t="str">
        <f>IF(ISBLANK(Eintragen!F1056),VLOOKUP(Tabelle3[[#This Row],[Grund Ziffer]],'Liste Gründe'!A:D,3,FALSE),Eintragen!F1056)</f>
        <v>Bodenabfall Abfüllung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>
        <f>Eintragen!B1056</f>
        <v>32000036</v>
      </c>
      <c r="P1056" s="15">
        <f>Eintragen!D1056</f>
        <v>31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BU1</v>
      </c>
      <c r="B1057" s="12">
        <f>Eintragen!C1057</f>
        <v>200</v>
      </c>
      <c r="C1057" s="13">
        <f>Tabelle1[[#This Row],[Datum]]</f>
        <v>44482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7" s="14" t="str">
        <f>IFERROR(VLOOKUP(Tabelle3[[#This Row],[Artikelnr.]],Artikel!A:C,3,FALSE),Tabelle3[[#This Row],[Artikelnr.]])</f>
        <v>GRW NATUR 7,2KG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Bodenabfall Abfüllung</v>
      </c>
      <c r="H1057" s="11" t="str">
        <f>IF(ISBLANK(Tabelle1[[#This Row],[noch genauer]]),"-",Tabelle1[[#This Row],[noch genauer]])</f>
        <v>-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Abfüllung</v>
      </c>
      <c r="O1057" s="16">
        <f>Eintragen!B1057</f>
        <v>32000049</v>
      </c>
      <c r="P1057" s="15">
        <f>Eintragen!D1057</f>
        <v>31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50</v>
      </c>
      <c r="C1058" s="13">
        <f>Tabelle1[[#This Row],[Datum]]</f>
        <v>44482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8" s="14" t="str">
        <f>IFERROR(VLOOKUP(Tabelle3[[#This Row],[Artikelnr.]],Artikel!A:C,3,FALSE),Tabelle3[[#This Row],[Artikelnr.]])</f>
        <v>GRW SCHI-NAT 7,2GK NEUE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Bodenabfall Abfüllung</v>
      </c>
      <c r="H1058" s="11" t="str">
        <f>IF(ISBLANK(Tabelle1[[#This Row],[noch genauer]]),"-",Tabelle1[[#This Row],[noch genauer]])</f>
        <v>-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>
        <f>Eintragen!B1058</f>
        <v>32000106</v>
      </c>
      <c r="P1058" s="15">
        <f>Eintragen!D1058</f>
        <v>31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BU1</v>
      </c>
      <c r="B1059" s="12">
        <f>Eintragen!C1059</f>
        <v>25</v>
      </c>
      <c r="C1059" s="13">
        <f>Tabelle1[[#This Row],[Datum]]</f>
        <v>44482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9" s="14" t="str">
        <f>IFERROR(VLOOKUP(Tabelle3[[#This Row],[Artikelnr.]],Artikel!A:C,3,FALSE),Tabelle3[[#This Row],[Artikelnr.]])</f>
        <v>GRW SCHI-NAT 7,2GK NEUE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Bodenabfall Abfüllung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Abfüllung</v>
      </c>
      <c r="O1059" s="16">
        <f>Eintragen!B1059</f>
        <v>32000106</v>
      </c>
      <c r="P1059" s="15">
        <f>Eintragen!D1059</f>
        <v>34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BU3</v>
      </c>
      <c r="B1060" s="12">
        <f>Eintragen!C1060</f>
        <v>211</v>
      </c>
      <c r="C1060" s="13">
        <f>Tabelle1[[#This Row],[Datum]]</f>
        <v>44482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0" s="14" t="str">
        <f>IFERROR(VLOOKUP(Tabelle3[[#This Row],[Artikelnr.]],Artikel!A:C,3,FALSE),Tabelle3[[#This Row],[Artikelnr.]])</f>
        <v>ABS BUN-PF 50% L33 vaku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spezifischer Einsatz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213.95400000000001</v>
      </c>
      <c r="N1060" s="14" t="str">
        <f>Eintragen!A1060</f>
        <v>bu3</v>
      </c>
      <c r="O1060" s="16">
        <f>Eintragen!B1060</f>
        <v>49500166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BU3</v>
      </c>
      <c r="B1061" s="12">
        <f>Eintragen!C1061</f>
        <v>495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1" s="14" t="str">
        <f>IFERROR(VLOOKUP(Tabelle3[[#This Row],[Artikelnr.]],Artikel!A:C,3,FALSE),Tabelle3[[#This Row],[Artikelnr.]])</f>
        <v>ABS BUN-PF 50% L33 vaku</v>
      </c>
      <c r="F1061" s="11" t="str">
        <f>VLOOKUP(Eintragen!D1061,'Liste Gründe'!A:D,2,FALSE)</f>
        <v>Schimmel</v>
      </c>
      <c r="G1061" s="13" t="str">
        <f>IF(ISBLANK(Eintragen!F1061),VLOOKUP(Tabelle3[[#This Row],[Grund Ziffer]],'Liste Gründe'!A:D,3,FALSE),Eintragen!F1061)</f>
        <v>spezifischer Einsatz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>
        <f>IFERROR(VLOOKUP(Tabelle3[[#This Row],[Artikelnr.]],Kennzahlen!S:U,3,FALSE)*Tabelle3[[#This Row],[Menge]],"0")</f>
        <v>501.93</v>
      </c>
      <c r="N1061" s="14" t="str">
        <f>Eintragen!A1061</f>
        <v>bu3</v>
      </c>
      <c r="O1061" s="16">
        <f>Eintragen!B1061</f>
        <v>49500166</v>
      </c>
      <c r="P1061" s="15">
        <f>Eintragen!D1061</f>
        <v>12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BU1</v>
      </c>
      <c r="B1062" s="12">
        <f>Eintragen!C1062</f>
        <v>84</v>
      </c>
      <c r="C1062" s="13">
        <f>Tabelle1[[#This Row],[Datum]]</f>
        <v>44489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62" s="14" t="str">
        <f>IFERROR(VLOOKUP(Tabelle3[[#This Row],[Artikelnr.]],Artikel!A:C,3,FALSE),Tabelle3[[#This Row],[Artikelnr.]])</f>
        <v>-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VOS &gt; Einsatz</v>
      </c>
      <c r="H1062" s="11" t="str">
        <f>IF(ISBLANK(Tabelle1[[#This Row],[noch genauer]]),"-",Tabelle1[[#This Row],[noch genauer]])</f>
        <v>-</v>
      </c>
      <c r="I1062" s="14">
        <f t="shared" si="64"/>
        <v>42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RWV</v>
      </c>
      <c r="O1062" s="16" t="str">
        <f>Eintragen!B1062</f>
        <v>-</v>
      </c>
      <c r="P1062" s="15">
        <f>Eintragen!D1062</f>
        <v>12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15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3" s="14" t="str">
        <f>IFERROR(VLOOKUP(Tabelle3[[#This Row],[Artikelnr.]],Artikel!A:C,3,FALSE),Tabelle3[[#This Row],[Artikelnr.]])</f>
        <v>Cheddar Deirygold</v>
      </c>
      <c r="F1063" s="11" t="str">
        <f>VLOOKUP(Eintragen!D1063,'Liste Gründe'!A:D,2,FALSE)</f>
        <v>Rest</v>
      </c>
      <c r="G1063" s="13" t="str">
        <f>IF(ISBLANK(Eintragen!F1063),VLOOKUP(Tabelle3[[#This Row],[Grund Ziffer]],'Liste Gründe'!A:D,3,FALSE),Eintragen!F1063)</f>
        <v>Reklamtion erhalten</v>
      </c>
      <c r="H1063" s="11" t="str">
        <f>IF(ISBLANK(Tabelle1[[#This Row],[noch genauer]]),"-",Tabelle1[[#This Row],[noch genauer]])</f>
        <v>Reklamation erhalten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Einkauf</v>
      </c>
      <c r="O1063" s="16" t="str">
        <f>Eintragen!B1063</f>
        <v>Cheddar Deirygold</v>
      </c>
      <c r="P1063" s="15">
        <f>Eintragen!D1063</f>
        <v>84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Rest</v>
      </c>
      <c r="B1064" s="12">
        <f>Eintragen!C1064</f>
        <v>193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4" s="14" t="str">
        <f>IFERROR(VLOOKUP(Tabelle3[[#This Row],[Artikelnr.]],Artikel!A:C,3,FALSE),Tabelle3[[#This Row],[Artikelnr.]])</f>
        <v>Cheddar jung Eximo</v>
      </c>
      <c r="F1064" s="11" t="str">
        <f>VLOOKUP(Eintragen!D1064,'Liste Gründe'!A:D,2,FALSE)</f>
        <v>Rest</v>
      </c>
      <c r="G1064" s="13" t="str">
        <f>IF(ISBLANK(Eintragen!F1064),VLOOKUP(Tabelle3[[#This Row],[Grund Ziffer]],'Liste Gründe'!A:D,3,FALSE),Eintragen!F1064)</f>
        <v>Reklamtion erhalten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Einkauf</v>
      </c>
      <c r="O1064" s="16" t="str">
        <f>Eintragen!B1064</f>
        <v>Cheddar jung Eximo</v>
      </c>
      <c r="P1064" s="15">
        <f>Eintragen!D1064</f>
        <v>84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BU4</v>
      </c>
      <c r="B1065" s="12">
        <f>Eintragen!C1065</f>
        <v>82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Linienbezogen</v>
      </c>
      <c r="G1065" s="13" t="str">
        <f>IF(ISBLANK(Eintragen!F1065),VLOOKUP(Tabelle3[[#This Row],[Grund Ziffer]],'Liste Gründe'!A:D,3,FALSE),Eintragen!F1065)</f>
        <v>Maschinenabfall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BU4</v>
      </c>
      <c r="O1065" s="16" t="str">
        <f>Eintragen!B1065</f>
        <v>Diverses</v>
      </c>
      <c r="P1065" s="15">
        <f>Eintragen!D1065</f>
        <v>30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BU1</v>
      </c>
      <c r="B1066" s="12">
        <f>Eintragen!C1066</f>
        <v>167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Linienbezogen</v>
      </c>
      <c r="G1066" s="13" t="str">
        <f>IF(ISBLANK(Eintragen!F1066),VLOOKUP(Tabelle3[[#This Row],[Grund Ziffer]],'Liste Gründe'!A:D,3,FALSE),Eintragen!F1066)</f>
        <v>Reinigung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Abfüllung</v>
      </c>
      <c r="O1066" s="16" t="str">
        <f>Eintragen!B1066</f>
        <v>Diverses</v>
      </c>
      <c r="P1066" s="15">
        <f>Eintragen!D1066</f>
        <v>10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BU2</v>
      </c>
      <c r="B1067" s="12">
        <f>Eintragen!C1067</f>
        <v>125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MHD abgelaufen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BU2</v>
      </c>
      <c r="O1067" s="16" t="str">
        <f>Eintragen!B1067</f>
        <v>Diverses</v>
      </c>
      <c r="P1067" s="15">
        <f>Eintragen!D1067</f>
        <v>11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Rest</v>
      </c>
      <c r="B1068" s="12">
        <f>Eintragen!C1068</f>
        <v>2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Schimmel</v>
      </c>
      <c r="G1068" s="13" t="str">
        <f>IF(ISBLANK(Eintragen!F1068),VLOOKUP(Tabelle3[[#This Row],[Grund Ziffer]],'Liste Gründe'!A:D,3,FALSE),Eintragen!F1068)</f>
        <v>MHD abgelaufen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11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25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WVP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Rest</v>
      </c>
      <c r="B1070" s="12">
        <f>Eintragen!C1070</f>
        <v>10.3</v>
      </c>
      <c r="C1070" s="13">
        <f>Tabelle1[[#This Row],[Datum]]</f>
        <v>44482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Qualitätssicherung</v>
      </c>
      <c r="G1070" s="13" t="str">
        <f>IF(ISBLANK(Eintragen!F1070),VLOOKUP(Tabelle3[[#This Row],[Grund Ziffer]],'Liste Gründe'!A:D,3,FALSE),Eintragen!F1070)</f>
        <v>Sensorik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QM</v>
      </c>
      <c r="O1070" s="16" t="str">
        <f>Eintragen!B1070</f>
        <v>Diverses</v>
      </c>
      <c r="P1070" s="15">
        <f>Eintragen!D1070</f>
        <v>74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Rest</v>
      </c>
      <c r="B1071" s="12">
        <f>Eintragen!C1071</f>
        <v>1.5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Qualitätssicherung</v>
      </c>
      <c r="G1071" s="13" t="str">
        <f>IF(ISBLANK(Eintragen!F1071),VLOOKUP(Tabelle3[[#This Row],[Grund Ziffer]],'Liste Gründe'!A:D,3,FALSE),Eintragen!F1071)</f>
        <v>Sensorik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74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3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L9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BU1</v>
      </c>
      <c r="B1073" s="12">
        <f>Eintragen!C1073</f>
        <v>80</v>
      </c>
      <c r="C1073" s="13">
        <f>Tabelle1[[#This Row],[Datum]]</f>
        <v>44482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3" s="14" t="str">
        <f>IFERROR(VLOOKUP(Tabelle3[[#This Row],[Artikelnr.]],Artikel!A:C,3,FALSE),Tabelle3[[#This Row],[Artikelnr.]])</f>
        <v>(AH) Meine Käserei, Whi</v>
      </c>
      <c r="F1073" s="11" t="str">
        <f>VLOOKUP(Eintragen!D1073,'Liste Gründe'!A:D,2,FALSE)</f>
        <v>Schimmel</v>
      </c>
      <c r="G1073" s="13" t="str">
        <f>IF(ISBLANK(Eintragen!F1073),VLOOKUP(Tabelle3[[#This Row],[Grund Ziffer]],'Liste Gründe'!A:D,3,FALSE),Eintragen!F1073)</f>
        <v>Käufer abgesprungen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RWV</v>
      </c>
      <c r="O1073" s="16">
        <f>Eintragen!B1073</f>
        <v>58000902</v>
      </c>
      <c r="P1073" s="15">
        <f>Eintragen!D1073</f>
        <v>12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Rest</v>
      </c>
      <c r="B1074" s="12">
        <f>Eintragen!C1074</f>
        <v>8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4" s="14" t="str">
        <f>IFERROR(VLOOKUP(Tabelle3[[#This Row],[Artikelnr.]],Artikel!A:C,3,FALSE),Tabelle3[[#This Row],[Artikelnr.]])</f>
        <v>Ziegenrolle  11161604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Laborproben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QM</v>
      </c>
      <c r="O1074" s="16">
        <f>Eintragen!B1074</f>
        <v>23000584</v>
      </c>
      <c r="P1074" s="15">
        <f>Eintragen!D1074</f>
        <v>73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BU3</v>
      </c>
      <c r="B1075" s="12">
        <f>Eintragen!C1075</f>
        <v>40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5" s="14" t="str">
        <f>IFERROR(VLOOKUP(Tabelle3[[#This Row],[Artikelnr.]],Artikel!A:C,3,FALSE),Tabelle3[[#This Row],[Artikelnr.]])</f>
        <v>VOS Räucher Natur Natri</v>
      </c>
      <c r="F1075" s="11" t="str">
        <f>VLOOKUP(Eintragen!D1075,'Liste Gründe'!A:D,2,FALSE)</f>
        <v>Schimmel</v>
      </c>
      <c r="G1075" s="13" t="str">
        <f>IF(ISBLANK(Eintragen!F1075),VLOOKUP(Tabelle3[[#This Row],[Grund Ziffer]],'Liste Gründe'!A:D,3,FALSE),Eintragen!F1075)</f>
        <v>VOS &gt; Einsatz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>
        <f>IFERROR(VLOOKUP(Tabelle3[[#This Row],[Artikelnr.]],Kennzahlen!S:U,3,FALSE)*Tabelle3[[#This Row],[Menge]],"0")</f>
        <v>20</v>
      </c>
      <c r="N1075" s="14" t="str">
        <f>Eintragen!A1075</f>
        <v>Bu3</v>
      </c>
      <c r="O1075" s="16">
        <f>Eintragen!B1075</f>
        <v>29500498</v>
      </c>
      <c r="P1075" s="15">
        <f>Eintragen!D1075</f>
        <v>12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BU3</v>
      </c>
      <c r="B1076" s="12">
        <f>Eintragen!C1076</f>
        <v>50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6" s="14" t="str">
        <f>IFERROR(VLOOKUP(Tabelle3[[#This Row],[Artikelnr.]],Artikel!A:C,3,FALSE),Tabelle3[[#This Row],[Artikelnr.]])</f>
        <v>VOS Räucher Natur Natri</v>
      </c>
      <c r="F1076" s="11" t="str">
        <f>VLOOKUP(Eintragen!D1076,'Liste Gründe'!A:D,2,FALSE)</f>
        <v>Schimmel</v>
      </c>
      <c r="G1076" s="13" t="str">
        <f>IF(ISBLANK(Eintragen!F1076),VLOOKUP(Tabelle3[[#This Row],[Grund Ziffer]],'Liste Gründe'!A:D,3,FALSE),Eintragen!F1076)</f>
        <v>VOS &gt; Einsatz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>
        <f>IFERROR(VLOOKUP(Tabelle3[[#This Row],[Artikelnr.]],Kennzahlen!S:U,3,FALSE)*Tabelle3[[#This Row],[Menge]],"0")</f>
        <v>25</v>
      </c>
      <c r="N1076" s="14" t="str">
        <f>Eintragen!A1076</f>
        <v>Bu3</v>
      </c>
      <c r="O1076" s="16">
        <f>Eintragen!B1076</f>
        <v>29500498</v>
      </c>
      <c r="P1076" s="15">
        <f>Eintragen!D1076</f>
        <v>12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78" s="14" t="str">
        <f>IFERROR(VLOOKUP(Tabelle3[[#This Row],[Artikelnr.]],Artikel!A:C,3,FALSE),Tabelle3[[#This Row],[Artikelnr.]])</f>
        <v>VOS SKZ Camembert</v>
      </c>
      <c r="F1078" s="11" t="str">
        <f>VLOOKUP(Eintragen!D1078,'Liste Gründe'!A:D,2,FALSE)</f>
        <v>Schimmel</v>
      </c>
      <c r="G1078" s="13" t="str">
        <f>IF(ISBLANK(Eintragen!F1078),VLOOKUP(Tabelle3[[#This Row],[Grund Ziffer]],'Liste Gründe'!A:D,3,FALSE),Eintragen!F1078)</f>
        <v>VOS &gt; Einsatz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4.5</v>
      </c>
      <c r="N1078" s="14" t="str">
        <f>Eintragen!A1078</f>
        <v>Abfüllung</v>
      </c>
      <c r="O1078" s="16">
        <f>Eintragen!B1078</f>
        <v>29500605</v>
      </c>
      <c r="P1078" s="15">
        <f>Eintragen!D1078</f>
        <v>12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BU4</v>
      </c>
      <c r="B1079" s="12">
        <f>Eintragen!C1079</f>
        <v>3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9" s="14" t="str">
        <f>IFERROR(VLOOKUP(Tabelle3[[#This Row],[Artikelnr.]],Artikel!A:C,3,FALSE),Tabelle3[[#This Row],[Artikelnr.]])</f>
        <v>ABS MEDI-KRÄUK</v>
      </c>
      <c r="F1079" s="11" t="str">
        <f>VLOOKUP(Eintragen!D1079,'Liste Gründe'!A:D,2,FALSE)</f>
        <v>keinen Verwendungszweck</v>
      </c>
      <c r="G1079" s="13" t="str">
        <f>IF(ISBLANK(Eintragen!F1079),VLOOKUP(Tabelle3[[#This Row],[Grund Ziffer]],'Liste Gründe'!A:D,3,FALSE),Eintragen!F1079)</f>
        <v>keinen Verwendungszweck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4.5</v>
      </c>
      <c r="N1079" s="14" t="str">
        <f>Eintragen!A1079</f>
        <v>Bu4</v>
      </c>
      <c r="O1079" s="16">
        <f>Eintragen!B1079</f>
        <v>29500886</v>
      </c>
      <c r="P1079" s="15">
        <f>Eintragen!D1079</f>
        <v>61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BU4</v>
      </c>
      <c r="B1080" s="12">
        <f>Eintragen!C1080</f>
        <v>79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0" s="14" t="str">
        <f>IFERROR(VLOOKUP(Tabelle3[[#This Row],[Artikelnr.]],Artikel!A:C,3,FALSE),Tabelle3[[#This Row],[Artikelnr.]])</f>
        <v>ABS PECO</v>
      </c>
      <c r="F1080" s="11" t="str">
        <f>VLOOKUP(Eintragen!D1080,'Liste Gründe'!A:D,2,FALSE)</f>
        <v>keinen Verwendungszweck</v>
      </c>
      <c r="G1080" s="13" t="str">
        <f>IF(ISBLANK(Eintragen!F1080),VLOOKUP(Tabelle3[[#This Row],[Grund Ziffer]],'Liste Gründe'!A:D,3,FALSE),Eintragen!F1080)</f>
        <v>keinen Verwendungszweck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>
        <f>IFERROR(VLOOKUP(Tabelle3[[#This Row],[Artikelnr.]],Kennzahlen!S:U,3,FALSE)*Tabelle3[[#This Row],[Menge]],"0")</f>
        <v>116.1764705882353</v>
      </c>
      <c r="N1080" s="14" t="str">
        <f>Eintragen!A1080</f>
        <v>Bu4</v>
      </c>
      <c r="O1080" s="16">
        <f>Eintragen!B1080</f>
        <v>29500891</v>
      </c>
      <c r="P1080" s="15">
        <f>Eintragen!D1080</f>
        <v>61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BU4</v>
      </c>
      <c r="B1081" s="12">
        <f>Eintragen!C1081</f>
        <v>58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1" s="14" t="str">
        <f>IFERROR(VLOOKUP(Tabelle3[[#This Row],[Artikelnr.]],Artikel!A:C,3,FALSE),Tabelle3[[#This Row],[Artikelnr.]])</f>
        <v>ABS SCH-PAUL</v>
      </c>
      <c r="F1081" s="11" t="str">
        <f>VLOOKUP(Eintragen!D1081,'Liste Gründe'!A:D,2,FALSE)</f>
        <v>keinen Verwendungszweck</v>
      </c>
      <c r="G1081" s="13" t="str">
        <f>IF(ISBLANK(Eintragen!F1081),VLOOKUP(Tabelle3[[#This Row],[Grund Ziffer]],'Liste Gründe'!A:D,3,FALSE),Eintragen!F1081)</f>
        <v>keinen Verwendungszweck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0.57999999999999996</v>
      </c>
      <c r="N1081" s="14" t="str">
        <f>Eintragen!A1081</f>
        <v>BU4</v>
      </c>
      <c r="O1081" s="16">
        <f>Eintragen!B1081</f>
        <v>29500906</v>
      </c>
      <c r="P1081" s="15">
        <f>Eintragen!D1081</f>
        <v>61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BU1</v>
      </c>
      <c r="B1082" s="12">
        <f>Eintragen!C1082</f>
        <v>23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2" s="14" t="str">
        <f>IFERROR(VLOOKUP(Tabelle3[[#This Row],[Artikelnr.]],Artikel!A:C,3,FALSE),Tabelle3[[#This Row],[Artikelnr.]])</f>
        <v>VOS-ABS ENTSORGUNG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Rinde Natriumarm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>
        <f>IFERROR(VLOOKUP(Tabelle3[[#This Row],[Artikelnr.]],Kennzahlen!S:U,3,FALSE)*Tabelle3[[#This Row],[Menge]],"0")</f>
        <v>0.23</v>
      </c>
      <c r="N1082" s="14" t="str">
        <f>Eintragen!A1082</f>
        <v>RWV</v>
      </c>
      <c r="O1082" s="16">
        <f>Eintragen!B1082</f>
        <v>29500917</v>
      </c>
      <c r="P1082" s="15">
        <f>Eintragen!D1082</f>
        <v>60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20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3" s="14" t="str">
        <f>IFERROR(VLOOKUP(Tabelle3[[#This Row],[Artikelnr.]],Artikel!A:C,3,FALSE),Tabelle3[[#This Row],[Artikelnr.]])</f>
        <v>ABS GRÜN-PESTO</v>
      </c>
      <c r="F1083" s="11" t="str">
        <f>VLOOKUP(Eintragen!D1083,'Liste Gründe'!A:D,2,FALSE)</f>
        <v>keinen Verwendungszweck</v>
      </c>
      <c r="G1083" s="13" t="str">
        <f>IF(ISBLANK(Eintragen!F1083),VLOOKUP(Tabelle3[[#This Row],[Grund Ziffer]],'Liste Gründe'!A:D,3,FALSE),Eintragen!F1083)</f>
        <v>keinen Verwendungszweck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30</v>
      </c>
      <c r="N1083" s="14" t="str">
        <f>Eintragen!A1083</f>
        <v>Bu4</v>
      </c>
      <c r="O1083" s="16">
        <f>Eintragen!B1083</f>
        <v>29500952</v>
      </c>
      <c r="P1083" s="15">
        <f>Eintragen!D1083</f>
        <v>61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BU4</v>
      </c>
      <c r="B1084" s="12">
        <f>Eintragen!C1084</f>
        <v>18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4" s="14" t="str">
        <f>IFERROR(VLOOKUP(Tabelle3[[#This Row],[Artikelnr.]],Artikel!A:C,3,FALSE),Tabelle3[[#This Row],[Artikelnr.]])</f>
        <v>ABS GRÜN-PESTO</v>
      </c>
      <c r="F1084" s="11" t="str">
        <f>VLOOKUP(Eintragen!D1084,'Liste Gründe'!A:D,2,FALSE)</f>
        <v>keinen Verwendungszweck</v>
      </c>
      <c r="G1084" s="13" t="str">
        <f>IF(ISBLANK(Eintragen!F1084),VLOOKUP(Tabelle3[[#This Row],[Grund Ziffer]],'Liste Gründe'!A:D,3,FALSE),Eintragen!F1084)</f>
        <v>keinen Verwendungszweck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27</v>
      </c>
      <c r="N1084" s="14" t="str">
        <f>Eintragen!A1084</f>
        <v>Bu4</v>
      </c>
      <c r="O1084" s="16">
        <f>Eintragen!B1084</f>
        <v>29500952</v>
      </c>
      <c r="P1084" s="15">
        <f>Eintragen!D1084</f>
        <v>61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BU4</v>
      </c>
      <c r="B1085" s="12">
        <f>Eintragen!C1085</f>
        <v>12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5" s="14" t="str">
        <f>IFERROR(VLOOKUP(Tabelle3[[#This Row],[Artikelnr.]],Artikel!A:C,3,FALSE),Tabelle3[[#This Row],[Artikelnr.]])</f>
        <v>VOS WAL-THEKE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6</v>
      </c>
      <c r="N1085" s="14" t="str">
        <f>Eintragen!A1085</f>
        <v>Bu4</v>
      </c>
      <c r="O1085" s="16">
        <f>Eintragen!B1085</f>
        <v>29501020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25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6" s="14" t="str">
        <f>IFERROR(VLOOKUP(Tabelle3[[#This Row],[Artikelnr.]],Artikel!A:C,3,FALSE),Tabelle3[[#This Row],[Artikelnr.]])</f>
        <v>VOS URW NATUR AMM CO RE</v>
      </c>
      <c r="F1086" s="11" t="str">
        <f>VLOOKUP(Eintragen!D1086,'Liste Gründe'!A:D,2,FALSE)</f>
        <v>Schimmel</v>
      </c>
      <c r="G1086" s="13" t="str">
        <f>IF(ISBLANK(Eintragen!F1086),VLOOKUP(Tabelle3[[#This Row],[Grund Ziffer]],'Liste Gründe'!A:D,3,FALSE),Eintragen!F1086)</f>
        <v>VOS &gt; Einsatz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12.5</v>
      </c>
      <c r="N1086" s="14" t="str">
        <f>Eintragen!A1086</f>
        <v>RWV</v>
      </c>
      <c r="O1086" s="16">
        <f>Eintragen!B1086</f>
        <v>29501021</v>
      </c>
      <c r="P1086" s="15">
        <f>Eintragen!D1086</f>
        <v>12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BU4</v>
      </c>
      <c r="B1087" s="12">
        <f>Eintragen!C1087</f>
        <v>39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BRUSCHETTA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58.5</v>
      </c>
      <c r="N1087" s="14" t="str">
        <f>Eintragen!A1087</f>
        <v>Bu4</v>
      </c>
      <c r="O1087" s="16">
        <f>Eintragen!B1087</f>
        <v>29501029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Verkauf</v>
      </c>
      <c r="B1089" s="12">
        <f>Eintragen!C1089</f>
        <v>60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89" s="14" t="str">
        <f>IFERROR(VLOOKUP(Tabelle3[[#This Row],[Artikelnr.]],Artikel!A:C,3,FALSE),Tabelle3[[#This Row],[Artikelnr.]])</f>
        <v>VOS RW-NATUR-NAT ZIPFEL</v>
      </c>
      <c r="F1089" s="11" t="str">
        <f>VLOOKUP(Eintragen!D1089,'Liste Gründe'!A:D,2,FALSE)</f>
        <v>Schimmel</v>
      </c>
      <c r="G1089" s="13" t="str">
        <f>IF(ISBLANK(Eintragen!F1089),VLOOKUP(Tabelle3[[#This Row],[Grund Ziffer]],'Liste Gründe'!A:D,3,FALSE),Eintragen!F1089)</f>
        <v>keinen Abnehmer/kein Schälpersonal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30</v>
      </c>
      <c r="N1089" s="14" t="str">
        <f>Eintragen!A1089</f>
        <v>Verkauf</v>
      </c>
      <c r="O1089" s="16">
        <f>Eintragen!B1089</f>
        <v>29501065</v>
      </c>
      <c r="P1089" s="15">
        <f>Eintragen!D1089</f>
        <v>12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259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VS Schinken mit Rinde</v>
      </c>
      <c r="F1090" s="11" t="str">
        <f>VLOOKUP(Eintragen!D1090,'Liste Gründe'!A:D,2,FALSE)</f>
        <v>Verpackungsfehler</v>
      </c>
      <c r="G1090" s="13" t="str">
        <f>IF(ISBLANK(Eintragen!F1090),VLOOKUP(Tabelle3[[#This Row],[Grund Ziffer]],'Liste Gründe'!A:D,3,FALSE),Eintragen!F1090)</f>
        <v>kein SSC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129.5</v>
      </c>
      <c r="N1090" s="14" t="str">
        <f>Eintragen!A1090</f>
        <v>RWV</v>
      </c>
      <c r="O1090" s="16">
        <f>Eintragen!B1090</f>
        <v>29600026</v>
      </c>
      <c r="P1090" s="15">
        <f>Eintragen!D1090</f>
        <v>83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127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1" s="14" t="str">
        <f>IFERROR(VLOOKUP(Tabelle3[[#This Row],[Artikelnr.]],Artikel!A:C,3,FALSE),Tabelle3[[#This Row],[Artikelnr.]])</f>
        <v>VS Chili geschält</v>
      </c>
      <c r="F1091" s="11" t="str">
        <f>VLOOKUP(Eintragen!D1091,'Liste Gründe'!A:D,2,FALSE)</f>
        <v>Schimmel</v>
      </c>
      <c r="G1091" s="13" t="str">
        <f>IF(ISBLANK(Eintragen!F1091),VLOOKUP(Tabelle3[[#This Row],[Grund Ziffer]],'Liste Gründe'!A:D,3,FALSE),Eintragen!F1091)</f>
        <v>keine Verarbeitung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118.3767</v>
      </c>
      <c r="N1091" s="14" t="str">
        <f>Eintragen!A1091</f>
        <v>Schmelze</v>
      </c>
      <c r="O1091" s="16">
        <f>Eintragen!B1091</f>
        <v>29600027</v>
      </c>
      <c r="P1091" s="15">
        <f>Eintragen!D1091</f>
        <v>12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Rest</v>
      </c>
      <c r="B1092" s="12">
        <f>Eintragen!C1092</f>
        <v>540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2" s="14" t="str">
        <f>IFERROR(VLOOKUP(Tabelle3[[#This Row],[Artikelnr.]],Artikel!A:C,3,FALSE),Tabelle3[[#This Row],[Artikelnr.]])</f>
        <v>Frucht/Nuss Käse</v>
      </c>
      <c r="F1092" s="11" t="str">
        <f>VLOOKUP(Eintragen!D1092,'Liste Gründe'!A:D,2,FALSE)</f>
        <v>Schimmel</v>
      </c>
      <c r="G1092" s="13" t="str">
        <f>IF(ISBLANK(Eintragen!F1092),VLOOKUP(Tabelle3[[#This Row],[Grund Ziffer]],'Liste Gründe'!A:D,3,FALSE),Eintragen!F1092)</f>
        <v>zu viel Wasseraustritt, Keine unfangreiche Durchführung von Tests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22171.644</v>
      </c>
      <c r="N1092" s="14" t="str">
        <f>Eintragen!A1092</f>
        <v>Entwicklung</v>
      </c>
      <c r="O1092" s="16">
        <f>Eintragen!B1092</f>
        <v>31000234</v>
      </c>
      <c r="P1092" s="15">
        <f>Eintragen!D1092</f>
        <v>12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BU3</v>
      </c>
      <c r="B1094" s="12">
        <f>Eintragen!C1094</f>
        <v>25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4" s="14" t="str">
        <f>IFERROR(VLOOKUP(Tabelle3[[#This Row],[Artikelnr.]],Artikel!A:C,3,FALSE),Tabelle3[[#This Row],[Artikelnr.]])</f>
        <v>-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L1</v>
      </c>
      <c r="O1094" s="16" t="str">
        <f>Eintragen!B1094</f>
        <v>-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Rest</v>
      </c>
      <c r="B1095" s="12">
        <f>Eintragen!C1095</f>
        <v>47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5" s="14" t="str">
        <f>IFERROR(VLOOKUP(Tabelle3[[#This Row],[Artikelnr.]],Artikel!A:C,3,FALSE),Tabelle3[[#This Row],[Artikelnr.]])</f>
        <v>-</v>
      </c>
      <c r="F1095" s="11" t="str">
        <f>VLOOKUP(Eintragen!D1095,'Liste Gründe'!A:D,2,FALSE)</f>
        <v>Qualitätssicherung</v>
      </c>
      <c r="G1095" s="13" t="str">
        <f>IF(ISBLANK(Eintragen!F1095),VLOOKUP(Tabelle3[[#This Row],[Grund Ziffer]],'Liste Gründe'!A:D,3,FALSE),Eintragen!F1095)</f>
        <v>Rückstellproben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Labor</v>
      </c>
      <c r="O1095" s="16" t="str">
        <f>Eintragen!B1095</f>
        <v>-</v>
      </c>
      <c r="P1095" s="15">
        <f>Eintragen!D1095</f>
        <v>70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Rest</v>
      </c>
      <c r="B1096" s="12">
        <f>Eintragen!C1096</f>
        <v>9.5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6" s="14" t="str">
        <f>IFERROR(VLOOKUP(Tabelle3[[#This Row],[Artikelnr.]],Artikel!A:C,3,FALSE),Tabelle3[[#This Row],[Artikelnr.]])</f>
        <v>-</v>
      </c>
      <c r="F1096" s="11" t="str">
        <f>VLOOKUP(Eintragen!D1096,'Liste Gründe'!A:D,2,FALSE)</f>
        <v>Qualitätssicherung</v>
      </c>
      <c r="G1096" s="13" t="str">
        <f>IF(ISBLANK(Eintragen!F1096),VLOOKUP(Tabelle3[[#This Row],[Grund Ziffer]],'Liste Gründe'!A:D,3,FALSE),Eintragen!F1096)</f>
        <v>Sensorik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QM</v>
      </c>
      <c r="O1096" s="16" t="str">
        <f>Eintragen!B1096</f>
        <v>-</v>
      </c>
      <c r="P1096" s="15">
        <f>Eintragen!D1096</f>
        <v>74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Rest</v>
      </c>
      <c r="B1097" s="12">
        <f>Eintragen!C1097</f>
        <v>57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7" s="14" t="str">
        <f>IFERROR(VLOOKUP(Tabelle3[[#This Row],[Artikelnr.]],Artikel!A:C,3,FALSE),Tabelle3[[#This Row],[Artikelnr.]])</f>
        <v>-</v>
      </c>
      <c r="F1097" s="11" t="str">
        <f>VLOOKUP(Eintragen!D1097,'Liste Gründe'!A:D,2,FALSE)</f>
        <v>Qualitätssicherung</v>
      </c>
      <c r="G1097" s="13" t="str">
        <f>IF(ISBLANK(Eintragen!F1097),VLOOKUP(Tabelle3[[#This Row],[Grund Ziffer]],'Liste Gründe'!A:D,3,FALSE),Eintragen!F1097)</f>
        <v>Einwaage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Labor</v>
      </c>
      <c r="O1097" s="16" t="str">
        <f>Eintragen!B1097</f>
        <v>-</v>
      </c>
      <c r="P1097" s="15">
        <f>Eintragen!D1097</f>
        <v>71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Rest</v>
      </c>
      <c r="B1098" s="12">
        <f>Eintragen!C1098</f>
        <v>2.2000000000000002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Qualitätssicherung</v>
      </c>
      <c r="G1098" s="13" t="str">
        <f>IF(ISBLANK(Eintragen!F1098),VLOOKUP(Tabelle3[[#This Row],[Grund Ziffer]],'Liste Gründe'!A:D,3,FALSE),Eintragen!F1098)</f>
        <v>Sensorik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Labor</v>
      </c>
      <c r="O1098" s="16" t="str">
        <f>Eintragen!B1098</f>
        <v>-</v>
      </c>
      <c r="P1098" s="15">
        <f>Eintragen!D1098</f>
        <v>74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BU4</v>
      </c>
      <c r="B1099" s="12">
        <f>Eintragen!C1099</f>
        <v>15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BU4</v>
      </c>
      <c r="O1099" s="16" t="str">
        <f>Eintragen!B1099</f>
        <v>Diverses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BU3</v>
      </c>
      <c r="B1100" s="12">
        <f>Eintragen!C1100</f>
        <v>35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Maschinenabfall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BU3</v>
      </c>
      <c r="O1100" s="16" t="str">
        <f>Eintragen!B1100</f>
        <v>Diverses</v>
      </c>
      <c r="P1100" s="15">
        <f>Eintragen!D1100</f>
        <v>30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41.5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Reinigung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Schmelze</v>
      </c>
      <c r="O1101" s="16" t="str">
        <f>Eintragen!B1101</f>
        <v>Diverses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267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BU3</v>
      </c>
      <c r="B1103" s="12">
        <f>Eintragen!C1103</f>
        <v>19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3" s="14" t="str">
        <f>IFERROR(VLOOKUP(Tabelle3[[#This Row],[Artikelnr.]],Artikel!A:C,3,FALSE),Tabelle3[[#This Row],[Artikelnr.]])</f>
        <v>Räucher Schinken Fertigware</v>
      </c>
      <c r="F1103" s="11" t="str">
        <f>VLOOKUP(Eintragen!D1103,'Liste Gründe'!A:D,2,FALSE)</f>
        <v>Verpackungsfehler</v>
      </c>
      <c r="G1103" s="13" t="str">
        <f>IF(ISBLANK(Eintragen!F1103),VLOOKUP(Tabelle3[[#This Row],[Grund Ziffer]],'Liste Gründe'!A:D,3,FALSE),Eintragen!F1103)</f>
        <v>offene Verpackung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L16</v>
      </c>
      <c r="O1103" s="16" t="str">
        <f>Eintragen!B1103</f>
        <v>Räucher Schinken Fertigware</v>
      </c>
      <c r="P1103" s="15">
        <f>Eintragen!D1103</f>
        <v>82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BU1</v>
      </c>
      <c r="B1104" s="12">
        <f>Eintragen!C1104</f>
        <v>130</v>
      </c>
      <c r="C1104" s="13">
        <f>Tabelle1[[#This Row],[Datum]]</f>
        <v>44477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4" s="14" t="str">
        <f>IFERROR(VLOOKUP(Tabelle3[[#This Row],[Artikelnr.]],Artikel!A:C,3,FALSE),Tabelle3[[#This Row],[Artikelnr.]])</f>
        <v>ABS 45-48% OGT</v>
      </c>
      <c r="F1104" s="11" t="str">
        <f>VLOOKUP(Eintragen!D1104,'Liste Gründe'!A:D,2,FALSE)</f>
        <v>Schimmel</v>
      </c>
      <c r="G1104" s="13" t="str">
        <f>IF(ISBLANK(Eintragen!F1104),VLOOKUP(Tabelle3[[#This Row],[Grund Ziffer]],'Liste Gründe'!A:D,3,FALSE),Eintragen!F1104)</f>
        <v>Schimmel</v>
      </c>
      <c r="H1104" s="11" t="str">
        <f>IF(ISBLANK(Tabelle1[[#This Row],[noch genauer]]),"-",Tabelle1[[#This Row],[noch genauer]])</f>
        <v>-</v>
      </c>
      <c r="I1104" s="14">
        <f t="shared" si="68"/>
        <v>40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>
        <f>IFERROR(VLOOKUP(Tabelle3[[#This Row],[Artikelnr.]],Kennzahlen!S:U,3,FALSE)*Tabelle3[[#This Row],[Menge]],"0")</f>
        <v>266.721</v>
      </c>
      <c r="N1104" s="14" t="str">
        <f>Eintragen!A1104</f>
        <v>RWV</v>
      </c>
      <c r="O1104" s="16">
        <f>Eintragen!B1104</f>
        <v>29600003</v>
      </c>
      <c r="P1104" s="15">
        <f>Eintragen!D1104</f>
        <v>12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Rest</v>
      </c>
      <c r="B1105" s="12">
        <f>Eintragen!C1105</f>
        <v>20</v>
      </c>
      <c r="C1105" s="13">
        <f>Tabelle1[[#This Row],[Datum]]</f>
        <v>44483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5" s="14" t="str">
        <f>IFERROR(VLOOKUP(Tabelle3[[#This Row],[Artikelnr.]],Artikel!A:C,3,FALSE),Tabelle3[[#This Row],[Artikelnr.]])</f>
        <v>VOS Bergkäse</v>
      </c>
      <c r="F1105" s="11" t="str">
        <f>VLOOKUP(Eintragen!D1105,'Liste Gründe'!A:D,2,FALSE)</f>
        <v>Schimmel</v>
      </c>
      <c r="G1105" s="13" t="str">
        <f>IF(ISBLANK(Eintragen!F1105),VLOOKUP(Tabelle3[[#This Row],[Grund Ziffer]],'Liste Gründe'!A:D,3,FALSE),Eintragen!F1105)</f>
        <v>MHD abgelaufen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Außenlager</v>
      </c>
      <c r="O1105" s="16" t="str">
        <f>Eintragen!B1105</f>
        <v>VOS Bergkäse</v>
      </c>
      <c r="P1105" s="15">
        <f>Eintragen!D1105</f>
        <v>11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10</v>
      </c>
      <c r="C1106" s="13">
        <f>Tabelle1[[#This Row],[Datum]]</f>
        <v>44483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6" s="14" t="str">
        <f>IFERROR(VLOOKUP(Tabelle3[[#This Row],[Artikelnr.]],Artikel!A:C,3,FALSE),Tabelle3[[#This Row],[Artikelnr.]])</f>
        <v>Walnusstorten</v>
      </c>
      <c r="F1106" s="11" t="str">
        <f>VLOOKUP(Eintragen!D1106,'Liste Gründe'!A:D,2,FALSE)</f>
        <v>Rest</v>
      </c>
      <c r="G1106" s="13" t="str">
        <f>IF(ISBLANK(Eintragen!F1106),VLOOKUP(Tabelle3[[#This Row],[Grund Ziffer]],'Liste Gründe'!A:D,3,FALSE),Eintragen!F1106)</f>
        <v>Schmutz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Walnusstorten</v>
      </c>
      <c r="P1106" s="15">
        <f>Eintragen!D1106</f>
        <v>42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BU1</v>
      </c>
      <c r="B1107" s="12">
        <f>Eintragen!C1107</f>
        <v>164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7" s="14" t="str">
        <f>IFERROR(VLOOKUP(Tabelle3[[#This Row],[Artikelnr.]],Artikel!A:C,3,FALSE),Tabelle3[[#This Row],[Artikelnr.]])</f>
        <v>ABS ALL-EMM-VAKU</v>
      </c>
      <c r="F1107" s="11" t="str">
        <f>VLOOKUP(Eintragen!D1107,'Liste Gründe'!A:D,2,FALSE)</f>
        <v>Schimmel</v>
      </c>
      <c r="G1107" s="13" t="str">
        <f>IF(ISBLANK(Eintragen!F1107),VLOOKUP(Tabelle3[[#This Row],[Grund Ziffer]],'Liste Gründe'!A:D,3,FALSE),Eintragen!F1107)</f>
        <v>Schimmel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>
        <f>IFERROR(VLOOKUP(Tabelle3[[#This Row],[Artikelnr.]],Kennzahlen!S:U,3,FALSE)*Tabelle3[[#This Row],[Menge]],"0")</f>
        <v>412.29599999999999</v>
      </c>
      <c r="N1107" s="14" t="str">
        <f>Eintragen!A1107</f>
        <v>RWV</v>
      </c>
      <c r="O1107" s="16">
        <f>Eintragen!B1107</f>
        <v>49500190</v>
      </c>
      <c r="P1107" s="15">
        <f>Eintragen!D1107</f>
        <v>12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BU3</v>
      </c>
      <c r="B1108" s="12">
        <f>Eintragen!C1108</f>
        <v>20</v>
      </c>
      <c r="C1108" s="13">
        <f>Tabelle1[[#This Row],[Datum]]</f>
        <v>44481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8" s="14" t="str">
        <f>IFERROR(VLOOKUP(Tabelle3[[#This Row],[Artikelnr.]],Artikel!A:C,3,FALSE),Tabelle3[[#This Row],[Artikelnr.]])</f>
        <v>ABS BERGK BERGLANDMILCH</v>
      </c>
      <c r="F1108" s="11" t="str">
        <f>VLOOKUP(Eintragen!D1108,'Liste Gründe'!A:D,2,FALSE)</f>
        <v>Schimmel</v>
      </c>
      <c r="G1108" s="13" t="str">
        <f>IF(ISBLANK(Eintragen!F1108),VLOOKUP(Tabelle3[[#This Row],[Grund Ziffer]],'Liste Gründe'!A:D,3,FALSE),Eintragen!F1108)</f>
        <v>Schimmel</v>
      </c>
      <c r="H1108" s="11" t="str">
        <f>IF(ISBLANK(Tabelle1[[#This Row],[noch genauer]]),"-",Tabelle1[[#This Row],[noch genauer]])</f>
        <v>Endstücke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BU3</v>
      </c>
      <c r="O1108" s="16">
        <f>Eintragen!B1108</f>
        <v>29500967</v>
      </c>
      <c r="P1108" s="15">
        <f>Eintragen!D1108</f>
        <v>12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BU4</v>
      </c>
      <c r="B1109" s="12">
        <f>Eintragen!C1109</f>
        <v>8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9" s="14" t="str">
        <f>IFERROR(VLOOKUP(Tabelle3[[#This Row],[Artikelnr.]],Artikel!A:C,3,FALSE),Tabelle3[[#This Row],[Artikelnr.]])</f>
        <v>ABS ZIEGE-GOU</v>
      </c>
      <c r="F1109" s="11" t="str">
        <f>VLOOKUP(Eintragen!D1109,'Liste Gründe'!A:D,2,FALSE)</f>
        <v>keinen Verwendungszweck</v>
      </c>
      <c r="G1109" s="13" t="str">
        <f>IF(ISBLANK(Eintragen!F1109),VLOOKUP(Tabelle3[[#This Row],[Grund Ziffer]],'Liste Gründe'!A:D,3,FALSE),Eintragen!F1109)</f>
        <v>keinen Verwendungszweck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>
        <f>IFERROR(VLOOKUP(Tabelle3[[#This Row],[Artikelnr.]],Kennzahlen!S:U,3,FALSE)*Tabelle3[[#This Row],[Menge]],"0")</f>
        <v>8</v>
      </c>
      <c r="N1109" s="14" t="str">
        <f>Eintragen!A1109</f>
        <v>Bu4</v>
      </c>
      <c r="O1109" s="16">
        <f>Eintragen!B1109</f>
        <v>29500887</v>
      </c>
      <c r="P1109" s="15">
        <f>Eintragen!D1109</f>
        <v>61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BU4</v>
      </c>
      <c r="B1110" s="12">
        <f>Eintragen!C1110</f>
        <v>53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0" s="14" t="str">
        <f>IFERROR(VLOOKUP(Tabelle3[[#This Row],[Artikelnr.]],Artikel!A:C,3,FALSE),Tabelle3[[#This Row],[Artikelnr.]])</f>
        <v>ABS GRÜN-PESTO</v>
      </c>
      <c r="F1110" s="11" t="str">
        <f>VLOOKUP(Eintragen!D1110,'Liste Gründe'!A:D,2,FALSE)</f>
        <v>keinen Verwendungszweck</v>
      </c>
      <c r="G1110" s="13" t="str">
        <f>IF(ISBLANK(Eintragen!F1110),VLOOKUP(Tabelle3[[#This Row],[Grund Ziffer]],'Liste Gründe'!A:D,3,FALSE),Eintragen!F1110)</f>
        <v>keinen Verwendungszweck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>
        <f>IFERROR(VLOOKUP(Tabelle3[[#This Row],[Artikelnr.]],Kennzahlen!S:U,3,FALSE)*Tabelle3[[#This Row],[Menge]],"0")</f>
        <v>79.5</v>
      </c>
      <c r="N1110" s="14" t="str">
        <f>Eintragen!A1110</f>
        <v>BU4</v>
      </c>
      <c r="O1110" s="16">
        <f>Eintragen!B1110</f>
        <v>29500952</v>
      </c>
      <c r="P1110" s="15">
        <f>Eintragen!D1110</f>
        <v>61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BU4</v>
      </c>
      <c r="B1111" s="12">
        <f>Eintragen!C1111</f>
        <v>1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SAINT ANDRÉ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1E-4</v>
      </c>
      <c r="N1111" s="14" t="str">
        <f>Eintragen!A1111</f>
        <v>BU4</v>
      </c>
      <c r="O1111" s="16">
        <f>Eintragen!B1111</f>
        <v>29501036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39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4" s="14" t="str">
        <f>IFERROR(VLOOKUP(Tabelle3[[#This Row],[Artikelnr.]],Artikel!A:C,3,FALSE),Tabelle3[[#This Row],[Artikelnr.]])</f>
        <v>RW SCHI 9,3KG AN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Bodenabfall Abfüllung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>
        <f>Eintragen!A1114</f>
        <v>3020</v>
      </c>
      <c r="O1114" s="16">
        <f>Eintragen!B1114</f>
        <v>32000068</v>
      </c>
      <c r="P1114" s="15">
        <f>Eintragen!D1114</f>
        <v>32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BU3</v>
      </c>
      <c r="B1115" s="12">
        <f>Eintragen!C1115</f>
        <v>11.2</v>
      </c>
      <c r="C1115" s="13">
        <f>Tabelle1[[#This Row],[Datum]]</f>
        <v>44494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15" s="14" t="str">
        <f>IFERROR(VLOOKUP(Tabelle3[[#This Row],[Artikelnr.]],Artikel!A:C,3,FALSE),Tabelle3[[#This Row],[Artikelnr.]])</f>
        <v>ABS Bergkräuterkäse 50%</v>
      </c>
      <c r="F1115" s="11" t="str">
        <f>VLOOKUP(Eintragen!D1115,'Liste Gründe'!A:D,2,FALSE)</f>
        <v>Schimmel</v>
      </c>
      <c r="G1115" s="13" t="str">
        <f>IF(ISBLANK(Eintragen!F1115),VLOOKUP(Tabelle3[[#This Row],[Grund Ziffer]],'Liste Gründe'!A:D,3,FALSE),Eintragen!F1115)</f>
        <v>Schimmel</v>
      </c>
      <c r="H1115" s="11" t="str">
        <f>IF(ISBLANK(Tabelle1[[#This Row],[noch genauer]]),"-",Tabelle1[[#This Row],[noch genauer]])</f>
        <v>-</v>
      </c>
      <c r="I1115" s="14">
        <f t="shared" si="68"/>
        <v>43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11.2</v>
      </c>
      <c r="N1115" s="14" t="str">
        <f>Eintragen!A1115</f>
        <v>L33</v>
      </c>
      <c r="O1115" s="16">
        <f>Eintragen!B1115</f>
        <v>29501000</v>
      </c>
      <c r="P1115" s="15">
        <f>Eintragen!D1115</f>
        <v>12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BU3</v>
      </c>
      <c r="B1116" s="12">
        <f>Eintragen!C1116</f>
        <v>59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116" s="14" t="str">
        <f>IFERROR(VLOOKUP(Tabelle3[[#This Row],[Artikelnr.]],Artikel!A:C,3,FALSE),Tabelle3[[#This Row],[Artikelnr.]])</f>
        <v>VOS VEG-SCH-WÜRZIG-VAKU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VOS &gt; Einsatz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>
        <f>IFERROR(VLOOKUP(Tabelle3[[#This Row],[Artikelnr.]],Kennzahlen!S:U,3,FALSE)*Tabelle3[[#This Row],[Menge]],"0")</f>
        <v>30.326000000000001</v>
      </c>
      <c r="N1116" s="14" t="str">
        <f>Eintragen!A1116</f>
        <v>BU3</v>
      </c>
      <c r="O1116" s="16">
        <f>Eintragen!B1116</f>
        <v>49900002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BU3</v>
      </c>
      <c r="B1117" s="12">
        <f>Eintragen!C1117</f>
        <v>4.5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Bu3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BU3</v>
      </c>
      <c r="B1118" s="12">
        <f>Eintragen!C1118</f>
        <v>40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L1</v>
      </c>
      <c r="O1118" s="16" t="str">
        <f>Eintragen!B1118</f>
        <v>-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BU4</v>
      </c>
      <c r="B1119" s="12">
        <f>Eintragen!C1119</f>
        <v>35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9" s="14" t="str">
        <f>IFERROR(VLOOKUP(Tabelle3[[#This Row],[Artikelnr.]],Artikel!A:C,3,FALSE),Tabelle3[[#This Row],[Artikelnr.]])</f>
        <v>-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BU4</v>
      </c>
      <c r="O1119" s="16" t="str">
        <f>Eintragen!B1119</f>
        <v>-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BU3</v>
      </c>
      <c r="B1120" s="12">
        <f>Eintragen!C1120</f>
        <v>8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0" s="14" t="str">
        <f>IFERROR(VLOOKUP(Tabelle3[[#This Row],[Artikelnr.]],Artikel!A:C,3,FALSE),Tabelle3[[#This Row],[Artikelnr.]])</f>
        <v>-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L35</v>
      </c>
      <c r="O1120" s="16" t="str">
        <f>Eintragen!B1120</f>
        <v>-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BU2</v>
      </c>
      <c r="B1121" s="12">
        <f>Eintragen!C1121</f>
        <v>39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1" s="14" t="str">
        <f>IFERROR(VLOOKUP(Tabelle3[[#This Row],[Artikelnr.]],Artikel!A:C,3,FALSE),Tabelle3[[#This Row],[Artikelnr.]])</f>
        <v>-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Bu2</v>
      </c>
      <c r="O1121" s="16" t="str">
        <f>Eintragen!B1121</f>
        <v>-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Rest</v>
      </c>
      <c r="B1122" s="12">
        <f>Eintragen!C1122</f>
        <v>8.5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2" s="14" t="str">
        <f>IFERROR(VLOOKUP(Tabelle3[[#This Row],[Artikelnr.]],Artikel!A:C,3,FALSE),Tabelle3[[#This Row],[Artikelnr.]])</f>
        <v>-</v>
      </c>
      <c r="F1122" s="11" t="str">
        <f>VLOOKUP(Eintragen!D1122,'Liste Gründe'!A:D,2,FALSE)</f>
        <v>Qualitätssicherung</v>
      </c>
      <c r="G1122" s="13" t="str">
        <f>IF(ISBLANK(Eintragen!F1122),VLOOKUP(Tabelle3[[#This Row],[Grund Ziffer]],'Liste Gründe'!A:D,3,FALSE),Eintragen!F1122)</f>
        <v>Sensorik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QM</v>
      </c>
      <c r="O1122" s="16" t="str">
        <f>Eintragen!B1122</f>
        <v>-</v>
      </c>
      <c r="P1122" s="15">
        <f>Eintragen!D1122</f>
        <v>74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BU2</v>
      </c>
      <c r="B1124" s="12">
        <f>Eintragen!C1124</f>
        <v>15</v>
      </c>
      <c r="C1124" s="13">
        <f>Tabelle1[[#This Row],[Datum]]</f>
        <v>44484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4" s="14" t="str">
        <f>IFERROR(VLOOKUP(Tabelle3[[#This Row],[Artikelnr.]],Artikel!A:C,3,FALSE),Tabelle3[[#This Row],[Artikelnr.]])</f>
        <v>Blöcke</v>
      </c>
      <c r="F1124" s="11" t="str">
        <f>VLOOKUP(Eintragen!D1124,'Liste Gründe'!A:D,2,FALSE)</f>
        <v>Schimmel</v>
      </c>
      <c r="G1124" s="13" t="str">
        <f>IF(ISBLANK(Eintragen!F1124),VLOOKUP(Tabelle3[[#This Row],[Grund Ziffer]],'Liste Gründe'!A:D,3,FALSE),Eintragen!F1124)</f>
        <v>Luftzieher/Folienriss durch Transport</v>
      </c>
      <c r="H1124" s="11" t="str">
        <f>IF(ISBLANK(Tabelle1[[#This Row],[noch genauer]]),"-",Tabelle1[[#This Row],[noch genauer]])</f>
        <v>-</v>
      </c>
      <c r="I1124" s="14">
        <f t="shared" si="68"/>
        <v>41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Bu2</v>
      </c>
      <c r="O1124" s="16" t="str">
        <f>Eintragen!B1124</f>
        <v>Blöcke</v>
      </c>
      <c r="P1124" s="15">
        <f>Eintragen!D1124</f>
        <v>12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200</v>
      </c>
      <c r="C1125" s="13">
        <f>Tabelle1[[#This Row],[Datum]]</f>
        <v>44484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Reinigung</v>
      </c>
      <c r="H1125" s="11" t="str">
        <f>IF(ISBLANK(Tabelle1[[#This Row],[noch genauer]]),"-",Tabelle1[[#This Row],[noch genauer]])</f>
        <v>-</v>
      </c>
      <c r="I1125" s="14">
        <f t="shared" si="68"/>
        <v>41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Schmelze</v>
      </c>
      <c r="O1125" s="16" t="str">
        <f>Eintragen!B1125</f>
        <v>Diverses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189</v>
      </c>
      <c r="C1126" s="13">
        <f>Tabelle1[[#This Row],[Datum]]</f>
        <v>44484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41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BU3</v>
      </c>
      <c r="B1127" s="12">
        <f>Eintragen!C1127</f>
        <v>117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7" s="14" t="str">
        <f>IFERROR(VLOOKUP(Tabelle3[[#This Row],[Artikelnr.]],Artikel!A:C,3,FALSE),Tabelle3[[#This Row],[Artikelnr.]])</f>
        <v>WALNUSS GEWOLFT 10MM</v>
      </c>
      <c r="F1127" s="11" t="str">
        <f>VLOOKUP(Eintragen!D1127,'Liste Gründe'!A:D,2,FALSE)</f>
        <v>Schimmel</v>
      </c>
      <c r="G1127" s="13" t="str">
        <f>IF(ISBLANK(Eintragen!F1127),VLOOKUP(Tabelle3[[#This Row],[Grund Ziffer]],'Liste Gründe'!A:D,3,FALSE),Eintragen!F1127)</f>
        <v>Maschinenausfälle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500.98230000000001</v>
      </c>
      <c r="N1127" s="14" t="str">
        <f>Eintragen!A1127</f>
        <v>BU3</v>
      </c>
      <c r="O1127" s="16">
        <f>Eintragen!B1127</f>
        <v>23500285</v>
      </c>
      <c r="P1127" s="15">
        <f>Eintragen!D1127</f>
        <v>12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BU3</v>
      </c>
      <c r="B1128" s="12">
        <f>Eintragen!C1128</f>
        <v>243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Räucher Natur Natri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VOS &gt; Einsatz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121.5</v>
      </c>
      <c r="N1128" s="14" t="str">
        <f>Eintragen!A1128</f>
        <v>BU3</v>
      </c>
      <c r="O1128" s="16">
        <f>Eintragen!B1128</f>
        <v>29500498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BU3</v>
      </c>
      <c r="B1129" s="12">
        <f>Eintragen!C1129</f>
        <v>20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Räucher Chili Vorsc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VOS &gt; Einsatz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10</v>
      </c>
      <c r="N1129" s="14" t="str">
        <f>Eintragen!A1129</f>
        <v>BU3</v>
      </c>
      <c r="O1129" s="16">
        <f>Eintragen!B1129</f>
        <v>29500527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22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0" s="14" t="str">
        <f>IFERROR(VLOOKUP(Tabelle3[[#This Row],[Artikelnr.]],Artikel!A:C,3,FALSE),Tabelle3[[#This Row],[Artikelnr.]])</f>
        <v>VOS-ABS ENTSORGUNG</v>
      </c>
      <c r="F1130" s="11" t="str">
        <f>VLOOKUP(Eintragen!D1130,'Liste Gründe'!A:D,2,FALSE)</f>
        <v>Rest</v>
      </c>
      <c r="G1130" s="13" t="str">
        <f>IF(ISBLANK(Eintragen!F1130),VLOOKUP(Tabelle3[[#This Row],[Grund Ziffer]],'Liste Gründe'!A:D,3,FALSE),Eintragen!F1130)</f>
        <v>geschälte Rinde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>
        <f>IFERROR(VLOOKUP(Tabelle3[[#This Row],[Artikelnr.]],Kennzahlen!S:U,3,FALSE)*Tabelle3[[#This Row],[Menge]],"0")</f>
        <v>0.22</v>
      </c>
      <c r="N1130" s="14" t="str">
        <f>Eintragen!A1130</f>
        <v>RWV</v>
      </c>
      <c r="O1130" s="16">
        <f>Eintragen!B1130</f>
        <v>29500917</v>
      </c>
      <c r="P1130" s="15">
        <f>Eintragen!D1130</f>
        <v>60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VOS-ABS ENTSORGUNG</v>
      </c>
      <c r="F1131" s="11" t="str">
        <f>VLOOKUP(Eintragen!D1131,'Liste Gründe'!A:D,2,FALSE)</f>
        <v>Rest</v>
      </c>
      <c r="G1131" s="13" t="str">
        <f>IF(ISBLANK(Eintragen!F1131),VLOOKUP(Tabelle3[[#This Row],[Grund Ziffer]],'Liste Gründe'!A:D,3,FALSE),Eintragen!F1131)</f>
        <v>geschälte Rinde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0.13</v>
      </c>
      <c r="N1131" s="14" t="str">
        <f>Eintragen!A1131</f>
        <v>RWV</v>
      </c>
      <c r="O1131" s="16">
        <f>Eintragen!B1131</f>
        <v>29500917</v>
      </c>
      <c r="P1131" s="15">
        <f>Eintragen!D1131</f>
        <v>60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10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2" s="14" t="str">
        <f>IFERROR(VLOOKUP(Tabelle3[[#This Row],[Artikelnr.]],Artikel!A:C,3,FALSE),Tabelle3[[#This Row],[Artikelnr.]])</f>
        <v>VOS-ABS ENTSORGUNG</v>
      </c>
      <c r="F1132" s="11" t="str">
        <f>VLOOKUP(Eintragen!D1132,'Liste Gründe'!A:D,2,FALSE)</f>
        <v>Rest</v>
      </c>
      <c r="G1132" s="13" t="str">
        <f>IF(ISBLANK(Eintragen!F1132),VLOOKUP(Tabelle3[[#This Row],[Grund Ziffer]],'Liste Gründe'!A:D,3,FALSE),Eintragen!F1132)</f>
        <v>geschälte Rinde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0.1</v>
      </c>
      <c r="N1132" s="14" t="str">
        <f>Eintragen!A1132</f>
        <v>RWV</v>
      </c>
      <c r="O1132" s="16">
        <f>Eintragen!B1132</f>
        <v>29500917</v>
      </c>
      <c r="P1132" s="15">
        <f>Eintragen!D1132</f>
        <v>60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51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3" s="14" t="str">
        <f>IFERROR(VLOOKUP(Tabelle3[[#This Row],[Artikelnr.]],Artikel!A:C,3,FALSE),Tabelle3[[#This Row],[Artikelnr.]])</f>
        <v>VOS-ABS ENTSORGUNG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geschälte Rinde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>
        <f>IFERROR(VLOOKUP(Tabelle3[[#This Row],[Artikelnr.]],Kennzahlen!S:U,3,FALSE)*Tabelle3[[#This Row],[Menge]],"0")</f>
        <v>0.51</v>
      </c>
      <c r="N1133" s="14" t="str">
        <f>Eintragen!A1133</f>
        <v>RWV</v>
      </c>
      <c r="O1133" s="16">
        <f>Eintragen!B1133</f>
        <v>29500917</v>
      </c>
      <c r="P1133" s="15">
        <f>Eintragen!D1133</f>
        <v>60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BU4</v>
      </c>
      <c r="B1134" s="12">
        <f>Eintragen!C1134</f>
        <v>209</v>
      </c>
      <c r="C1134" s="13">
        <f>Tabelle1[[#This Row],[Datum]]</f>
        <v>44488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4" s="14" t="str">
        <f>IFERROR(VLOOKUP(Tabelle3[[#This Row],[Artikelnr.]],Artikel!A:C,3,FALSE),Tabelle3[[#This Row],[Artikelnr.]])</f>
        <v>ABS BLU-FOU</v>
      </c>
      <c r="F1134" s="11" t="str">
        <f>VLOOKUP(Eintragen!D1134,'Liste Gründe'!A:D,2,FALSE)</f>
        <v>Schimmel</v>
      </c>
      <c r="G1134" s="13" t="str">
        <f>IF(ISBLANK(Eintragen!F1134),VLOOKUP(Tabelle3[[#This Row],[Grund Ziffer]],'Liste Gründe'!A:D,3,FALSE),Eintragen!F1134)</f>
        <v>Schimmel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>
        <f>IFERROR(VLOOKUP(Tabelle3[[#This Row],[Artikelnr.]],Kennzahlen!S:U,3,FALSE)*Tabelle3[[#This Row],[Menge]],"0")</f>
        <v>2.09</v>
      </c>
      <c r="N1134" s="14" t="str">
        <f>Eintragen!A1134</f>
        <v>BU4</v>
      </c>
      <c r="O1134" s="16">
        <f>Eintragen!B1134</f>
        <v>29500892</v>
      </c>
      <c r="P1134" s="15">
        <f>Eintragen!D1134</f>
        <v>12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Rest</v>
      </c>
      <c r="B1135" s="12">
        <f>Eintragen!C1135</f>
        <v>28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5" s="14" t="str">
        <f>IFERROR(VLOOKUP(Tabelle3[[#This Row],[Artikelnr.]],Artikel!A:C,3,FALSE),Tabelle3[[#This Row],[Artikelnr.]])</f>
        <v>ABS CHED-ROT MIT ß-CARO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>
        <f>IFERROR(VLOOKUP(Tabelle3[[#This Row],[Artikelnr.]],Kennzahlen!S:U,3,FALSE)*Tabelle3[[#This Row],[Menge]],"0")</f>
        <v>28</v>
      </c>
      <c r="N1135" s="14" t="str">
        <f>Eintragen!A1135</f>
        <v>Externe</v>
      </c>
      <c r="O1135" s="16">
        <f>Eintragen!B1135</f>
        <v>29501032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Verkauf</v>
      </c>
      <c r="B1136" s="12">
        <f>Eintragen!C1136</f>
        <v>31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36" s="14" t="str">
        <f>IFERROR(VLOOKUP(Tabelle3[[#This Row],[Artikelnr.]],Artikel!A:C,3,FALSE),Tabelle3[[#This Row],[Artikelnr.]])</f>
        <v>VOS VS-NATUR ZIPFEL</v>
      </c>
      <c r="F1136" s="11" t="str">
        <f>VLOOKUP(Eintragen!D1136,'Liste Gründe'!A:D,2,FALSE)</f>
        <v>Schimmel</v>
      </c>
      <c r="G1136" s="13" t="str">
        <f>IF(ISBLANK(Eintragen!F1136),VLOOKUP(Tabelle3[[#This Row],[Grund Ziffer]],'Liste Gründe'!A:D,3,FALSE),Eintragen!F1136)</f>
        <v>keinen Abnehmer/kein Schälpersonal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>
        <f>IFERROR(VLOOKUP(Tabelle3[[#This Row],[Artikelnr.]],Kennzahlen!S:U,3,FALSE)*Tabelle3[[#This Row],[Menge]],"0")</f>
        <v>15.5</v>
      </c>
      <c r="N1136" s="14" t="str">
        <f>Eintragen!A1136</f>
        <v>Verkauf</v>
      </c>
      <c r="O1136" s="16">
        <f>Eintragen!B1136</f>
        <v>29501062</v>
      </c>
      <c r="P1136" s="15">
        <f>Eintragen!D1136</f>
        <v>12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BU3</v>
      </c>
      <c r="B1137" s="12">
        <f>Eintragen!C1137</f>
        <v>115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7" s="14" t="str">
        <f>IFERROR(VLOOKUP(Tabelle3[[#This Row],[Artikelnr.]],Artikel!A:C,3,FALSE),Tabelle3[[#This Row],[Artikelnr.]])</f>
        <v>VOS RW-NATUR-NAT ZIPFEL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57.5</v>
      </c>
      <c r="N1137" s="14" t="str">
        <f>Eintragen!A1137</f>
        <v>L9</v>
      </c>
      <c r="O1137" s="16">
        <f>Eintragen!B1137</f>
        <v>29501065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BU3</v>
      </c>
      <c r="B1138" s="12">
        <f>Eintragen!C1138</f>
        <v>92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8" s="14" t="str">
        <f>IFERROR(VLOOKUP(Tabelle3[[#This Row],[Artikelnr.]],Artikel!A:C,3,FALSE),Tabelle3[[#This Row],[Artikelnr.]])</f>
        <v>VOS RW-NATUR ENDSTÜCK 3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>
        <f>IFERROR(VLOOKUP(Tabelle3[[#This Row],[Artikelnr.]],Kennzahlen!S:U,3,FALSE)*Tabelle3[[#This Row],[Menge]],"0")</f>
        <v>46</v>
      </c>
      <c r="N1138" s="14" t="str">
        <f>Eintragen!A1138</f>
        <v>L9</v>
      </c>
      <c r="O1138" s="16">
        <f>Eintragen!B1138</f>
        <v>29501066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BU3</v>
      </c>
      <c r="B1139" s="12">
        <f>Eintragen!C1139</f>
        <v>25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9" s="14" t="str">
        <f>IFERROR(VLOOKUP(Tabelle3[[#This Row],[Artikelnr.]],Artikel!A:C,3,FALSE),Tabelle3[[#This Row],[Artikelnr.]])</f>
        <v>VOS RW-NATUR-EXTRA ENDS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>
        <f>IFERROR(VLOOKUP(Tabelle3[[#This Row],[Artikelnr.]],Kennzahlen!S:U,3,FALSE)*Tabelle3[[#This Row],[Menge]],"0")</f>
        <v>12.5</v>
      </c>
      <c r="N1139" s="14" t="str">
        <f>Eintragen!A1139</f>
        <v>BU3</v>
      </c>
      <c r="O1139" s="16">
        <f>Eintragen!B1139</f>
        <v>29501083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BU3</v>
      </c>
      <c r="B1140" s="12">
        <f>Eintragen!C1140</f>
        <v>106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0" s="14" t="str">
        <f>IFERROR(VLOOKUP(Tabelle3[[#This Row],[Artikelnr.]],Artikel!A:C,3,FALSE),Tabelle3[[#This Row],[Artikelnr.]])</f>
        <v>VOS RW-NATUR-EXTRA ENDS</v>
      </c>
      <c r="F1140" s="11" t="str">
        <f>VLOOKUP(Eintragen!D1140,'Liste Gründe'!A:D,2,FALSE)</f>
        <v>Schimmel</v>
      </c>
      <c r="G1140" s="13" t="str">
        <f>IF(ISBLANK(Eintragen!F1140),VLOOKUP(Tabelle3[[#This Row],[Grund Ziffer]],'Liste Gründe'!A:D,3,FALSE),Eintragen!F1140)</f>
        <v>VOS &gt; Einsatz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>
        <f>IFERROR(VLOOKUP(Tabelle3[[#This Row],[Artikelnr.]],Kennzahlen!S:U,3,FALSE)*Tabelle3[[#This Row],[Menge]],"0")</f>
        <v>53</v>
      </c>
      <c r="N1140" s="14" t="str">
        <f>Eintragen!A1140</f>
        <v>BU3</v>
      </c>
      <c r="O1140" s="16">
        <f>Eintragen!B1140</f>
        <v>29501083</v>
      </c>
      <c r="P1140" s="15">
        <f>Eintragen!D1140</f>
        <v>12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Verkauf</v>
      </c>
      <c r="B1141" s="12">
        <f>Eintragen!C1141</f>
        <v>346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1" s="14" t="str">
        <f>IFERROR(VLOOKUP(Tabelle3[[#This Row],[Artikelnr.]],Artikel!A:C,3,FALSE),Tabelle3[[#This Row],[Artikelnr.]])</f>
        <v>VOS RW-SCHI-NAT ENDSTÜC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keinen Abnehmer/kein Schälpersonal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>
        <f>IFERROR(VLOOKUP(Tabelle3[[#This Row],[Artikelnr.]],Kennzahlen!S:U,3,FALSE)*Tabelle3[[#This Row],[Menge]],"0")</f>
        <v>173</v>
      </c>
      <c r="N1141" s="14" t="str">
        <f>Eintragen!A1141</f>
        <v>Verkauf</v>
      </c>
      <c r="O1141" s="16">
        <f>Eintragen!B1141</f>
        <v>29501085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Verkauf</v>
      </c>
      <c r="B1142" s="12">
        <f>Eintragen!C1142</f>
        <v>38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2" s="14" t="str">
        <f>IFERROR(VLOOKUP(Tabelle3[[#This Row],[Artikelnr.]],Artikel!A:C,3,FALSE),Tabelle3[[#This Row],[Artikelnr.]])</f>
        <v>VOS VS-CHILI ZIPFEL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keinen Abnehmer/kein Schälpersonal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19</v>
      </c>
      <c r="N1142" s="14" t="str">
        <f>Eintragen!A1142</f>
        <v>Verkauf</v>
      </c>
      <c r="O1142" s="16">
        <f>Eintragen!B1142</f>
        <v>29501087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Verkauf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3" s="14" t="str">
        <f>IFERROR(VLOOKUP(Tabelle3[[#This Row],[Artikelnr.]],Artikel!A:C,3,FALSE),Tabelle3[[#This Row],[Artikelnr.]])</f>
        <v>VOS VS-CHILI ENDSTÜCK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keinen Abnehmer/kein Schälpersonal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Verkauf</v>
      </c>
      <c r="O1143" s="16">
        <f>Eintragen!B1143</f>
        <v>29501089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BU3</v>
      </c>
      <c r="B1144" s="12">
        <f>Eintragen!C1144</f>
        <v>283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144" s="14" t="str">
        <f>IFERROR(VLOOKUP(Tabelle3[[#This Row],[Artikelnr.]],Artikel!A:C,3,FALSE),Tabelle3[[#This Row],[Artikelnr.]])</f>
        <v>VOS VEG-SCH MILD</v>
      </c>
      <c r="F1144" s="11" t="str">
        <f>VLOOKUP(Eintragen!D1144,'Liste Gründe'!A:D,2,FALSE)</f>
        <v>keinen Verwendungszweck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141.5</v>
      </c>
      <c r="N1144" s="14" t="str">
        <f>Eintragen!A1144</f>
        <v>BU3</v>
      </c>
      <c r="O1144" s="16">
        <f>Eintragen!B1144</f>
        <v>29900002</v>
      </c>
      <c r="P1144" s="15">
        <f>Eintragen!D1144</f>
        <v>61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BU4</v>
      </c>
      <c r="B1145" s="12">
        <f>Eintragen!C1145</f>
        <v>61</v>
      </c>
      <c r="C1145" s="13">
        <f>Tabelle1[[#This Row],[Datum]]</f>
        <v>44488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5" s="14" t="str">
        <f>IFERROR(VLOOKUP(Tabelle3[[#This Row],[Artikelnr.]],Artikel!A:C,3,FALSE),Tabelle3[[#This Row],[Artikelnr.]])</f>
        <v>ABS BRIE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Schimmel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0.61</v>
      </c>
      <c r="N1145" s="14" t="str">
        <f>Eintragen!A1145</f>
        <v>BU4</v>
      </c>
      <c r="O1145" s="16">
        <f>Eintragen!B1145</f>
        <v>29500895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BU3</v>
      </c>
      <c r="B1146" s="12">
        <f>Eintragen!C1146</f>
        <v>299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6" s="14" t="str">
        <f>IFERROR(VLOOKUP(Tabelle3[[#This Row],[Artikelnr.]],Artikel!A:C,3,FALSE),Tabelle3[[#This Row],[Artikelnr.]])</f>
        <v>VOS GRW-NATUR-VAKU / Er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153.68600000000001</v>
      </c>
      <c r="N1146" s="14" t="str">
        <f>Eintragen!A1146</f>
        <v>BU3</v>
      </c>
      <c r="O1146" s="16">
        <f>Eintragen!B1146</f>
        <v>49500143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BU2</v>
      </c>
      <c r="B1147" s="12">
        <f>Eintragen!C1147</f>
        <v>146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7" s="14" t="str">
        <f>IFERROR(VLOOKUP(Tabelle3[[#This Row],[Artikelnr.]],Artikel!A:C,3,FALSE),Tabelle3[[#This Row],[Artikelnr.]])</f>
        <v>ABS CHED-PF-KRÄUK gemis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Schimmel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146</v>
      </c>
      <c r="N1147" s="14" t="str">
        <f>Eintragen!A1147</f>
        <v>BU2</v>
      </c>
      <c r="O1147" s="16">
        <f>Eintragen!B1147</f>
        <v>29501003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BU4</v>
      </c>
      <c r="B1148" s="12">
        <f>Eintragen!C1148</f>
        <v>17</v>
      </c>
      <c r="C1148" s="13">
        <f>Tabelle1[[#This Row],[Datum]]</f>
        <v>44488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8" s="14" t="str">
        <f>IFERROR(VLOOKUP(Tabelle3[[#This Row],[Artikelnr.]],Artikel!A:C,3,FALSE),Tabelle3[[#This Row],[Artikelnr.]])</f>
        <v>ABS Crémeux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Schimmel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0.17</v>
      </c>
      <c r="N1148" s="14" t="str">
        <f>Eintragen!A1148</f>
        <v>BU4</v>
      </c>
      <c r="O1148" s="16">
        <f>Eintragen!B1148</f>
        <v>29500957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Rest</v>
      </c>
      <c r="B1149" s="12">
        <f>Eintragen!C1149</f>
        <v>14.5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9" s="14" t="str">
        <f>IFERROR(VLOOKUP(Tabelle3[[#This Row],[Artikelnr.]],Artikel!A:C,3,FALSE),Tabelle3[[#This Row],[Artikelnr.]])</f>
        <v>-</v>
      </c>
      <c r="F1149" s="11" t="str">
        <f>VLOOKUP(Eintragen!D1149,'Liste Gründe'!A:D,2,FALSE)</f>
        <v>Qualitätssicherung</v>
      </c>
      <c r="G1149" s="13" t="str">
        <f>IF(ISBLANK(Eintragen!F1149),VLOOKUP(Tabelle3[[#This Row],[Grund Ziffer]],'Liste Gründe'!A:D,3,FALSE),Eintragen!F1149)</f>
        <v>Laborproben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Labor</v>
      </c>
      <c r="O1149" s="16" t="str">
        <f>Eintragen!B1149</f>
        <v>-</v>
      </c>
      <c r="P1149" s="15">
        <f>Eintragen!D1149</f>
        <v>73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54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0" s="14" t="str">
        <f>IFERROR(VLOOKUP(Tabelle3[[#This Row],[Artikelnr.]],Artikel!A:C,3,FALSE),Tabelle3[[#This Row],[Artikelnr.]])</f>
        <v>-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-</v>
      </c>
      <c r="P1150" s="15">
        <f>Eintragen!D1150</f>
        <v>30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206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1" s="14" t="str">
        <f>IFERROR(VLOOKUP(Tabelle3[[#This Row],[Artikelnr.]],Artikel!A:C,3,FALSE),Tabelle3[[#This Row],[Artikelnr.]])</f>
        <v>-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Maschinenabfall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-</v>
      </c>
      <c r="P1151" s="15">
        <f>Eintragen!D1151</f>
        <v>30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BU3</v>
      </c>
      <c r="B1152" s="12">
        <f>Eintragen!C1152</f>
        <v>79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2" s="14" t="str">
        <f>IFERROR(VLOOKUP(Tabelle3[[#This Row],[Artikelnr.]],Artikel!A:C,3,FALSE),Tabelle3[[#This Row],[Artikelnr.]])</f>
        <v>-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Maschinenabfall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BU3</v>
      </c>
      <c r="O1152" s="16" t="str">
        <f>Eintragen!B1152</f>
        <v>-</v>
      </c>
      <c r="P1152" s="15">
        <f>Eintragen!D1152</f>
        <v>30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60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Schimmel</v>
      </c>
      <c r="G1153" s="13" t="str">
        <f>IF(ISBLANK(Eintragen!F1153),VLOOKUP(Tabelle3[[#This Row],[Grund Ziffer]],'Liste Gründe'!A:D,3,FALSE),Eintragen!F1153)</f>
        <v>VOS &gt; Einsatz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-</v>
      </c>
      <c r="P1153" s="15">
        <f>Eintragen!D1153</f>
        <v>12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64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4" s="14" t="str">
        <f>IFERROR(VLOOKUP(Tabelle3[[#This Row],[Artikelnr.]],Artikel!A:C,3,FALSE),Tabelle3[[#This Row],[Artikelnr.]])</f>
        <v>-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gemischtes Produkt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L35</v>
      </c>
      <c r="O1154" s="16" t="str">
        <f>Eintragen!B1154</f>
        <v>-</v>
      </c>
      <c r="P1154" s="15">
        <f>Eintragen!D1154</f>
        <v>81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Rest</v>
      </c>
      <c r="B1155" s="12">
        <f>Eintragen!C1155</f>
        <v>19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5" s="14" t="str">
        <f>IFERROR(VLOOKUP(Tabelle3[[#This Row],[Artikelnr.]],Artikel!A:C,3,FALSE),Tabelle3[[#This Row],[Artikelnr.]])</f>
        <v>-</v>
      </c>
      <c r="F1155" s="11" t="str">
        <f>VLOOKUP(Eintragen!D1155,'Liste Gründe'!A:D,2,FALSE)</f>
        <v>Qualitätssicherung</v>
      </c>
      <c r="G1155" s="13" t="str">
        <f>IF(ISBLANK(Eintragen!F1155),VLOOKUP(Tabelle3[[#This Row],[Grund Ziffer]],'Liste Gründe'!A:D,3,FALSE),Eintragen!F1155)</f>
        <v>Sensorik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QM</v>
      </c>
      <c r="O1155" s="16" t="str">
        <f>Eintragen!B1155</f>
        <v>-</v>
      </c>
      <c r="P1155" s="15">
        <f>Eintragen!D1155</f>
        <v>74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Rest</v>
      </c>
      <c r="B1157" s="12">
        <f>Eintragen!C1157</f>
        <v>63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57" s="14" t="str">
        <f>IFERROR(VLOOKUP(Tabelle3[[#This Row],[Artikelnr.]],Artikel!A:C,3,FALSE),Tabelle3[[#This Row],[Artikelnr.]])</f>
        <v>Brie</v>
      </c>
      <c r="F1157" s="11" t="str">
        <f>VLOOKUP(Eintragen!D1157,'Liste Gründe'!A:D,2,FALSE)</f>
        <v>keinen Verwendungszweck</v>
      </c>
      <c r="G1157" s="13" t="str">
        <f>IF(ISBLANK(Eintragen!F1157),VLOOKUP(Tabelle3[[#This Row],[Grund Ziffer]],'Liste Gründe'!A:D,3,FALSE),Eintragen!F1157)</f>
        <v>Mäusebefall in Rohware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Brie</v>
      </c>
      <c r="P1157" s="15">
        <f>Eintragen!D1157</f>
        <v>61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75.599999999999994</v>
      </c>
      <c r="C1158" s="13">
        <f>Tabelle1[[#This Row],[Datum]]</f>
        <v>44487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8" s="14" t="str">
        <f>IFERROR(VLOOKUP(Tabelle3[[#This Row],[Artikelnr.]],Artikel!A:C,3,FALSE),Tabelle3[[#This Row],[Artikelnr.]])</f>
        <v>Creme Noblesse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Metall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Creme Noblesse</v>
      </c>
      <c r="P1158" s="15">
        <f>Eintragen!D1158</f>
        <v>40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BU3</v>
      </c>
      <c r="B1159" s="12">
        <f>Eintragen!C1159</f>
        <v>90</v>
      </c>
      <c r="C1159" s="13">
        <f>Tabelle1[[#This Row],[Datum]]</f>
        <v>44484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9" s="14" t="str">
        <f>IFERROR(VLOOKUP(Tabelle3[[#This Row],[Artikelnr.]],Artikel!A:C,3,FALSE),Tabelle3[[#This Row],[Artikelnr.]])</f>
        <v>ABS Edamer 40% OGT</v>
      </c>
      <c r="F1159" s="11" t="str">
        <f>VLOOKUP(Eintragen!D1159,'Liste Gründe'!A:D,2,FALSE)</f>
        <v>Schimmel</v>
      </c>
      <c r="G1159" s="13" t="str">
        <f>IF(ISBLANK(Eintragen!F1159),VLOOKUP(Tabelle3[[#This Row],[Grund Ziffer]],'Liste Gründe'!A:D,3,FALSE),Eintragen!F1159)</f>
        <v>Schimmel</v>
      </c>
      <c r="H1159" s="11" t="str">
        <f>IF(ISBLANK(Tabelle1[[#This Row],[noch genauer]]),"-",Tabelle1[[#This Row],[noch genauer]])</f>
        <v>-</v>
      </c>
      <c r="I1159" s="14">
        <f t="shared" si="72"/>
        <v>41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BU3</v>
      </c>
      <c r="O1159" s="16">
        <f>Eintragen!B1159</f>
        <v>29500817</v>
      </c>
      <c r="P1159" s="15">
        <f>Eintragen!D1159</f>
        <v>12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BU3</v>
      </c>
      <c r="B1160" s="12">
        <f>Eintragen!C1160</f>
        <v>21</v>
      </c>
      <c r="C1160" s="13">
        <f>Tabelle1[[#This Row],[Datum]]</f>
        <v>44487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60" s="14" t="str">
        <f>IFERROR(VLOOKUP(Tabelle3[[#This Row],[Artikelnr.]],Artikel!A:C,3,FALSE),Tabelle3[[#This Row],[Artikelnr.]])</f>
        <v>RW Natur</v>
      </c>
      <c r="F1160" s="11" t="str">
        <f>VLOOKUP(Eintragen!D1160,'Liste Gründe'!A:D,2,FALSE)</f>
        <v>Linienbezogen</v>
      </c>
      <c r="G1160" s="13" t="str">
        <f>IF(ISBLANK(Eintragen!F1160),VLOOKUP(Tabelle3[[#This Row],[Grund Ziffer]],'Liste Gründe'!A:D,3,FALSE),Eintragen!F1160)</f>
        <v>Maschinenabfall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L18</v>
      </c>
      <c r="O1160" s="16" t="str">
        <f>Eintragen!B1160</f>
        <v>RW Natur</v>
      </c>
      <c r="P1160" s="15">
        <f>Eintragen!D1160</f>
        <v>30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80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1" s="14" t="str">
        <f>IFERROR(VLOOKUP(Tabelle3[[#This Row],[Artikelnr.]],Artikel!A:C,3,FALSE),Tabelle3[[#This Row],[Artikelnr.]])</f>
        <v>VOS Bergkäse 10kg Beute</v>
      </c>
      <c r="F1161" s="11" t="str">
        <f>VLOOKUP(Eintragen!D1161,'Liste Gründe'!A:D,2,FALSE)</f>
        <v>Qualitätsprobleme</v>
      </c>
      <c r="G1161" s="13" t="str">
        <f>IF(ISBLANK(Eintragen!F1161),VLOOKUP(Tabelle3[[#This Row],[Grund Ziffer]],'Liste Gründe'!A:D,3,FALSE),Eintragen!F1161)</f>
        <v>Produkt durchwässert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40</v>
      </c>
      <c r="N1161" s="14" t="str">
        <f>Eintragen!A1161</f>
        <v>Außenlager</v>
      </c>
      <c r="O1161" s="16">
        <f>Eintragen!B1161</f>
        <v>29500477</v>
      </c>
      <c r="P1161" s="15">
        <f>Eintragen!D1161</f>
        <v>43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BU4</v>
      </c>
      <c r="B1162" s="12">
        <f>Eintragen!C1162</f>
        <v>14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2" s="14" t="str">
        <f>IFERROR(VLOOKUP(Tabelle3[[#This Row],[Artikelnr.]],Artikel!A:C,3,FALSE),Tabelle3[[#This Row],[Artikelnr.]])</f>
        <v>ABS GRUY</v>
      </c>
      <c r="F1162" s="11" t="str">
        <f>VLOOKUP(Eintragen!D1162,'Liste Gründe'!A:D,2,FALSE)</f>
        <v>Schimmel</v>
      </c>
      <c r="G1162" s="13" t="str">
        <f>IF(ISBLANK(Eintragen!F1162),VLOOKUP(Tabelle3[[#This Row],[Grund Ziffer]],'Liste Gründe'!A:D,3,FALSE),Eintragen!F1162)</f>
        <v>Schimmel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7</v>
      </c>
      <c r="N1162" s="14" t="str">
        <f>Eintragen!A1162</f>
        <v>BU4</v>
      </c>
      <c r="O1162" s="16">
        <f>Eintragen!B1162</f>
        <v>29500908</v>
      </c>
      <c r="P1162" s="15">
        <f>Eintragen!D1162</f>
        <v>12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BU3</v>
      </c>
      <c r="B1163" s="12">
        <f>Eintragen!C1163</f>
        <v>243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Räucher Natur Natri</v>
      </c>
      <c r="F1163" s="11" t="str">
        <f>VLOOKUP(Eintragen!D1163,'Liste Gründe'!A:D,2,FALSE)</f>
        <v>Schimmel</v>
      </c>
      <c r="G1163" s="13" t="str">
        <f>IF(ISBLANK(Eintragen!F1163),VLOOKUP(Tabelle3[[#This Row],[Grund Ziffer]],'Liste Gründe'!A:D,3,FALSE),Eintragen!F1163)</f>
        <v>VOS &gt; Einsatz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121.5</v>
      </c>
      <c r="N1163" s="14" t="str">
        <f>Eintragen!A1163</f>
        <v>BU3</v>
      </c>
      <c r="O1163" s="16">
        <f>Eintragen!B1163</f>
        <v>29500498</v>
      </c>
      <c r="P1163" s="15">
        <f>Eintragen!D1163</f>
        <v>12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BU3</v>
      </c>
      <c r="B1164" s="12">
        <f>Eintragen!C1164</f>
        <v>616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4" s="14" t="str">
        <f>IFERROR(VLOOKUP(Tabelle3[[#This Row],[Artikelnr.]],Artikel!A:C,3,FALSE),Tabelle3[[#This Row],[Artikelnr.]])</f>
        <v>ABS Gouda Mittelalt 45%</v>
      </c>
      <c r="F1164" s="11" t="str">
        <f>VLOOKUP(Eintragen!D1164,'Liste Gründe'!A:D,2,FALSE)</f>
        <v>Verpackungsfehler</v>
      </c>
      <c r="G1164" s="13" t="str">
        <f>IF(ISBLANK(Eintragen!F1164),VLOOKUP(Tabelle3[[#This Row],[Grund Ziffer]],'Liste Gründe'!A:D,3,FALSE),Eintragen!F1164)</f>
        <v>blaues Klebeband im Produkt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1232</v>
      </c>
      <c r="N1164" s="14" t="str">
        <f>Eintragen!A1164</f>
        <v>BU3</v>
      </c>
      <c r="O1164" s="16">
        <f>Eintragen!B1164</f>
        <v>29500821</v>
      </c>
      <c r="P1164" s="15">
        <f>Eintragen!D1164</f>
        <v>80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BU4</v>
      </c>
      <c r="B1165" s="12">
        <f>Eintragen!C1165</f>
        <v>19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5" s="14" t="str">
        <f>IFERROR(VLOOKUP(Tabelle3[[#This Row],[Artikelnr.]],Artikel!A:C,3,FALSE),Tabelle3[[#This Row],[Artikelnr.]])</f>
        <v>ABS HEUBL</v>
      </c>
      <c r="F1165" s="11" t="str">
        <f>VLOOKUP(Eintragen!D1165,'Liste Gründe'!A:D,2,FALSE)</f>
        <v>Schimmel</v>
      </c>
      <c r="G1165" s="13" t="str">
        <f>IF(ISBLANK(Eintragen!F1165),VLOOKUP(Tabelle3[[#This Row],[Grund Ziffer]],'Liste Gründe'!A:D,3,FALSE),Eintragen!F1165)</f>
        <v>Schimmel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>
        <f>IFERROR(VLOOKUP(Tabelle3[[#This Row],[Artikelnr.]],Kennzahlen!S:U,3,FALSE)*Tabelle3[[#This Row],[Menge]],"0")</f>
        <v>0.19</v>
      </c>
      <c r="N1165" s="14" t="str">
        <f>Eintragen!A1165</f>
        <v>BU4</v>
      </c>
      <c r="O1165" s="16">
        <f>Eintragen!B1165</f>
        <v>29500885</v>
      </c>
      <c r="P1165" s="15">
        <f>Eintragen!D1165</f>
        <v>12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BU4</v>
      </c>
      <c r="B1166" s="12">
        <f>Eintragen!C1166</f>
        <v>19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6" s="14" t="str">
        <f>IFERROR(VLOOKUP(Tabelle3[[#This Row],[Artikelnr.]],Artikel!A:C,3,FALSE),Tabelle3[[#This Row],[Artikelnr.]])</f>
        <v>ABS MEDI-KRÄUK</v>
      </c>
      <c r="F1166" s="11" t="str">
        <f>VLOOKUP(Eintragen!D1166,'Liste Gründe'!A:D,2,FALSE)</f>
        <v>Schimmel</v>
      </c>
      <c r="G1166" s="13" t="str">
        <f>IF(ISBLANK(Eintragen!F1166),VLOOKUP(Tabelle3[[#This Row],[Grund Ziffer]],'Liste Gründe'!A:D,3,FALSE),Eintragen!F1166)</f>
        <v>Schimmel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>
        <f>IFERROR(VLOOKUP(Tabelle3[[#This Row],[Artikelnr.]],Kennzahlen!S:U,3,FALSE)*Tabelle3[[#This Row],[Menge]],"0")</f>
        <v>28.5</v>
      </c>
      <c r="N1166" s="14" t="str">
        <f>Eintragen!A1166</f>
        <v>BU4</v>
      </c>
      <c r="O1166" s="16">
        <f>Eintragen!B1166</f>
        <v>29500886</v>
      </c>
      <c r="P1166" s="15">
        <f>Eintragen!D1166</f>
        <v>12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BU4</v>
      </c>
      <c r="B1167" s="12">
        <f>Eintragen!C1167</f>
        <v>24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7" s="14" t="str">
        <f>IFERROR(VLOOKUP(Tabelle3[[#This Row],[Artikelnr.]],Artikel!A:C,3,FALSE),Tabelle3[[#This Row],[Artikelnr.]])</f>
        <v>ABS PECO</v>
      </c>
      <c r="F1167" s="11" t="str">
        <f>VLOOKUP(Eintragen!D1167,'Liste Gründe'!A:D,2,FALSE)</f>
        <v>Schimmel</v>
      </c>
      <c r="G1167" s="13" t="str">
        <f>IF(ISBLANK(Eintragen!F1167),VLOOKUP(Tabelle3[[#This Row],[Grund Ziffer]],'Liste Gründe'!A:D,3,FALSE),Eintragen!F1167)</f>
        <v>Schimmel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>
        <f>IFERROR(VLOOKUP(Tabelle3[[#This Row],[Artikelnr.]],Kennzahlen!S:U,3,FALSE)*Tabelle3[[#This Row],[Menge]],"0")</f>
        <v>35.294117647058826</v>
      </c>
      <c r="N1167" s="14" t="str">
        <f>Eintragen!A1167</f>
        <v>BU4</v>
      </c>
      <c r="O1167" s="16">
        <f>Eintragen!B1167</f>
        <v>29500891</v>
      </c>
      <c r="P1167" s="15">
        <f>Eintragen!D1167</f>
        <v>12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hidden="1" customHeight="1" x14ac:dyDescent="0.25">
      <c r="A1168" s="11" t="str">
        <f>VLOOKUP(N1168,'Linien - BU'!A:B,2,FALSE)</f>
        <v>BU4</v>
      </c>
      <c r="B1168" s="12">
        <f>Eintragen!C1168</f>
        <v>5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8" s="14" t="str">
        <f>IFERROR(VLOOKUP(Tabelle3[[#This Row],[Artikelnr.]],Artikel!A:C,3,FALSE),Tabelle3[[#This Row],[Artikelnr.]])</f>
        <v>ABS REBLOCH</v>
      </c>
      <c r="F1168" s="11" t="str">
        <f>VLOOKUP(Eintragen!D1168,'Liste Gründe'!A:D,2,FALSE)</f>
        <v>Schimmel</v>
      </c>
      <c r="G1168" s="13" t="str">
        <f>IF(ISBLANK(Eintragen!F1168),VLOOKUP(Tabelle3[[#This Row],[Grund Ziffer]],'Liste Gründe'!A:D,3,FALSE),Eintragen!F1168)</f>
        <v>Schimmel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>
        <f>IFERROR(VLOOKUP(Tabelle3[[#This Row],[Artikelnr.]],Kennzahlen!S:U,3,FALSE)*Tabelle3[[#This Row],[Menge]],"0")</f>
        <v>0.05</v>
      </c>
      <c r="N1168" s="14" t="str">
        <f>Eintragen!A1168</f>
        <v>BU4</v>
      </c>
      <c r="O1168" s="16">
        <f>Eintragen!B1168</f>
        <v>29500893</v>
      </c>
      <c r="P1168" s="15">
        <f>Eintragen!D1168</f>
        <v>12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BU4</v>
      </c>
      <c r="B1169" s="12">
        <f>Eintragen!C1169</f>
        <v>74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9" s="14" t="str">
        <f>IFERROR(VLOOKUP(Tabelle3[[#This Row],[Artikelnr.]],Artikel!A:C,3,FALSE),Tabelle3[[#This Row],[Artikelnr.]])</f>
        <v>ABS BLU-FOU</v>
      </c>
      <c r="F1169" s="11" t="str">
        <f>VLOOKUP(Eintragen!D1169,'Liste Gründe'!A:D,2,FALSE)</f>
        <v>keinen Verwendungszweck</v>
      </c>
      <c r="G1169" s="13" t="str">
        <f>IF(ISBLANK(Eintragen!F1169),VLOOKUP(Tabelle3[[#This Row],[Grund Ziffer]],'Liste Gründe'!A:D,3,FALSE),Eintragen!F1169)</f>
        <v>keinen Verwendungszweck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0.74</v>
      </c>
      <c r="N1169" s="14" t="str">
        <f>Eintragen!A1169</f>
        <v>BU4</v>
      </c>
      <c r="O1169" s="16">
        <f>Eintragen!B1169</f>
        <v>29500892</v>
      </c>
      <c r="P1169" s="15">
        <f>Eintragen!D1169</f>
        <v>61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BU4</v>
      </c>
      <c r="B1170" s="12">
        <f>Eintragen!C1170</f>
        <v>38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0" s="14" t="str">
        <f>IFERROR(VLOOKUP(Tabelle3[[#This Row],[Artikelnr.]],Artikel!A:C,3,FALSE),Tabelle3[[#This Row],[Artikelnr.]])</f>
        <v>ABS ROVIN</v>
      </c>
      <c r="F1170" s="11" t="str">
        <f>VLOOKUP(Eintragen!D1170,'Liste Gründe'!A:D,2,FALSE)</f>
        <v>Schimmel</v>
      </c>
      <c r="G1170" s="13" t="str">
        <f>IF(ISBLANK(Eintragen!F1170),VLOOKUP(Tabelle3[[#This Row],[Grund Ziffer]],'Liste Gründe'!A:D,3,FALSE),Eintragen!F1170)</f>
        <v>Schimmel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>
        <f>IFERROR(VLOOKUP(Tabelle3[[#This Row],[Artikelnr.]],Kennzahlen!S:U,3,FALSE)*Tabelle3[[#This Row],[Menge]],"0")</f>
        <v>0.38</v>
      </c>
      <c r="N1170" s="14" t="str">
        <f>Eintragen!A1170</f>
        <v>BU4</v>
      </c>
      <c r="O1170" s="16">
        <f>Eintragen!B1170</f>
        <v>29500900</v>
      </c>
      <c r="P1170" s="15">
        <f>Eintragen!D1170</f>
        <v>12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BU4</v>
      </c>
      <c r="B1171" s="12">
        <f>Eintragen!C1171</f>
        <v>29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1" s="14" t="str">
        <f>IFERROR(VLOOKUP(Tabelle3[[#This Row],[Artikelnr.]],Artikel!A:C,3,FALSE),Tabelle3[[#This Row],[Artikelnr.]])</f>
        <v>ABS REBLOCH</v>
      </c>
      <c r="F1171" s="11" t="str">
        <f>VLOOKUP(Eintragen!D1171,'Liste Gründe'!A:D,2,FALSE)</f>
        <v>keinen Verwendungszweck</v>
      </c>
      <c r="G1171" s="13" t="str">
        <f>IF(ISBLANK(Eintragen!F1171),VLOOKUP(Tabelle3[[#This Row],[Grund Ziffer]],'Liste Gründe'!A:D,3,FALSE),Eintragen!F1171)</f>
        <v>keinen Verwendungszweck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>
        <f>IFERROR(VLOOKUP(Tabelle3[[#This Row],[Artikelnr.]],Kennzahlen!S:U,3,FALSE)*Tabelle3[[#This Row],[Menge]],"0")</f>
        <v>0.28999999999999998</v>
      </c>
      <c r="N1171" s="14" t="str">
        <f>Eintragen!A1171</f>
        <v>BU4</v>
      </c>
      <c r="O1171" s="16">
        <f>Eintragen!B1171</f>
        <v>29500893</v>
      </c>
      <c r="P1171" s="15">
        <f>Eintragen!D1171</f>
        <v>61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BU4</v>
      </c>
      <c r="B1172" s="12">
        <f>Eintragen!C1172</f>
        <v>52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2" s="14" t="str">
        <f>IFERROR(VLOOKUP(Tabelle3[[#This Row],[Artikelnr.]],Artikel!A:C,3,FALSE),Tabelle3[[#This Row],[Artikelnr.]])</f>
        <v>ABS SCH-PAUL</v>
      </c>
      <c r="F1172" s="11" t="str">
        <f>VLOOKUP(Eintragen!D1172,'Liste Gründe'!A:D,2,FALSE)</f>
        <v>Schimmel</v>
      </c>
      <c r="G1172" s="13" t="str">
        <f>IF(ISBLANK(Eintragen!F1172),VLOOKUP(Tabelle3[[#This Row],[Grund Ziffer]],'Liste Gründe'!A:D,3,FALSE),Eintragen!F1172)</f>
        <v>Schimmel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>
        <f>IFERROR(VLOOKUP(Tabelle3[[#This Row],[Artikelnr.]],Kennzahlen!S:U,3,FALSE)*Tabelle3[[#This Row],[Menge]],"0")</f>
        <v>0.52</v>
      </c>
      <c r="N1172" s="14" t="str">
        <f>Eintragen!A1172</f>
        <v>BU4</v>
      </c>
      <c r="O1172" s="16">
        <f>Eintragen!B1172</f>
        <v>29500906</v>
      </c>
      <c r="P1172" s="15">
        <f>Eintragen!D1172</f>
        <v>12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BU4</v>
      </c>
      <c r="B1173" s="12">
        <f>Eintragen!C1173</f>
        <v>22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BRIE</v>
      </c>
      <c r="F1173" s="11" t="str">
        <f>VLOOKUP(Eintragen!D1173,'Liste Gründe'!A:D,2,FALSE)</f>
        <v>keinen Verwendungszweck</v>
      </c>
      <c r="G1173" s="13" t="str">
        <f>IF(ISBLANK(Eintragen!F1173),VLOOKUP(Tabelle3[[#This Row],[Grund Ziffer]],'Liste Gründe'!A:D,3,FALSE),Eintragen!F1173)</f>
        <v>keinen Verwendungszweck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0.22</v>
      </c>
      <c r="N1173" s="14" t="str">
        <f>Eintragen!A1173</f>
        <v>BU4</v>
      </c>
      <c r="O1173" s="16">
        <f>Eintragen!B1173</f>
        <v>29500895</v>
      </c>
      <c r="P1173" s="15">
        <f>Eintragen!D1173</f>
        <v>61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BU4</v>
      </c>
      <c r="B1174" s="12">
        <f>Eintragen!C1174</f>
        <v>51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4" s="14" t="str">
        <f>IFERROR(VLOOKUP(Tabelle3[[#This Row],[Artikelnr.]],Artikel!A:C,3,FALSE),Tabelle3[[#This Row],[Artikelnr.]])</f>
        <v>ABS Unser Blütenkäse</v>
      </c>
      <c r="F1174" s="11" t="str">
        <f>VLOOKUP(Eintragen!D1174,'Liste Gründe'!A:D,2,FALSE)</f>
        <v>Schimmel</v>
      </c>
      <c r="G1174" s="13" t="str">
        <f>IF(ISBLANK(Eintragen!F1174),VLOOKUP(Tabelle3[[#This Row],[Grund Ziffer]],'Liste Gründe'!A:D,3,FALSE),Eintragen!F1174)</f>
        <v>Schimmel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>
        <f>IFERROR(VLOOKUP(Tabelle3[[#This Row],[Artikelnr.]],Kennzahlen!S:U,3,FALSE)*Tabelle3[[#This Row],[Menge]],"0")</f>
        <v>0.51</v>
      </c>
      <c r="N1174" s="14" t="str">
        <f>Eintragen!A1174</f>
        <v>BU4</v>
      </c>
      <c r="O1174" s="16">
        <f>Eintragen!B1174</f>
        <v>29500910</v>
      </c>
      <c r="P1174" s="15">
        <f>Eintragen!D1174</f>
        <v>12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BU4</v>
      </c>
      <c r="B1175" s="12">
        <f>Eintragen!C1175</f>
        <v>3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5" s="14" t="str">
        <f>IFERROR(VLOOKUP(Tabelle3[[#This Row],[Artikelnr.]],Artikel!A:C,3,FALSE),Tabelle3[[#This Row],[Artikelnr.]])</f>
        <v>ABS ROVIN</v>
      </c>
      <c r="F1175" s="11" t="str">
        <f>VLOOKUP(Eintragen!D1175,'Liste Gründe'!A:D,2,FALSE)</f>
        <v>keinen Verwendungszweck</v>
      </c>
      <c r="G1175" s="13" t="str">
        <f>IF(ISBLANK(Eintragen!F1175),VLOOKUP(Tabelle3[[#This Row],[Grund Ziffer]],'Liste Gründe'!A:D,3,FALSE),Eintragen!F1175)</f>
        <v>keinen Verwendungszweck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>
        <f>IFERROR(VLOOKUP(Tabelle3[[#This Row],[Artikelnr.]],Kennzahlen!S:U,3,FALSE)*Tabelle3[[#This Row],[Menge]],"0")</f>
        <v>0.03</v>
      </c>
      <c r="N1175" s="14" t="str">
        <f>Eintragen!A1175</f>
        <v>BU4</v>
      </c>
      <c r="O1175" s="16">
        <f>Eintragen!B1175</f>
        <v>29500900</v>
      </c>
      <c r="P1175" s="15">
        <f>Eintragen!D1175</f>
        <v>61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BU4</v>
      </c>
      <c r="B1176" s="12">
        <f>Eintragen!C1176</f>
        <v>447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6" s="14" t="str">
        <f>IFERROR(VLOOKUP(Tabelle3[[#This Row],[Artikelnr.]],Artikel!A:C,3,FALSE),Tabelle3[[#This Row],[Artikelnr.]])</f>
        <v>ABS TI-AD</v>
      </c>
      <c r="F1176" s="11" t="str">
        <f>VLOOKUP(Eintragen!D1176,'Liste Gründe'!A:D,2,FALSE)</f>
        <v>keinen Verwendungszweck</v>
      </c>
      <c r="G1176" s="13" t="str">
        <f>IF(ISBLANK(Eintragen!F1176),VLOOKUP(Tabelle3[[#This Row],[Grund Ziffer]],'Liste Gründe'!A:D,3,FALSE),Eintragen!F1176)</f>
        <v>keinen Verwendungszweck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4.47</v>
      </c>
      <c r="N1176" s="14" t="str">
        <f>Eintragen!A1176</f>
        <v>BU4</v>
      </c>
      <c r="O1176" s="16">
        <f>Eintragen!B1176</f>
        <v>29500904</v>
      </c>
      <c r="P1176" s="15">
        <f>Eintragen!D1176</f>
        <v>61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BU3</v>
      </c>
      <c r="B1177" s="12">
        <f>Eintragen!C1177</f>
        <v>105</v>
      </c>
      <c r="C1177" s="13">
        <f>Tabelle1[[#This Row],[Datum]]</f>
        <v>44484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7" s="14" t="str">
        <f>IFERROR(VLOOKUP(Tabelle3[[#This Row],[Artikelnr.]],Artikel!A:C,3,FALSE),Tabelle3[[#This Row],[Artikelnr.]])</f>
        <v>Bergkäse 45% Fett i. Tr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41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BU3</v>
      </c>
      <c r="O1177" s="16">
        <f>Eintragen!B1177</f>
        <v>23000206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BU1</v>
      </c>
      <c r="B1178" s="12">
        <f>Eintragen!C1178</f>
        <v>60</v>
      </c>
      <c r="C1178" s="13">
        <f>Tabelle1[[#This Row],[Datum]]</f>
        <v>44483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78" s="14" t="str">
        <f>IFERROR(VLOOKUP(Tabelle3[[#This Row],[Artikelnr.]],Artikel!A:C,3,FALSE),Tabelle3[[#This Row],[Artikelnr.]])</f>
        <v>Cheddar jung 50% F. i.T</v>
      </c>
      <c r="F1178" s="11" t="str">
        <f>VLOOKUP(Eintragen!D1178,'Liste Gründe'!A:D,2,FALSE)</f>
        <v>Schimmel</v>
      </c>
      <c r="G1178" s="13" t="str">
        <f>IF(ISBLANK(Eintragen!F1178),VLOOKUP(Tabelle3[[#This Row],[Grund Ziffer]],'Liste Gründe'!A:D,3,FALSE),Eintragen!F1178)</f>
        <v>Schimmel</v>
      </c>
      <c r="H1178" s="11" t="str">
        <f>IF(ISBLANK(Tabelle1[[#This Row],[noch genauer]]),"-",Tabelle1[[#This Row],[noch genauer]])</f>
        <v>-</v>
      </c>
      <c r="I1178" s="14">
        <f t="shared" si="72"/>
        <v>41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208.8</v>
      </c>
      <c r="N1178" s="14" t="str">
        <f>Eintragen!A1178</f>
        <v>RWV</v>
      </c>
      <c r="O1178" s="16">
        <f>Eintragen!B1178</f>
        <v>23000020</v>
      </c>
      <c r="P1178" s="15">
        <f>Eintragen!D1178</f>
        <v>12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BU4</v>
      </c>
      <c r="B1179" s="12">
        <f>Eintragen!C1179</f>
        <v>177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9" s="14" t="str">
        <f>IFERROR(VLOOKUP(Tabelle3[[#This Row],[Artikelnr.]],Artikel!A:C,3,FALSE),Tabelle3[[#This Row],[Artikelnr.]])</f>
        <v>ABS GRUY</v>
      </c>
      <c r="F1179" s="11" t="str">
        <f>VLOOKUP(Eintragen!D1179,'Liste Gründe'!A:D,2,FALSE)</f>
        <v>keinen Verwendungszweck</v>
      </c>
      <c r="G1179" s="13" t="str">
        <f>IF(ISBLANK(Eintragen!F1179),VLOOKUP(Tabelle3[[#This Row],[Grund Ziffer]],'Liste Gründe'!A:D,3,FALSE),Eintragen!F1179)</f>
        <v>keinen Verwendungszweck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88.5</v>
      </c>
      <c r="N1179" s="14" t="str">
        <f>Eintragen!A1179</f>
        <v>BU4</v>
      </c>
      <c r="O1179" s="16">
        <f>Eintragen!B1179</f>
        <v>29500908</v>
      </c>
      <c r="P1179" s="15">
        <f>Eintragen!D1179</f>
        <v>61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BU3</v>
      </c>
      <c r="B1180" s="12">
        <f>Eintragen!C1180</f>
        <v>38</v>
      </c>
      <c r="C1180" s="13">
        <f>Tabelle1[[#This Row],[Datum]]</f>
        <v>44495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80" s="14" t="str">
        <f>IFERROR(VLOOKUP(Tabelle3[[#This Row],[Artikelnr.]],Artikel!A:C,3,FALSE),Tabelle3[[#This Row],[Artikelnr.]])</f>
        <v>Div Zipfe, ES</v>
      </c>
      <c r="F1180" s="11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Schimmel</v>
      </c>
      <c r="H1180" s="11" t="str">
        <f>IF(ISBLANK(Tabelle1[[#This Row],[noch genauer]]),"-",Tabelle1[[#This Row],[noch genauer]])</f>
        <v>-</v>
      </c>
      <c r="I1180" s="14">
        <f t="shared" si="72"/>
        <v>43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bu3</v>
      </c>
      <c r="O1180" s="16" t="str">
        <f>Eintragen!B1180</f>
        <v>Div Zipfe, ES</v>
      </c>
      <c r="P1180" s="15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BU1</v>
      </c>
      <c r="B1181" s="12">
        <f>Eintragen!C1181</f>
        <v>36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1" s="14" t="str">
        <f>IFERROR(VLOOKUP(Tabelle3[[#This Row],[Artikelnr.]],Artikel!A:C,3,FALSE),Tabelle3[[#This Row],[Artikelnr.]])</f>
        <v>VOS-ABS ENTSORGUNG</v>
      </c>
      <c r="F1181" s="11" t="str">
        <f>VLOOKUP(Eintragen!D1181,'Liste Gründe'!A:D,2,FALSE)</f>
        <v>Rest</v>
      </c>
      <c r="G1181" s="13" t="str">
        <f>IF(ISBLANK(Eintragen!F1181),VLOOKUP(Tabelle3[[#This Row],[Grund Ziffer]],'Liste Gründe'!A:D,3,FALSE),Eintragen!F1181)</f>
        <v>geschälte Rinde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>
        <f>IFERROR(VLOOKUP(Tabelle3[[#This Row],[Artikelnr.]],Kennzahlen!S:U,3,FALSE)*Tabelle3[[#This Row],[Menge]],"0")</f>
        <v>0.36</v>
      </c>
      <c r="N1181" s="14" t="str">
        <f>Eintragen!A1181</f>
        <v>RWV</v>
      </c>
      <c r="O1181" s="16">
        <f>Eintragen!B1181</f>
        <v>29500917</v>
      </c>
      <c r="P1181" s="15">
        <f>Eintragen!D1181</f>
        <v>60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BU1</v>
      </c>
      <c r="B1182" s="12">
        <f>Eintragen!C1182</f>
        <v>2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2" s="14" t="str">
        <f>IFERROR(VLOOKUP(Tabelle3[[#This Row],[Artikelnr.]],Artikel!A:C,3,FALSE),Tabelle3[[#This Row],[Artikelnr.]])</f>
        <v>VOS-ABS ENTSORGUNG</v>
      </c>
      <c r="F1182" s="11" t="str">
        <f>VLOOKUP(Eintragen!D1182,'Liste Gründe'!A:D,2,FALSE)</f>
        <v>Rest</v>
      </c>
      <c r="G1182" s="13" t="str">
        <f>IF(ISBLANK(Eintragen!F1182),VLOOKUP(Tabelle3[[#This Row],[Grund Ziffer]],'Liste Gründe'!A:D,3,FALSE),Eintragen!F1182)</f>
        <v>geschälte Rinde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>
        <f>IFERROR(VLOOKUP(Tabelle3[[#This Row],[Artikelnr.]],Kennzahlen!S:U,3,FALSE)*Tabelle3[[#This Row],[Menge]],"0")</f>
        <v>0.02</v>
      </c>
      <c r="N1182" s="14" t="str">
        <f>Eintragen!A1182</f>
        <v>RWV</v>
      </c>
      <c r="O1182" s="16">
        <f>Eintragen!B1182</f>
        <v>29500917</v>
      </c>
      <c r="P1182" s="15">
        <f>Eintragen!D1182</f>
        <v>60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BU3</v>
      </c>
      <c r="B1184" s="12">
        <f>Eintragen!C1184</f>
        <v>65</v>
      </c>
      <c r="C1184" s="13">
        <f>Tabelle1[[#This Row],[Datum]]</f>
        <v>44473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4" s="14" t="str">
        <f>IFERROR(VLOOKUP(Tabelle3[[#This Row],[Artikelnr.]],Artikel!A:C,3,FALSE),Tabelle3[[#This Row],[Artikelnr.]])</f>
        <v>Diverses</v>
      </c>
      <c r="F1184" s="11" t="str">
        <f>VLOOKUP(Eintragen!D1184,'Liste Gründe'!A:D,2,FALSE)</f>
        <v>Schimmel</v>
      </c>
      <c r="G1184" s="13" t="str">
        <f>IF(ISBLANK(Eintragen!F1184),VLOOKUP(Tabelle3[[#This Row],[Grund Ziffer]],'Liste Gründe'!A:D,3,FALSE),Eintragen!F1184)</f>
        <v>Schimmel</v>
      </c>
      <c r="H1184" s="11" t="str">
        <f>IF(ISBLANK(Tabelle1[[#This Row],[noch genauer]]),"-",Tabelle1[[#This Row],[noch genauer]])</f>
        <v>-</v>
      </c>
      <c r="I1184" s="14">
        <f t="shared" si="72"/>
        <v>40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L16</v>
      </c>
      <c r="O1184" s="16" t="str">
        <f>Eintragen!B1184</f>
        <v>Diverses</v>
      </c>
      <c r="P1184" s="15">
        <f>Eintragen!D1184</f>
        <v>12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BU4</v>
      </c>
      <c r="B1185" s="12">
        <f>Eintragen!C1185</f>
        <v>21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5" s="14" t="str">
        <f>IFERROR(VLOOKUP(Tabelle3[[#This Row],[Artikelnr.]],Artikel!A:C,3,FALSE),Tabelle3[[#This Row],[Artikelnr.]])</f>
        <v>VOS-ABS ENTSORGUNG</v>
      </c>
      <c r="F1185" s="11" t="str">
        <f>VLOOKUP(Eintragen!D1185,'Liste Gründe'!A:D,2,FALSE)</f>
        <v>keinen Verwendungszweck</v>
      </c>
      <c r="G1185" s="13" t="str">
        <f>IF(ISBLANK(Eintragen!F1185),VLOOKUP(Tabelle3[[#This Row],[Grund Ziffer]],'Liste Gründe'!A:D,3,FALSE),Eintragen!F1185)</f>
        <v>keinen Verwendungszweck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0.21</v>
      </c>
      <c r="N1185" s="14" t="str">
        <f>Eintragen!A1185</f>
        <v>BU4</v>
      </c>
      <c r="O1185" s="16">
        <f>Eintragen!B1185</f>
        <v>29500917</v>
      </c>
      <c r="P1185" s="15">
        <f>Eintragen!D1185</f>
        <v>61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BU1</v>
      </c>
      <c r="B1186" s="12">
        <f>Eintragen!C1186</f>
        <v>21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6" s="14" t="str">
        <f>IFERROR(VLOOKUP(Tabelle3[[#This Row],[Artikelnr.]],Artikel!A:C,3,FALSE),Tabelle3[[#This Row],[Artikelnr.]])</f>
        <v>VOS-ABS ENTSORGUNG</v>
      </c>
      <c r="F1186" s="11" t="str">
        <f>VLOOKUP(Eintragen!D1186,'Liste Gründe'!A:D,2,FALSE)</f>
        <v>Rest</v>
      </c>
      <c r="G1186" s="13" t="str">
        <f>IF(ISBLANK(Eintragen!F1186),VLOOKUP(Tabelle3[[#This Row],[Grund Ziffer]],'Liste Gründe'!A:D,3,FALSE),Eintragen!F1186)</f>
        <v>geschälte Rinde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0.21</v>
      </c>
      <c r="N1186" s="14" t="str">
        <f>Eintragen!A1186</f>
        <v>RWV</v>
      </c>
      <c r="O1186" s="16">
        <f>Eintragen!B1186</f>
        <v>29500917</v>
      </c>
      <c r="P1186" s="15">
        <f>Eintragen!D1186</f>
        <v>60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1.4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7" s="14" t="str">
        <f>IFERROR(VLOOKUP(Tabelle3[[#This Row],[Artikelnr.]],Artikel!A:C,3,FALSE),Tabelle3[[#This Row],[Artikelnr.]])</f>
        <v>VOS-ABS ENTSORGUNG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1.3999999999999999E-2</v>
      </c>
      <c r="N1187" s="14" t="str">
        <f>Eintragen!A1187</f>
        <v>Labor</v>
      </c>
      <c r="O1187" s="16">
        <f>Eintragen!B1187</f>
        <v>29500917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BU2</v>
      </c>
      <c r="B1188" s="12">
        <f>Eintragen!C1188</f>
        <v>162</v>
      </c>
      <c r="C1188" s="13">
        <f>Tabelle1[[#This Row],[Datum]]</f>
        <v>44487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88" s="14" t="str">
        <f>IFERROR(VLOOKUP(Tabelle3[[#This Row],[Artikelnr.]],Artikel!A:C,3,FALSE),Tabelle3[[#This Row],[Artikelnr.]])</f>
        <v>Fertigpackung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Luftzieher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BU2</v>
      </c>
      <c r="O1188" s="16" t="str">
        <f>Eintragen!B1188</f>
        <v>Fertigpackung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28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Crémeux</v>
      </c>
      <c r="F1189" s="11" t="str">
        <f>VLOOKUP(Eintragen!D1189,'Liste Gründe'!A:D,2,FALSE)</f>
        <v>keinen Verwendungszweck</v>
      </c>
      <c r="G1189" s="13" t="str">
        <f>IF(ISBLANK(Eintragen!F1189),VLOOKUP(Tabelle3[[#This Row],[Grund Ziffer]],'Liste Gründe'!A:D,3,FALSE),Eintragen!F1189)</f>
        <v>keinen Verwendungszweck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0.28000000000000003</v>
      </c>
      <c r="N1189" s="14" t="str">
        <f>Eintragen!A1189</f>
        <v>BU4</v>
      </c>
      <c r="O1189" s="16">
        <f>Eintragen!B1189</f>
        <v>29500957</v>
      </c>
      <c r="P1189" s="15">
        <f>Eintragen!D1189</f>
        <v>61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BU4</v>
      </c>
      <c r="B1190" s="12">
        <f>Eintragen!C1190</f>
        <v>5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Whisky-Nuts</v>
      </c>
      <c r="F1190" s="11" t="str">
        <f>VLOOKUP(Eintragen!D1190,'Liste Gründe'!A:D,2,FALSE)</f>
        <v>keinen Verwendungszweck</v>
      </c>
      <c r="G1190" s="13" t="str">
        <f>IF(ISBLANK(Eintragen!F1190),VLOOKUP(Tabelle3[[#This Row],[Grund Ziffer]],'Liste Gründe'!A:D,3,FALSE),Eintragen!F1190)</f>
        <v>keinen Verwendungszweck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7.5</v>
      </c>
      <c r="N1190" s="14" t="str">
        <f>Eintragen!A1190</f>
        <v>BU4</v>
      </c>
      <c r="O1190" s="16">
        <f>Eintragen!B1190</f>
        <v>29501009</v>
      </c>
      <c r="P1190" s="15">
        <f>Eintragen!D1190</f>
        <v>61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BU4</v>
      </c>
      <c r="B1191" s="12">
        <f>Eintragen!C1191</f>
        <v>7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AT-ROTWEIN</v>
      </c>
      <c r="F1191" s="11" t="str">
        <f>VLOOKUP(Eintragen!D1191,'Liste Gründe'!A:D,2,FALSE)</f>
        <v>keinen Verwendungszweck</v>
      </c>
      <c r="G1191" s="13" t="str">
        <f>IF(ISBLANK(Eintragen!F1191),VLOOKUP(Tabelle3[[#This Row],[Grund Ziffer]],'Liste Gründe'!A:D,3,FALSE),Eintragen!F1191)</f>
        <v>keinen Verwendungszweck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6.9999999999999999E-4</v>
      </c>
      <c r="N1191" s="14" t="str">
        <f>Eintragen!A1191</f>
        <v>BU4</v>
      </c>
      <c r="O1191" s="16">
        <f>Eintragen!B1191</f>
        <v>29501013</v>
      </c>
      <c r="P1191" s="15">
        <f>Eintragen!D1191</f>
        <v>61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101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Pfeffer-Bruch</v>
      </c>
      <c r="F1192" s="11" t="str">
        <f>VLOOKUP(Eintragen!D1192,'Liste Gründe'!A:D,2,FALSE)</f>
        <v>keinen Verwendungszweck</v>
      </c>
      <c r="G1192" s="13" t="str">
        <f>IF(ISBLANK(Eintragen!F1192),VLOOKUP(Tabelle3[[#This Row],[Grund Ziffer]],'Liste Gründe'!A:D,3,FALSE),Eintragen!F1192)</f>
        <v>keinen Verwendungszweck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1.0100000000000001E-2</v>
      </c>
      <c r="N1192" s="14" t="str">
        <f>Eintragen!A1192</f>
        <v>BU3</v>
      </c>
      <c r="O1192" s="16">
        <f>Eintragen!B1192</f>
        <v>29501017</v>
      </c>
      <c r="P1192" s="15">
        <f>Eintragen!D1192</f>
        <v>61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BU4</v>
      </c>
      <c r="B1193" s="12">
        <f>Eintragen!C1193</f>
        <v>170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CAMBOZOLA</v>
      </c>
      <c r="F1193" s="11" t="str">
        <f>VLOOKUP(Eintragen!D1193,'Liste Gründe'!A:D,2,FALSE)</f>
        <v>keinen Verwendungszweck</v>
      </c>
      <c r="G1193" s="13" t="str">
        <f>IF(ISBLANK(Eintragen!F1193),VLOOKUP(Tabelle3[[#This Row],[Grund Ziffer]],'Liste Gründe'!A:D,3,FALSE),Eintragen!F1193)</f>
        <v>keinen Verwendungszweck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1.7000000000000001E-2</v>
      </c>
      <c r="N1193" s="14" t="str">
        <f>Eintragen!A1193</f>
        <v>BU4</v>
      </c>
      <c r="O1193" s="16">
        <f>Eintragen!B1193</f>
        <v>29501023</v>
      </c>
      <c r="P1193" s="15">
        <f>Eintragen!D1193</f>
        <v>61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BU4</v>
      </c>
      <c r="B1194" s="12">
        <f>Eintragen!C1194</f>
        <v>91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4" s="14" t="str">
        <f>IFERROR(VLOOKUP(Tabelle3[[#This Row],[Artikelnr.]],Artikel!A:C,3,FALSE),Tabelle3[[#This Row],[Artikelnr.]])</f>
        <v>ABS KELLERGEIST</v>
      </c>
      <c r="F1194" s="11" t="str">
        <f>VLOOKUP(Eintragen!D1194,'Liste Gründe'!A:D,2,FALSE)</f>
        <v>keinen Verwendungszweck</v>
      </c>
      <c r="G1194" s="13" t="str">
        <f>IF(ISBLANK(Eintragen!F1194),VLOOKUP(Tabelle3[[#This Row],[Grund Ziffer]],'Liste Gründe'!A:D,3,FALSE),Eintragen!F1194)</f>
        <v>keinen Verwendungszweck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>
        <f>IFERROR(VLOOKUP(Tabelle3[[#This Row],[Artikelnr.]],Kennzahlen!S:U,3,FALSE)*Tabelle3[[#This Row],[Menge]],"0")</f>
        <v>9.1000000000000004E-3</v>
      </c>
      <c r="N1194" s="14" t="str">
        <f>Eintragen!A1194</f>
        <v>BU4</v>
      </c>
      <c r="O1194" s="16">
        <f>Eintragen!B1194</f>
        <v>29501028</v>
      </c>
      <c r="P1194" s="15">
        <f>Eintragen!D1194</f>
        <v>61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BU4</v>
      </c>
      <c r="B1195" s="12">
        <f>Eintragen!C1195</f>
        <v>11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5" s="14" t="str">
        <f>IFERROR(VLOOKUP(Tabelle3[[#This Row],[Artikelnr.]],Artikel!A:C,3,FALSE),Tabelle3[[#This Row],[Artikelnr.]])</f>
        <v>ABS BRUSCHETTA</v>
      </c>
      <c r="F1195" s="11" t="str">
        <f>VLOOKUP(Eintragen!D1195,'Liste Gründe'!A:D,2,FALSE)</f>
        <v>keinen Verwendungszweck</v>
      </c>
      <c r="G1195" s="13" t="str">
        <f>IF(ISBLANK(Eintragen!F1195),VLOOKUP(Tabelle3[[#This Row],[Grund Ziffer]],'Liste Gründe'!A:D,3,FALSE),Eintragen!F1195)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16.5</v>
      </c>
      <c r="N1195" s="14" t="str">
        <f>Eintragen!A1195</f>
        <v>BU4</v>
      </c>
      <c r="O1195" s="16">
        <f>Eintragen!B1195</f>
        <v>29501029</v>
      </c>
      <c r="P1195" s="15">
        <f>Eintragen!D1195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BU4</v>
      </c>
      <c r="B1196" s="12">
        <f>Eintragen!C1196</f>
        <v>132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BRUSCHETTA</v>
      </c>
      <c r="F1196" s="11" t="str">
        <f>VLOOKUP(Eintragen!D1196,'Liste Gründe'!A:D,2,FALSE)</f>
        <v>keinen Verwendungszweck</v>
      </c>
      <c r="G1196" s="13" t="str">
        <f>IF(ISBLANK(Eintragen!F1196),VLOOKUP(Tabelle3[[#This Row],[Grund Ziffer]],'Liste Gründe'!A:D,3,FALSE),Eintragen!F1196)</f>
        <v>keinen Verwendungszweck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198</v>
      </c>
      <c r="N1196" s="14" t="str">
        <f>Eintragen!A1196</f>
        <v>BU4</v>
      </c>
      <c r="O1196" s="16">
        <f>Eintragen!B1196</f>
        <v>29501029</v>
      </c>
      <c r="P1196" s="15">
        <f>Eintragen!D1196</f>
        <v>61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BU4</v>
      </c>
      <c r="B1197" s="12">
        <f>Eintragen!C1197</f>
        <v>27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7" s="14" t="str">
        <f>IFERROR(VLOOKUP(Tabelle3[[#This Row],[Artikelnr.]],Artikel!A:C,3,FALSE),Tabelle3[[#This Row],[Artikelnr.]])</f>
        <v>ABS OLD-AMSTERDAM</v>
      </c>
      <c r="F1197" s="11" t="str">
        <f>VLOOKUP(Eintragen!D1197,'Liste Gründe'!A:D,2,FALSE)</f>
        <v>keinen Verwendungszweck</v>
      </c>
      <c r="G1197" s="13" t="str">
        <f>IF(ISBLANK(Eintragen!F1197),VLOOKUP(Tabelle3[[#This Row],[Grund Ziffer]],'Liste Gründe'!A:D,3,FALSE),Eintragen!F1197)</f>
        <v>keinen Verwendungszweck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2.7000000000000001E-3</v>
      </c>
      <c r="N1197" s="14" t="str">
        <f>Eintragen!A1197</f>
        <v>BU4</v>
      </c>
      <c r="O1197" s="16">
        <f>Eintragen!B1197</f>
        <v>29501039</v>
      </c>
      <c r="P1197" s="15">
        <f>Eintragen!D1197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BU4</v>
      </c>
      <c r="B1198" s="12">
        <f>Eintragen!C1198</f>
        <v>20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MUNSTER</v>
      </c>
      <c r="F1198" s="11" t="str">
        <f>VLOOKUP(Eintragen!D1198,'Liste Gründe'!A:D,2,FALSE)</f>
        <v>keinen Verwendungszweck</v>
      </c>
      <c r="G1198" s="13" t="str">
        <f>IF(ISBLANK(Eintragen!F1198),VLOOKUP(Tabelle3[[#This Row],[Grund Ziffer]],'Liste Gründe'!A:D,3,FALSE),Eintragen!F1198)</f>
        <v>keinen Verwendungszweck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2E-3</v>
      </c>
      <c r="N1198" s="14" t="str">
        <f>Eintragen!A1198</f>
        <v>BU4</v>
      </c>
      <c r="O1198" s="16">
        <f>Eintragen!B1198</f>
        <v>29501040</v>
      </c>
      <c r="P1198" s="15">
        <f>Eintragen!D1198</f>
        <v>61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Verkauf</v>
      </c>
      <c r="B1199" s="12">
        <f>Eintragen!C1199</f>
        <v>270</v>
      </c>
      <c r="C1199" s="13">
        <f>Tabelle1[[#This Row],[Datum]]</f>
        <v>44487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9" s="14" t="str">
        <f>IFERROR(VLOOKUP(Tabelle3[[#This Row],[Artikelnr.]],Artikel!A:C,3,FALSE),Tabelle3[[#This Row],[Artikelnr.]])</f>
        <v>RÄU-END NATUR-NAT ENDST</v>
      </c>
      <c r="F1199" s="11" t="str">
        <f>VLOOKUP(Eintragen!D1199,'Liste Gründe'!A:D,2,FALSE)</f>
        <v>Schimmel</v>
      </c>
      <c r="G1199" s="13" t="str">
        <f>IF(ISBLANK(Eintragen!F1199),VLOOKUP(Tabelle3[[#This Row],[Grund Ziffer]],'Liste Gründe'!A:D,3,FALSE),Eintragen!F1199)</f>
        <v>keinen Abnehmer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Verkauf</v>
      </c>
      <c r="O1199" s="16">
        <f>Eintragen!B1199</f>
        <v>49500189</v>
      </c>
      <c r="P1199" s="15">
        <f>Eintragen!D1199</f>
        <v>12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BU4</v>
      </c>
      <c r="B1200" s="12">
        <f>Eintragen!C1200</f>
        <v>30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Simmentaler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0.3</v>
      </c>
      <c r="N1200" s="14" t="str">
        <f>Eintragen!A1200</f>
        <v>BU4</v>
      </c>
      <c r="O1200" s="16">
        <f>Eintragen!B1200</f>
        <v>29501099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207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45-48% Konventionel</v>
      </c>
      <c r="F1201" s="11" t="str">
        <f>VLOOKUP(Eintragen!D1201,'Liste Gründe'!A:D,2,FALSE)</f>
        <v>Schimmel</v>
      </c>
      <c r="G1201" s="13" t="str">
        <f>IF(ISBLANK(Eintragen!F1201),VLOOKUP(Tabelle3[[#This Row],[Grund Ziffer]],'Liste Gründe'!A:D,3,FALSE),Eintragen!F1201)</f>
        <v>keine Verarbeitung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417.64319999999998</v>
      </c>
      <c r="N1201" s="14" t="str">
        <f>Eintragen!A1201</f>
        <v>Schmelze</v>
      </c>
      <c r="O1201" s="16">
        <f>Eintragen!B1201</f>
        <v>29600004</v>
      </c>
      <c r="P1201" s="15">
        <f>Eintragen!D1201</f>
        <v>12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BU2</v>
      </c>
      <c r="B1202" s="12">
        <f>Eintragen!C1202</f>
        <v>85</v>
      </c>
      <c r="C1202" s="13">
        <f>Tabelle1[[#This Row],[Datum]]</f>
        <v>44483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2" s="14" t="str">
        <f>IFERROR(VLOOKUP(Tabelle3[[#This Row],[Artikelnr.]],Artikel!A:C,3,FALSE),Tabelle3[[#This Row],[Artikelnr.]])</f>
        <v>verschiedene Fertigware</v>
      </c>
      <c r="F1202" s="11" t="str">
        <f>VLOOKUP(Eintragen!D1202,'Liste Gründe'!A:D,2,FALSE)</f>
        <v>Schimmel</v>
      </c>
      <c r="G1202" s="13" t="str">
        <f>IF(ISBLANK(Eintragen!F1202),VLOOKUP(Tabelle3[[#This Row],[Grund Ziffer]],'Liste Gründe'!A:D,3,FALSE),Eintragen!F1202)</f>
        <v>Luftzieher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BU2</v>
      </c>
      <c r="O1202" s="16" t="str">
        <f>Eintragen!B1202</f>
        <v>verschiedene Fertigware</v>
      </c>
      <c r="P1202" s="15">
        <f>Eintragen!D1202</f>
        <v>12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BU3</v>
      </c>
      <c r="B1203" s="12">
        <f>Eintragen!C1203</f>
        <v>303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3" s="14" t="str">
        <f>IFERROR(VLOOKUP(Tabelle3[[#This Row],[Artikelnr.]],Artikel!A:C,3,FALSE),Tabelle3[[#This Row],[Artikelnr.]])</f>
        <v>VOS VEG-SCH MILD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151.5</v>
      </c>
      <c r="N1203" s="14" t="str">
        <f>Eintragen!A1203</f>
        <v>BU3</v>
      </c>
      <c r="O1203" s="16">
        <f>Eintragen!B1203</f>
        <v>29900002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BU3</v>
      </c>
      <c r="B1204" s="12">
        <f>Eintragen!C1204</f>
        <v>74.400000000000006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4" s="14" t="str">
        <f>IFERROR(VLOOKUP(Tabelle3[[#This Row],[Artikelnr.]],Artikel!A:C,3,FALSE),Tabelle3[[#This Row],[Artikelnr.]])</f>
        <v>VOS VEG-SCH MILD</v>
      </c>
      <c r="F1204" s="11" t="str">
        <f>VLOOKUP(Eintragen!D1204,'Liste Gründe'!A:D,2,FALSE)</f>
        <v>Rest</v>
      </c>
      <c r="G1204" s="13" t="str">
        <f>IF(ISBLANK(Eintragen!F1204),VLOOKUP(Tabelle3[[#This Row],[Grund Ziffer]],'Liste Gründe'!A:D,3,FALSE),Eintragen!F1204)</f>
        <v>Retoure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37.200000000000003</v>
      </c>
      <c r="N1204" s="14" t="str">
        <f>Eintragen!A1204</f>
        <v>BU3</v>
      </c>
      <c r="O1204" s="16">
        <f>Eintragen!B1204</f>
        <v>29900002</v>
      </c>
      <c r="P1204" s="15">
        <f>Eintragen!D1204</f>
        <v>22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BU3</v>
      </c>
      <c r="B1205" s="12">
        <f>Eintragen!C1205</f>
        <v>640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05" s="14" t="str">
        <f>IFERROR(VLOOKUP(Tabelle3[[#This Row],[Artikelnr.]],Artikel!A:C,3,FALSE),Tabelle3[[#This Row],[Artikelnr.]])</f>
        <v>VOS VEG-SCH WÜRZIG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320</v>
      </c>
      <c r="N1205" s="14" t="str">
        <f>Eintragen!A1205</f>
        <v>BU3</v>
      </c>
      <c r="O1205" s="16">
        <f>Eintragen!B1205</f>
        <v>29900003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312</v>
      </c>
      <c r="C1206" s="13">
        <f>Tabelle1[[#This Row],[Datum]]</f>
        <v>44488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6" s="14" t="str">
        <f>IFERROR(VLOOKUP(Tabelle3[[#This Row],[Artikelnr.]],Artikel!A:C,3,FALSE),Tabelle3[[#This Row],[Artikelnr.]])</f>
        <v>ABS PROV-VAKU</v>
      </c>
      <c r="F1206" s="11" t="str">
        <f>VLOOKUP(Eintragen!D1206,'Liste Gründe'!A:D,2,FALSE)</f>
        <v>Schimmel</v>
      </c>
      <c r="G1206" s="13" t="str">
        <f>IF(ISBLANK(Eintragen!F1206),VLOOKUP(Tabelle3[[#This Row],[Grund Ziffer]],'Liste Gründe'!A:D,3,FALSE),Eintragen!F1206)</f>
        <v>Luftzieher</v>
      </c>
      <c r="H1206" s="11" t="str">
        <f>IF(ISBLANK(Tabelle1[[#This Row],[noch genauer]]),"-",Tabelle1[[#This Row],[noch genauer]])</f>
        <v>-</v>
      </c>
      <c r="I1206" s="14">
        <f t="shared" si="72"/>
        <v>42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>
        <f>IFERROR(VLOOKUP(Tabelle3[[#This Row],[Artikelnr.]],Kennzahlen!S:U,3,FALSE)*Tabelle3[[#This Row],[Menge]],"0")</f>
        <v>160.36799999999999</v>
      </c>
      <c r="N1206" s="14" t="str">
        <f>Eintragen!A1206</f>
        <v>RWV</v>
      </c>
      <c r="O1206" s="16">
        <f>Eintragen!B1206</f>
        <v>49500055</v>
      </c>
      <c r="P1206" s="15">
        <f>Eintragen!D1206</f>
        <v>12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Verkauf</v>
      </c>
      <c r="B1207" s="12">
        <f>Eintragen!C1207</f>
        <v>1500</v>
      </c>
      <c r="C1207" s="13">
        <f>Tabelle1[[#This Row],[Datum]]</f>
        <v>44488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7" s="14" t="str">
        <f>IFERROR(VLOOKUP(Tabelle3[[#This Row],[Artikelnr.]],Artikel!A:C,3,FALSE),Tabelle3[[#This Row],[Artikelnr.]])</f>
        <v>Räucher-Endstücke 3kg S</v>
      </c>
      <c r="F1207" s="11" t="str">
        <f>VLOOKUP(Eintragen!D1207,'Liste Gründe'!A:D,2,FALSE)</f>
        <v>Schimmel</v>
      </c>
      <c r="G1207" s="13" t="str">
        <f>IF(ISBLANK(Eintragen!F1207),VLOOKUP(Tabelle3[[#This Row],[Grund Ziffer]],'Liste Gründe'!A:D,3,FALSE),Eintragen!F1207)</f>
        <v>keinen Abnehmer</v>
      </c>
      <c r="H1207" s="11" t="str">
        <f>IF(ISBLANK(Tabelle1[[#This Row],[noch genauer]]),"-",Tabelle1[[#This Row],[noch genauer]])</f>
        <v>hätte im Juni verkauft werden sollen</v>
      </c>
      <c r="I1207" s="14">
        <f t="shared" si="72"/>
        <v>42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>
        <f>IFERROR(VLOOKUP(Tabelle3[[#This Row],[Artikelnr.]],Kennzahlen!S:U,3,FALSE)*Tabelle3[[#This Row],[Menge]],"0")</f>
        <v>3952.65</v>
      </c>
      <c r="N1207" s="14" t="str">
        <f>Eintragen!A1207</f>
        <v>Verkauf</v>
      </c>
      <c r="O1207" s="16">
        <f>Eintragen!B1207</f>
        <v>59500021</v>
      </c>
      <c r="P1207" s="15">
        <f>Eintragen!D1207</f>
        <v>11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BU3</v>
      </c>
      <c r="B1208" s="12">
        <f>Eintragen!C1208</f>
        <v>333</v>
      </c>
      <c r="C1208" s="13">
        <f>Tabelle1[[#This Row],[Datum]]</f>
        <v>44481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Vorschmelz Diverses</v>
      </c>
      <c r="F1208" s="11" t="str">
        <f>VLOOKUP(Eintragen!D1208,'Liste Gründe'!A:D,2,FALSE)</f>
        <v>Schimmel</v>
      </c>
      <c r="G1208" s="13" t="str">
        <f>IF(ISBLANK(Eintragen!F1208),VLOOKUP(Tabelle3[[#This Row],[Grund Ziffer]],'Liste Gründe'!A:D,3,FALSE),Eintragen!F1208)</f>
        <v>Schimmel</v>
      </c>
      <c r="H1208" s="11" t="str">
        <f>IF(ISBLANK(Tabelle1[[#This Row],[noch genauer]]),"-",Tabelle1[[#This Row],[noch genauer]])</f>
        <v>mehr VOS als Rework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bu3</v>
      </c>
      <c r="O1208" s="16" t="str">
        <f>Eintragen!B1208</f>
        <v>Vorschmelz Diverses</v>
      </c>
      <c r="P1208" s="15">
        <f>Eintragen!D1208</f>
        <v>12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BU1</v>
      </c>
      <c r="B1209" s="12">
        <f>Eintragen!C1209</f>
        <v>100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09" s="14" t="str">
        <f>IFERROR(VLOOKUP(Tabelle3[[#This Row],[Artikelnr.]],Artikel!A:C,3,FALSE),Tabelle3[[#This Row],[Artikelnr.]])</f>
        <v>-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Reinigung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Abfüllung</v>
      </c>
      <c r="O1209" s="16" t="str">
        <f>Eintragen!B1209</f>
        <v>-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BU1</v>
      </c>
      <c r="B1210" s="12">
        <f>Eintragen!C1210</f>
        <v>28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0" s="14" t="str">
        <f>IFERROR(VLOOKUP(Tabelle3[[#This Row],[Artikelnr.]],Artikel!A:C,3,FALSE),Tabelle3[[#This Row],[Artikelnr.]])</f>
        <v>-</v>
      </c>
      <c r="F1210" s="11" t="str">
        <f>VLOOKUP(Eintragen!D1210,'Liste Gründe'!A:D,2,FALSE)</f>
        <v>Rest</v>
      </c>
      <c r="G1210" s="13" t="str">
        <f>IF(ISBLANK(Eintragen!F1210),VLOOKUP(Tabelle3[[#This Row],[Grund Ziffer]],'Liste Gründe'!A:D,3,FALSE),Eintragen!F1210)</f>
        <v>Metall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Abfüllung</v>
      </c>
      <c r="O1210" s="16" t="str">
        <f>Eintragen!B1210</f>
        <v>-</v>
      </c>
      <c r="P1210" s="15">
        <f>Eintragen!D1210</f>
        <v>40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Rest</v>
      </c>
      <c r="B1211" s="12">
        <f>Eintragen!C1211</f>
        <v>230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1" s="14" t="str">
        <f>IFERROR(VLOOKUP(Tabelle3[[#This Row],[Artikelnr.]],Artikel!A:C,3,FALSE),Tabelle3[[#This Row],[Artikelnr.]])</f>
        <v>-</v>
      </c>
      <c r="F1211" s="11" t="str">
        <f>VLOOKUP(Eintragen!D1211,'Liste Gründe'!A:D,2,FALSE)</f>
        <v>Qualitätssicherung</v>
      </c>
      <c r="G1211" s="13" t="str">
        <f>IF(ISBLANK(Eintragen!F1211),VLOOKUP(Tabelle3[[#This Row],[Grund Ziffer]],'Liste Gründe'!A:D,3,FALSE),Eintragen!F1211)</f>
        <v>Rückstellproben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Labor</v>
      </c>
      <c r="O1211" s="16" t="str">
        <f>Eintragen!B1211</f>
        <v>-</v>
      </c>
      <c r="P1211" s="15">
        <f>Eintragen!D1211</f>
        <v>70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BU2</v>
      </c>
      <c r="B1212" s="12">
        <f>Eintragen!C1212</f>
        <v>20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2" s="14" t="str">
        <f>IFERROR(VLOOKUP(Tabelle3[[#This Row],[Artikelnr.]],Artikel!A:C,3,FALSE),Tabelle3[[#This Row],[Artikelnr.]])</f>
        <v>-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Maschinenabfall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BU2</v>
      </c>
      <c r="O1212" s="16" t="str">
        <f>Eintragen!B1212</f>
        <v>-</v>
      </c>
      <c r="P1212" s="15">
        <f>Eintragen!D1212</f>
        <v>30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Rest</v>
      </c>
      <c r="B1213" s="12">
        <f>Eintragen!C1213</f>
        <v>10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3" s="14" t="str">
        <f>IFERROR(VLOOKUP(Tabelle3[[#This Row],[Artikelnr.]],Artikel!A:C,3,FALSE),Tabelle3[[#This Row],[Artikelnr.]])</f>
        <v>-</v>
      </c>
      <c r="F1213" s="11" t="str">
        <f>VLOOKUP(Eintragen!D1213,'Liste Gründe'!A:D,2,FALSE)</f>
        <v>Qualitätssicherung</v>
      </c>
      <c r="G1213" s="13" t="str">
        <f>IF(ISBLANK(Eintragen!F1213),VLOOKUP(Tabelle3[[#This Row],[Grund Ziffer]],'Liste Gründe'!A:D,3,FALSE),Eintragen!F1213)</f>
        <v>Rückstellproben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Labor</v>
      </c>
      <c r="O1213" s="16" t="str">
        <f>Eintragen!B1213</f>
        <v>-</v>
      </c>
      <c r="P1213" s="15">
        <f>Eintragen!D1213</f>
        <v>70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Verkauf</v>
      </c>
      <c r="B1214" s="12">
        <f>Eintragen!C1214</f>
        <v>56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14" s="14" t="str">
        <f>IFERROR(VLOOKUP(Tabelle3[[#This Row],[Artikelnr.]],Artikel!A:C,3,FALSE),Tabelle3[[#This Row],[Artikelnr.]])</f>
        <v>VOS GRW-NATUR ZIPFEL 35</v>
      </c>
      <c r="F1214" s="11" t="str">
        <f>VLOOKUP(Eintragen!D1214,'Liste Gründe'!A:D,2,FALSE)</f>
        <v>Schimmel</v>
      </c>
      <c r="G1214" s="13" t="str">
        <f>IF(ISBLANK(Eintragen!F1214),VLOOKUP(Tabelle3[[#This Row],[Grund Ziffer]],'Liste Gründe'!A:D,3,FALSE),Eintragen!F1214)</f>
        <v>keinen Abnehmer/kein Schälpersonal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28</v>
      </c>
      <c r="N1214" s="14" t="str">
        <f>Eintragen!A1214</f>
        <v>Verkauf</v>
      </c>
      <c r="O1214" s="16">
        <f>Eintragen!B1214</f>
        <v>29501063</v>
      </c>
      <c r="P1214" s="15">
        <f>Eintragen!D1214</f>
        <v>12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24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5" s="14" t="str">
        <f>IFERROR(VLOOKUP(Tabelle3[[#This Row],[Artikelnr.]],Artikel!A:C,3,FALSE),Tabelle3[[#This Row],[Artikelnr.]])</f>
        <v>-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L16</v>
      </c>
      <c r="O1215" s="16" t="str">
        <f>Eintragen!B1215</f>
        <v>-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BU1</v>
      </c>
      <c r="B1216" s="12">
        <f>Eintragen!C1216</f>
        <v>35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6" s="14" t="str">
        <f>IFERROR(VLOOKUP(Tabelle3[[#This Row],[Artikelnr.]],Artikel!A:C,3,FALSE),Tabelle3[[#This Row],[Artikelnr.]])</f>
        <v>-</v>
      </c>
      <c r="F1216" s="11" t="str">
        <f>VLOOKUP(Eintragen!D1216,'Liste Gründe'!A:D,2,FALSE)</f>
        <v>Rest</v>
      </c>
      <c r="G1216" s="13" t="str">
        <f>IF(ISBLANK(Eintragen!F1216),VLOOKUP(Tabelle3[[#This Row],[Grund Ziffer]],'Liste Gründe'!A:D,3,FALSE),Eintragen!F1216)</f>
        <v>geschälte Rinde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RWV</v>
      </c>
      <c r="O1216" s="16" t="str">
        <f>Eintragen!B1216</f>
        <v>-</v>
      </c>
      <c r="P1216" s="15">
        <f>Eintragen!D1216</f>
        <v>60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BU1</v>
      </c>
      <c r="B1217" s="12">
        <f>Eintragen!C1217</f>
        <v>42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7" s="14" t="str">
        <f>IFERROR(VLOOKUP(Tabelle3[[#This Row],[Artikelnr.]],Artikel!A:C,3,FALSE),Tabelle3[[#This Row],[Artikelnr.]])</f>
        <v>-</v>
      </c>
      <c r="F1217" s="11" t="str">
        <f>VLOOKUP(Eintragen!D1217,'Liste Gründe'!A:D,2,FALSE)</f>
        <v>Rest</v>
      </c>
      <c r="G1217" s="13" t="str">
        <f>IF(ISBLANK(Eintragen!F1217),VLOOKUP(Tabelle3[[#This Row],[Grund Ziffer]],'Liste Gründe'!A:D,3,FALSE),Eintragen!F1217)</f>
        <v>Metall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Abfüllung</v>
      </c>
      <c r="O1217" s="16" t="str">
        <f>Eintragen!B1217</f>
        <v>-</v>
      </c>
      <c r="P1217" s="15">
        <f>Eintragen!D1217</f>
        <v>40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BU3</v>
      </c>
      <c r="B1218" s="12">
        <f>Eintragen!C1218</f>
        <v>292</v>
      </c>
      <c r="C1218" s="13">
        <f>Tabelle1[[#This Row],[Datum]]</f>
        <v>44487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8" s="14" t="str">
        <f>IFERROR(VLOOKUP(Tabelle3[[#This Row],[Artikelnr.]],Artikel!A:C,3,FALSE),Tabelle3[[#This Row],[Artikelnr.]])</f>
        <v>VOS GRW-NATUR-VAKU / Er</v>
      </c>
      <c r="F1218" s="11" t="str">
        <f>VLOOKUP(Eintragen!D1218,'Liste Gründe'!A:D,2,FALSE)</f>
        <v>Schimmel</v>
      </c>
      <c r="G1218" s="13" t="str">
        <f>IF(ISBLANK(Eintragen!F1218),VLOOKUP(Tabelle3[[#This Row],[Grund Ziffer]],'Liste Gründe'!A:D,3,FALSE),Eintragen!F1218)</f>
        <v>Schimmel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150.08799999999999</v>
      </c>
      <c r="N1218" s="14" t="str">
        <f>Eintragen!A1218</f>
        <v>BU3</v>
      </c>
      <c r="O1218" s="16">
        <f>Eintragen!B1218</f>
        <v>49500143</v>
      </c>
      <c r="P1218" s="15">
        <f>Eintragen!D1218</f>
        <v>12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BU3</v>
      </c>
      <c r="B1219" s="12">
        <f>Eintragen!C1219</f>
        <v>184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9" s="14" t="str">
        <f>IFERROR(VLOOKUP(Tabelle3[[#This Row],[Artikelnr.]],Artikel!A:C,3,FALSE),Tabelle3[[#This Row],[Artikelnr.]])</f>
        <v>-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Muster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WVP</v>
      </c>
      <c r="O1219" s="16" t="str">
        <f>Eintragen!B1219</f>
        <v>-</v>
      </c>
      <c r="P1219" s="15">
        <f>Eintragen!D1219</f>
        <v>72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BU1</v>
      </c>
      <c r="B1220" s="12">
        <f>Eintragen!C1220</f>
        <v>24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0" s="14" t="str">
        <f>IFERROR(VLOOKUP(Tabelle3[[#This Row],[Artikelnr.]],Artikel!A:C,3,FALSE),Tabelle3[[#This Row],[Artikelnr.]])</f>
        <v>-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-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RWV</v>
      </c>
      <c r="O1220" s="16" t="str">
        <f>Eintragen!B1220</f>
        <v>-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4</v>
      </c>
      <c r="C1221" s="13">
        <f>Tabelle1[[#This Row],[Datum]]</f>
        <v>44488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1" s="14" t="str">
        <f>IFERROR(VLOOKUP(Tabelle3[[#This Row],[Artikelnr.]],Artikel!A:C,3,FALSE),Tabelle3[[#This Row],[Artikelnr.]])</f>
        <v>-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Sensorik</v>
      </c>
      <c r="H1221" s="11" t="str">
        <f>IF(ISBLANK(Tabelle1[[#This Row],[noch genauer]]),"-",Tabelle1[[#This Row],[noch genauer]])</f>
        <v>-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QM</v>
      </c>
      <c r="O1221" s="16" t="str">
        <f>Eintragen!B1221</f>
        <v>-</v>
      </c>
      <c r="P1221" s="15">
        <f>Eintragen!D1221</f>
        <v>74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BU4</v>
      </c>
      <c r="B1222" s="12">
        <f>Eintragen!C1222</f>
        <v>42</v>
      </c>
      <c r="C1222" s="13">
        <f>Tabelle1[[#This Row],[Datum]]</f>
        <v>44488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Linienbezogen</v>
      </c>
      <c r="G1222" s="13" t="str">
        <f>IF(ISBLANK(Eintragen!F1222),VLOOKUP(Tabelle3[[#This Row],[Grund Ziffer]],'Liste Gründe'!A:D,3,FALSE),Eintragen!F1222)</f>
        <v>Maschinenabfall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BU4</v>
      </c>
      <c r="O1222" s="16" t="str">
        <f>Eintragen!B1222</f>
        <v>-</v>
      </c>
      <c r="P1222" s="15">
        <f>Eintragen!D1222</f>
        <v>30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BU3</v>
      </c>
      <c r="B1223" s="12">
        <f>Eintragen!C1223</f>
        <v>39</v>
      </c>
      <c r="C1223" s="13">
        <f>Tabelle1[[#This Row],[Datum]]</f>
        <v>44488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Linienbezogen</v>
      </c>
      <c r="G1223" s="13" t="str">
        <f>IF(ISBLANK(Eintragen!F1223),VLOOKUP(Tabelle3[[#This Row],[Grund Ziffer]],'Liste Gründe'!A:D,3,FALSE),Eintragen!F1223)</f>
        <v>Maschinenabfall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L35</v>
      </c>
      <c r="O1223" s="16" t="str">
        <f>Eintragen!B1223</f>
        <v>-</v>
      </c>
      <c r="P1223" s="15">
        <f>Eintragen!D1223</f>
        <v>30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BU2</v>
      </c>
      <c r="B1224" s="12">
        <f>Eintragen!C1224</f>
        <v>117</v>
      </c>
      <c r="C1224" s="13">
        <f>Tabelle1[[#This Row],[Datum]]</f>
        <v>44488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4" s="14" t="str">
        <f>IFERROR(VLOOKUP(Tabelle3[[#This Row],[Artikelnr.]],Artikel!A:C,3,FALSE),Tabelle3[[#This Row],[Artikelnr.]])</f>
        <v>-</v>
      </c>
      <c r="F1224" s="11" t="str">
        <f>VLOOKUP(Eintragen!D1224,'Liste Gründe'!A:D,2,FALSE)</f>
        <v>Linienbezogen</v>
      </c>
      <c r="G1224" s="13" t="str">
        <f>IF(ISBLANK(Eintragen!F1224),VLOOKUP(Tabelle3[[#This Row],[Grund Ziffer]],'Liste Gründe'!A:D,3,FALSE),Eintragen!F1224)</f>
        <v>Maschinenabfall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BU2</v>
      </c>
      <c r="O1224" s="16" t="str">
        <f>Eintragen!B1224</f>
        <v>-</v>
      </c>
      <c r="P1224" s="15">
        <f>Eintragen!D1224</f>
        <v>30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BU3</v>
      </c>
      <c r="B1225" s="12">
        <f>Eintragen!C1225</f>
        <v>418</v>
      </c>
      <c r="C1225" s="13">
        <f>Tabelle1[[#This Row],[Datum]]</f>
        <v>44488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5" s="14" t="str">
        <f>IFERROR(VLOOKUP(Tabelle3[[#This Row],[Artikelnr.]],Artikel!A:C,3,FALSE),Tabelle3[[#This Row],[Artikelnr.]])</f>
        <v>-</v>
      </c>
      <c r="F1225" s="11" t="str">
        <f>VLOOKUP(Eintragen!D1225,'Liste Gründe'!A:D,2,FALSE)</f>
        <v>Rest</v>
      </c>
      <c r="G1225" s="13" t="str">
        <f>IF(ISBLANK(Eintragen!F1225),VLOOKUP(Tabelle3[[#This Row],[Grund Ziffer]],'Liste Gründe'!A:D,3,FALSE),Eintragen!F1225)</f>
        <v>Retoure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L1</v>
      </c>
      <c r="O1225" s="16" t="str">
        <f>Eintragen!B1225</f>
        <v>-</v>
      </c>
      <c r="P1225" s="15">
        <f>Eintragen!D1225</f>
        <v>22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BU3</v>
      </c>
      <c r="B1226" s="12">
        <f>Eintragen!C1226</f>
        <v>40</v>
      </c>
      <c r="C1226" s="13">
        <f>Tabelle1[[#This Row],[Datum]]</f>
        <v>44488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6" s="14" t="str">
        <f>IFERROR(VLOOKUP(Tabelle3[[#This Row],[Artikelnr.]],Artikel!A:C,3,FALSE),Tabelle3[[#This Row],[Artikelnr.]])</f>
        <v>Provolla Fertigware</v>
      </c>
      <c r="F1226" s="11" t="str">
        <f>VLOOKUP(Eintragen!D1226,'Liste Gründe'!A:D,2,FALSE)</f>
        <v>Linienbezogen</v>
      </c>
      <c r="G1226" s="13" t="str">
        <f>IF(ISBLANK(Eintragen!F1226),VLOOKUP(Tabelle3[[#This Row],[Grund Ziffer]],'Liste Gründe'!A:D,3,FALSE),Eintragen!F1226)</f>
        <v>Maschinenabfall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L4</v>
      </c>
      <c r="O1226" s="16" t="str">
        <f>Eintragen!B1226</f>
        <v>Provolla Fertigware</v>
      </c>
      <c r="P1226" s="15">
        <f>Eintragen!D1226</f>
        <v>30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21</v>
      </c>
      <c r="C1227" s="13">
        <f>Tabelle1[[#This Row],[Datum]]</f>
        <v>44488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27" s="14" t="str">
        <f>IFERROR(VLOOKUP(Tabelle3[[#This Row],[Artikelnr.]],Artikel!A:C,3,FALSE),Tabelle3[[#This Row],[Artikelnr.]])</f>
        <v>Räucher Retoure</v>
      </c>
      <c r="F1227" s="11" t="str">
        <f>VLOOKUP(Eintragen!D1227,'Liste Gründe'!A:D,2,FALSE)</f>
        <v>Rest</v>
      </c>
      <c r="G1227" s="13" t="str">
        <f>IF(ISBLANK(Eintragen!F1227),VLOOKUP(Tabelle3[[#This Row],[Grund Ziffer]],'Liste Gründe'!A:D,3,FALSE),Eintragen!F1227)</f>
        <v>Retoure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Externe</v>
      </c>
      <c r="O1227" s="16" t="str">
        <f>Eintragen!B1227</f>
        <v>Räucher Retoure</v>
      </c>
      <c r="P1227" s="15">
        <f>Eintragen!D1227</f>
        <v>22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BU1</v>
      </c>
      <c r="B1228" s="12">
        <f>Eintragen!C1228</f>
        <v>29</v>
      </c>
      <c r="C1228" s="13">
        <f>Tabelle1[[#This Row],[Datum]]</f>
        <v>44488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8" s="14" t="str">
        <f>IFERROR(VLOOKUP(Tabelle3[[#This Row],[Artikelnr.]],Artikel!A:C,3,FALSE),Tabelle3[[#This Row],[Artikelnr.]])</f>
        <v>Rinde</v>
      </c>
      <c r="F1228" s="11" t="str">
        <f>VLOOKUP(Eintragen!D1228,'Liste Gründe'!A:D,2,FALSE)</f>
        <v>Linienbezogen</v>
      </c>
      <c r="G1228" s="13" t="str">
        <f>IF(ISBLANK(Eintragen!F1228),VLOOKUP(Tabelle3[[#This Row],[Grund Ziffer]],'Liste Gründe'!A:D,3,FALSE),Eintragen!F1228)</f>
        <v>Maschinenabfall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Strudelline</v>
      </c>
      <c r="O1228" s="16" t="str">
        <f>Eintragen!B1228</f>
        <v>Rinde</v>
      </c>
      <c r="P1228" s="15">
        <f>Eintragen!D1228</f>
        <v>30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BU3</v>
      </c>
      <c r="B1229" s="12">
        <f>Eintragen!C1229</f>
        <v>10</v>
      </c>
      <c r="C1229" s="13">
        <f>Tabelle1[[#This Row],[Datum]]</f>
        <v>44489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29" s="14" t="str">
        <f>IFERROR(VLOOKUP(Tabelle3[[#This Row],[Artikelnr.]],Artikel!A:C,3,FALSE),Tabelle3[[#This Row],[Artikelnr.]])</f>
        <v>Butterkäse 45 % F.i.Tr.</v>
      </c>
      <c r="F1229" s="11" t="str">
        <f>VLOOKUP(Eintragen!D1229,'Liste Gründe'!A:D,2,FALSE)</f>
        <v>Linienbezogen</v>
      </c>
      <c r="G1229" s="13" t="str">
        <f>IF(ISBLANK(Eintragen!F1229),VLOOKUP(Tabelle3[[#This Row],[Grund Ziffer]],'Liste Gründe'!A:D,3,FALSE),Eintragen!F1229)</f>
        <v>Maschinenabfall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L35</v>
      </c>
      <c r="O1229" s="16">
        <f>Eintragen!B1229</f>
        <v>23000188</v>
      </c>
      <c r="P1229" s="15">
        <f>Eintragen!D1229</f>
        <v>30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BU3</v>
      </c>
      <c r="B1230" s="12">
        <f>Eintragen!C1230</f>
        <v>15</v>
      </c>
      <c r="C1230" s="13">
        <f>Tabelle1[[#This Row],[Datum]]</f>
        <v>44489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0" s="14" t="str">
        <f>IFERROR(VLOOKUP(Tabelle3[[#This Row],[Artikelnr.]],Artikel!A:C,3,FALSE),Tabelle3[[#This Row],[Artikelnr.]])</f>
        <v>Edamer 45% Fett i.Tr. O</v>
      </c>
      <c r="F1230" s="11" t="str">
        <f>VLOOKUP(Eintragen!D1230,'Liste Gründe'!A:D,2,FALSE)</f>
        <v>Linienbezogen</v>
      </c>
      <c r="G1230" s="13" t="str">
        <f>IF(ISBLANK(Eintragen!F1230),VLOOKUP(Tabelle3[[#This Row],[Grund Ziffer]],'Liste Gründe'!A:D,3,FALSE),Eintragen!F1230)</f>
        <v>Maschinenabfall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L35</v>
      </c>
      <c r="O1230" s="16">
        <f>Eintragen!B1230</f>
        <v>23000198</v>
      </c>
      <c r="P1230" s="15">
        <f>Eintragen!D1230</f>
        <v>30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BU3</v>
      </c>
      <c r="B1231" s="12">
        <f>Eintragen!C1231</f>
        <v>20</v>
      </c>
      <c r="C1231" s="13">
        <f>Tabelle1[[#This Row],[Datum]]</f>
        <v>44482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1" s="14" t="str">
        <f>IFERROR(VLOOKUP(Tabelle3[[#This Row],[Artikelnr.]],Artikel!A:C,3,FALSE),Tabelle3[[#This Row],[Artikelnr.]])</f>
        <v>VOS Räucher Schinken</v>
      </c>
      <c r="F1231" s="11" t="str">
        <f>VLOOKUP(Eintragen!D1231,'Liste Gründe'!A:D,2,FALSE)</f>
        <v>Schimmel</v>
      </c>
      <c r="G1231" s="13" t="str">
        <f>IF(ISBLANK(Eintragen!F1231),VLOOKUP(Tabelle3[[#This Row],[Grund Ziffer]],'Liste Gründe'!A:D,3,FALSE),Eintragen!F1231)</f>
        <v>Schimmel</v>
      </c>
      <c r="H1231" s="11" t="str">
        <f>IF(ISBLANK(Tabelle1[[#This Row],[noch genauer]]),"-",Tabelle1[[#This Row],[noch genauer]])</f>
        <v>-</v>
      </c>
      <c r="I1231" s="14">
        <f t="shared" si="76"/>
        <v>41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10</v>
      </c>
      <c r="N1231" s="14" t="str">
        <f>Eintragen!A1231</f>
        <v>WVP</v>
      </c>
      <c r="O1231" s="16">
        <f>Eintragen!B1231</f>
        <v>29500490</v>
      </c>
      <c r="P1231" s="15">
        <f>Eintragen!D1231</f>
        <v>12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BU1</v>
      </c>
      <c r="B1232" s="12">
        <f>Eintragen!C1232</f>
        <v>102</v>
      </c>
      <c r="C1232" s="13">
        <f>Tabelle1[[#This Row],[Datum]]</f>
        <v>44489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2" s="14" t="str">
        <f>IFERROR(VLOOKUP(Tabelle3[[#This Row],[Artikelnr.]],Artikel!A:C,3,FALSE),Tabelle3[[#This Row],[Artikelnr.]])</f>
        <v>ABS Butterkäse 45% OGT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keine Verarbeitung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204</v>
      </c>
      <c r="N1232" s="14" t="str">
        <f>Eintragen!A1232</f>
        <v>Schmelze</v>
      </c>
      <c r="O1232" s="16">
        <f>Eintragen!B1232</f>
        <v>29500823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BU3</v>
      </c>
      <c r="B1233" s="12">
        <f>Eintragen!C1233</f>
        <v>15</v>
      </c>
      <c r="C1233" s="13">
        <f>Tabelle1[[#This Row],[Datum]]</f>
        <v>44489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3" s="14" t="str">
        <f>IFERROR(VLOOKUP(Tabelle3[[#This Row],[Artikelnr.]],Artikel!A:C,3,FALSE),Tabelle3[[#This Row],[Artikelnr.]])</f>
        <v>ABS HEUBL</v>
      </c>
      <c r="F1233" s="11" t="str">
        <f>VLOOKUP(Eintragen!D1233,'Liste Gründe'!A:D,2,FALSE)</f>
        <v>keinen Verwendungszweck</v>
      </c>
      <c r="G1233" s="13" t="str">
        <f>IF(ISBLANK(Eintragen!F1233),VLOOKUP(Tabelle3[[#This Row],[Grund Ziffer]],'Liste Gründe'!A:D,3,FALSE),Eintragen!F1233)</f>
        <v>keinen Verwendungszweck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0.15</v>
      </c>
      <c r="N1233" s="14" t="str">
        <f>Eintragen!A1233</f>
        <v>BU3</v>
      </c>
      <c r="O1233" s="16">
        <f>Eintragen!B1233</f>
        <v>29500885</v>
      </c>
      <c r="P1233" s="15">
        <f>Eintragen!D1233</f>
        <v>61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BU4</v>
      </c>
      <c r="B1234" s="12">
        <f>Eintragen!C1234</f>
        <v>123</v>
      </c>
      <c r="C1234" s="13">
        <f>Tabelle1[[#This Row],[Datum]]</f>
        <v>44489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4" s="14" t="str">
        <f>IFERROR(VLOOKUP(Tabelle3[[#This Row],[Artikelnr.]],Artikel!A:C,3,FALSE),Tabelle3[[#This Row],[Artikelnr.]])</f>
        <v>ABS MEDI-KRÄUK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184.5</v>
      </c>
      <c r="N1234" s="14" t="str">
        <f>Eintragen!A1234</f>
        <v>BU4</v>
      </c>
      <c r="O1234" s="16">
        <f>Eintragen!B1234</f>
        <v>29500886</v>
      </c>
      <c r="P1234" s="15">
        <f>Eintragen!D1234</f>
        <v>62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BU3</v>
      </c>
      <c r="B1235" s="12">
        <f>Eintragen!C1235</f>
        <v>24</v>
      </c>
      <c r="C1235" s="13">
        <f>Tabelle1[[#This Row],[Datum]]</f>
        <v>44489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Unser Blütenkäse</v>
      </c>
      <c r="F1235" s="11" t="str">
        <f>VLOOKUP(Eintragen!D1235,'Liste Gründe'!A:D,2,FALSE)</f>
        <v>keinen Verwendungszweck</v>
      </c>
      <c r="G1235" s="13" t="str">
        <f>IF(ISBLANK(Eintragen!F1235),VLOOKUP(Tabelle3[[#This Row],[Grund Ziffer]],'Liste Gründe'!A:D,3,FALSE),Eintragen!F1235)</f>
        <v>keinen Verwendungszweck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0.24</v>
      </c>
      <c r="N1235" s="14" t="str">
        <f>Eintragen!A1235</f>
        <v>BU3</v>
      </c>
      <c r="O1235" s="16">
        <f>Eintragen!B1235</f>
        <v>29500910</v>
      </c>
      <c r="P1235" s="15">
        <f>Eintragen!D1235</f>
        <v>61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BU1</v>
      </c>
      <c r="B1236" s="12">
        <f>Eintragen!C1236</f>
        <v>21</v>
      </c>
      <c r="C1236" s="13">
        <f>Tabelle1[[#This Row],[Datum]]</f>
        <v>44489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6" s="14" t="str">
        <f>IFERROR(VLOOKUP(Tabelle3[[#This Row],[Artikelnr.]],Artikel!A:C,3,FALSE),Tabelle3[[#This Row],[Artikelnr.]])</f>
        <v>VOS-ABS ENTSORGUNG</v>
      </c>
      <c r="F1236" s="11" t="str">
        <f>VLOOKUP(Eintragen!D1236,'Liste Gründe'!A:D,2,FALSE)</f>
        <v>Rest</v>
      </c>
      <c r="G1236" s="13" t="str">
        <f>IF(ISBLANK(Eintragen!F1236),VLOOKUP(Tabelle3[[#This Row],[Grund Ziffer]],'Liste Gründe'!A:D,3,FALSE),Eintragen!F1236)</f>
        <v>geschälte Rinde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>
        <f>IFERROR(VLOOKUP(Tabelle3[[#This Row],[Artikelnr.]],Kennzahlen!S:U,3,FALSE)*Tabelle3[[#This Row],[Menge]],"0")</f>
        <v>0.21</v>
      </c>
      <c r="N1236" s="14" t="str">
        <f>Eintragen!A1236</f>
        <v>RWV</v>
      </c>
      <c r="O1236" s="16">
        <f>Eintragen!B1236</f>
        <v>29500917</v>
      </c>
      <c r="P1236" s="15">
        <f>Eintragen!D1236</f>
        <v>60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BU1</v>
      </c>
      <c r="B1237" s="12">
        <f>Eintragen!C1237</f>
        <v>21</v>
      </c>
      <c r="C1237" s="13">
        <f>Tabelle1[[#This Row],[Datum]]</f>
        <v>44489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7" s="14" t="str">
        <f>IFERROR(VLOOKUP(Tabelle3[[#This Row],[Artikelnr.]],Artikel!A:C,3,FALSE),Tabelle3[[#This Row],[Artikelnr.]])</f>
        <v>VOS-ABS ENTSORGUNG</v>
      </c>
      <c r="F1237" s="11" t="str">
        <f>VLOOKUP(Eintragen!D1237,'Liste Gründe'!A:D,2,FALSE)</f>
        <v>Rest</v>
      </c>
      <c r="G1237" s="13" t="str">
        <f>IF(ISBLANK(Eintragen!F1237),VLOOKUP(Tabelle3[[#This Row],[Grund Ziffer]],'Liste Gründe'!A:D,3,FALSE),Eintragen!F1237)</f>
        <v>geschälte Rinde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>
        <f>IFERROR(VLOOKUP(Tabelle3[[#This Row],[Artikelnr.]],Kennzahlen!S:U,3,FALSE)*Tabelle3[[#This Row],[Menge]],"0")</f>
        <v>0.21</v>
      </c>
      <c r="N1237" s="14" t="str">
        <f>Eintragen!A1237</f>
        <v>RWV</v>
      </c>
      <c r="O1237" s="16">
        <f>Eintragen!B1237</f>
        <v>29500917</v>
      </c>
      <c r="P1237" s="15">
        <f>Eintragen!D1237</f>
        <v>60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BU1</v>
      </c>
      <c r="B1238" s="12">
        <f>Eintragen!C1238</f>
        <v>51</v>
      </c>
      <c r="C1238" s="13">
        <f>Tabelle1[[#This Row],[Datum]]</f>
        <v>44489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8" s="14" t="str">
        <f>IFERROR(VLOOKUP(Tabelle3[[#This Row],[Artikelnr.]],Artikel!A:C,3,FALSE),Tabelle3[[#This Row],[Artikelnr.]])</f>
        <v>ABS CHED-PF-KRÄUK gemis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gemischtes Produkt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>
        <f>IFERROR(VLOOKUP(Tabelle3[[#This Row],[Artikelnr.]],Kennzahlen!S:U,3,FALSE)*Tabelle3[[#This Row],[Menge]],"0")</f>
        <v>51</v>
      </c>
      <c r="N1238" s="14" t="str">
        <f>Eintragen!A1238</f>
        <v>Schmelze</v>
      </c>
      <c r="O1238" s="16">
        <f>Eintragen!B1238</f>
        <v>29501003</v>
      </c>
      <c r="P1238" s="15">
        <f>Eintragen!D1238</f>
        <v>81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BU3</v>
      </c>
      <c r="B1239" s="12">
        <f>Eintragen!C1239</f>
        <v>31</v>
      </c>
      <c r="C1239" s="13">
        <f>Tabelle1[[#This Row],[Datum]]</f>
        <v>44489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ABS Pfeffer-Bruch</v>
      </c>
      <c r="F1239" s="11" t="str">
        <f>VLOOKUP(Eintragen!D1239,'Liste Gründe'!A:D,2,FALSE)</f>
        <v>keinen Verwendungszweck</v>
      </c>
      <c r="G1239" s="13" t="str">
        <f>IF(ISBLANK(Eintragen!F1239),VLOOKUP(Tabelle3[[#This Row],[Grund Ziffer]],'Liste Gründe'!A:D,3,FALSE),Eintragen!F1239)</f>
        <v>keinen Verwendungszweck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>
        <f>IFERROR(VLOOKUP(Tabelle3[[#This Row],[Artikelnr.]],Kennzahlen!S:U,3,FALSE)*Tabelle3[[#This Row],[Menge]],"0")</f>
        <v>3.1000000000000003E-3</v>
      </c>
      <c r="N1239" s="14" t="str">
        <f>Eintragen!A1239</f>
        <v>Spezialitäten</v>
      </c>
      <c r="O1239" s="16">
        <f>Eintragen!B1239</f>
        <v>29501017</v>
      </c>
      <c r="P1239" s="15">
        <f>Eintragen!D1239</f>
        <v>61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Verkauf</v>
      </c>
      <c r="B1240" s="12">
        <f>Eintragen!C1240</f>
        <v>249</v>
      </c>
      <c r="C1240" s="13">
        <f>Tabelle1[[#This Row],[Datum]]</f>
        <v>44489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40" s="14" t="str">
        <f>IFERROR(VLOOKUP(Tabelle3[[#This Row],[Artikelnr.]],Artikel!A:C,3,FALSE),Tabelle3[[#This Row],[Artikelnr.]])</f>
        <v>VOS RW-NUSS-ENDSTÜCK</v>
      </c>
      <c r="F1240" s="11" t="str">
        <f>VLOOKUP(Eintragen!D1240,'Liste Gründe'!A:D,2,FALSE)</f>
        <v>Schimmel</v>
      </c>
      <c r="G1240" s="13" t="str">
        <f>IF(ISBLANK(Eintragen!F1240),VLOOKUP(Tabelle3[[#This Row],[Grund Ziffer]],'Liste Gründe'!A:D,3,FALSE),Eintragen!F1240)</f>
        <v>keinen Abnehmer/kein Schälpersonal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>
        <f>IFERROR(VLOOKUP(Tabelle3[[#This Row],[Artikelnr.]],Kennzahlen!S:U,3,FALSE)*Tabelle3[[#This Row],[Menge]],"0")</f>
        <v>124.5</v>
      </c>
      <c r="N1240" s="14" t="str">
        <f>Eintragen!A1240</f>
        <v>Verkauf</v>
      </c>
      <c r="O1240" s="16">
        <f>Eintragen!B1240</f>
        <v>29501076</v>
      </c>
      <c r="P1240" s="15">
        <f>Eintragen!D1240</f>
        <v>12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BU3</v>
      </c>
      <c r="B1241" s="12">
        <f>Eintragen!C1241</f>
        <v>138</v>
      </c>
      <c r="C1241" s="13">
        <f>Tabelle1[[#This Row],[Datum]]</f>
        <v>44489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41" s="14" t="str">
        <f>IFERROR(VLOOKUP(Tabelle3[[#This Row],[Artikelnr.]],Artikel!A:C,3,FALSE),Tabelle3[[#This Row],[Artikelnr.]])</f>
        <v>VOS VEG-SCH MILD</v>
      </c>
      <c r="F1241" s="11" t="str">
        <f>VLOOKUP(Eintragen!D1241,'Liste Gründe'!A:D,2,FALSE)</f>
        <v>keinen Verwendungszweck</v>
      </c>
      <c r="G1241" s="13" t="str">
        <f>IF(ISBLANK(Eintragen!F1241),VLOOKUP(Tabelle3[[#This Row],[Grund Ziffer]],'Liste Gründe'!A:D,3,FALSE),Eintragen!F1241)</f>
        <v>keinen Verwendungszweck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>
        <f>IFERROR(VLOOKUP(Tabelle3[[#This Row],[Artikelnr.]],Kennzahlen!S:U,3,FALSE)*Tabelle3[[#This Row],[Menge]],"0")</f>
        <v>69</v>
      </c>
      <c r="N1241" s="14" t="str">
        <f>Eintragen!A1241</f>
        <v>BU3</v>
      </c>
      <c r="O1241" s="16">
        <f>Eintragen!B1241</f>
        <v>29900002</v>
      </c>
      <c r="P1241" s="15">
        <f>Eintragen!D1241</f>
        <v>61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BU3</v>
      </c>
      <c r="B1242" s="12">
        <f>Eintragen!C1242</f>
        <v>70</v>
      </c>
      <c r="C1242" s="13">
        <f>Tabelle1[[#This Row],[Datum]]</f>
        <v>44489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242" s="14" t="str">
        <f>IFERROR(VLOOKUP(Tabelle3[[#This Row],[Artikelnr.]],Artikel!A:C,3,FALSE),Tabelle3[[#This Row],[Artikelnr.]])</f>
        <v>VOS VEG-SCH WÜRZIG</v>
      </c>
      <c r="F1242" s="11" t="str">
        <f>VLOOKUP(Eintragen!D1242,'Liste Gründe'!A:D,2,FALSE)</f>
        <v>keinen Verwendungszweck</v>
      </c>
      <c r="G1242" s="13" t="str">
        <f>IF(ISBLANK(Eintragen!F1242),VLOOKUP(Tabelle3[[#This Row],[Grund Ziffer]],'Liste Gründe'!A:D,3,FALSE),Eintragen!F1242)</f>
        <v>keinen Verwendungszweck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35</v>
      </c>
      <c r="N1242" s="14" t="str">
        <f>Eintragen!A1242</f>
        <v>BU3</v>
      </c>
      <c r="O1242" s="16">
        <f>Eintragen!B1242</f>
        <v>29900003</v>
      </c>
      <c r="P1242" s="15">
        <f>Eintragen!D1242</f>
        <v>61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BU1</v>
      </c>
      <c r="B1243" s="12">
        <f>Eintragen!C1243</f>
        <v>230</v>
      </c>
      <c r="C1243" s="13">
        <f>Tabelle1[[#This Row],[Datum]]</f>
        <v>44489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3" s="14" t="str">
        <f>IFERROR(VLOOKUP(Tabelle3[[#This Row],[Artikelnr.]],Artikel!A:C,3,FALSE),Tabelle3[[#This Row],[Artikelnr.]])</f>
        <v>SKZ PF 10KG</v>
      </c>
      <c r="F1243" s="11" t="str">
        <f>VLOOKUP(Eintragen!D1243,'Liste Gründe'!A:D,2,FALSE)</f>
        <v>Qualitätsprobleme</v>
      </c>
      <c r="G1243" s="13" t="str">
        <f>IF(ISBLANK(Eintragen!F1243),VLOOKUP(Tabelle3[[#This Row],[Grund Ziffer]],'Liste Gründe'!A:D,3,FALSE),Eintragen!F1243)</f>
        <v>zu fest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>
        <f>IFERROR(VLOOKUP(Tabelle3[[#This Row],[Artikelnr.]],Kennzahlen!S:U,3,FALSE)*Tabelle3[[#This Row],[Menge]],"0")</f>
        <v>5421.33</v>
      </c>
      <c r="N1243" s="14" t="str">
        <f>Eintragen!A1243</f>
        <v>Schmelze</v>
      </c>
      <c r="O1243" s="16">
        <f>Eintragen!B1243</f>
        <v>31000161</v>
      </c>
      <c r="P1243" s="15">
        <f>Eintragen!D1243</f>
        <v>54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BU1</v>
      </c>
      <c r="B1244" s="12">
        <f>Eintragen!C1244</f>
        <v>22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44" s="14" t="str">
        <f>IFERROR(VLOOKUP(Tabelle3[[#This Row],[Artikelnr.]],Artikel!A:C,3,FALSE),Tabelle3[[#This Row],[Artikelnr.]])</f>
        <v>RW NUSS 9,3KG AN</v>
      </c>
      <c r="F1244" s="11" t="str">
        <f>VLOOKUP(Eintragen!D1244,'Liste Gründe'!A:D,2,FALSE)</f>
        <v>Rest</v>
      </c>
      <c r="G1244" s="13" t="str">
        <f>IF(ISBLANK(Eintragen!F1244),VLOOKUP(Tabelle3[[#This Row],[Grund Ziffer]],'Liste Gründe'!A:D,3,FALSE),Eintragen!F1244)</f>
        <v>Metall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>
        <f>Eintragen!A1244</f>
        <v>3020</v>
      </c>
      <c r="O1244" s="16">
        <f>Eintragen!B1244</f>
        <v>32000070</v>
      </c>
      <c r="P1244" s="15">
        <f>Eintragen!D1244</f>
        <v>40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BU1</v>
      </c>
      <c r="B1245" s="12">
        <f>Eintragen!C1245</f>
        <v>90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5" s="14" t="str">
        <f>IFERROR(VLOOKUP(Tabelle3[[#This Row],[Artikelnr.]],Artikel!A:C,3,FALSE),Tabelle3[[#This Row],[Artikelnr.]])</f>
        <v>-</v>
      </c>
      <c r="F1245" s="11" t="str">
        <f>VLOOKUP(Eintragen!D1245,'Liste Gründe'!A:D,2,FALSE)</f>
        <v>Linienbezogen</v>
      </c>
      <c r="G1245" s="13" t="str">
        <f>IF(ISBLANK(Eintragen!F1245),VLOOKUP(Tabelle3[[#This Row],[Grund Ziffer]],'Liste Gründe'!A:D,3,FALSE),Eintragen!F1245)</f>
        <v>Maschinenabfall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BU1</v>
      </c>
      <c r="O1245" s="16" t="str">
        <f>Eintragen!B1245</f>
        <v>-</v>
      </c>
      <c r="P1245" s="15">
        <f>Eintragen!D1245</f>
        <v>30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BU2</v>
      </c>
      <c r="B1246" s="12">
        <f>Eintragen!C1246</f>
        <v>52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6" s="14" t="str">
        <f>IFERROR(VLOOKUP(Tabelle3[[#This Row],[Artikelnr.]],Artikel!A:C,3,FALSE),Tabelle3[[#This Row],[Artikelnr.]])</f>
        <v>-</v>
      </c>
      <c r="F1246" s="11" t="str">
        <f>VLOOKUP(Eintragen!D1246,'Liste Gründe'!A:D,2,FALSE)</f>
        <v>Linienbezogen</v>
      </c>
      <c r="G1246" s="13" t="str">
        <f>IF(ISBLANK(Eintragen!F1246),VLOOKUP(Tabelle3[[#This Row],[Grund Ziffer]],'Liste Gründe'!A:D,3,FALSE),Eintragen!F1246)</f>
        <v>Maschinenabfall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Bu2</v>
      </c>
      <c r="O1246" s="16" t="str">
        <f>Eintragen!B1246</f>
        <v>-</v>
      </c>
      <c r="P1246" s="15">
        <f>Eintragen!D1246</f>
        <v>30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hidden="1" customHeight="1" x14ac:dyDescent="0.25">
      <c r="A1247" s="11" t="str">
        <f>VLOOKUP(N1247,'Linien - BU'!A:B,2,FALSE)</f>
        <v>BU3</v>
      </c>
      <c r="B1247" s="12">
        <f>Eintragen!C1247</f>
        <v>257</v>
      </c>
      <c r="C1247" s="13">
        <f>Tabelle1[[#This Row],[Datum]]</f>
        <v>44487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7" s="14" t="str">
        <f>IFERROR(VLOOKUP(Tabelle3[[#This Row],[Artikelnr.]],Artikel!A:C,3,FALSE),Tabelle3[[#This Row],[Artikelnr.]])</f>
        <v>VOS RW-NATUR-EXTRA-VAKU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VOS &gt; Einsatz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>
        <f>IFERROR(VLOOKUP(Tabelle3[[#This Row],[Artikelnr.]],Kennzahlen!S:U,3,FALSE)*Tabelle3[[#This Row],[Menge]],"0")</f>
        <v>132.09800000000001</v>
      </c>
      <c r="N1247" s="14" t="str">
        <f>Eintragen!A1247</f>
        <v>BU3</v>
      </c>
      <c r="O1247" s="16">
        <f>Eintragen!B1247</f>
        <v>49500147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BU4</v>
      </c>
      <c r="B1248" s="12">
        <f>Eintragen!C1248</f>
        <v>13</v>
      </c>
      <c r="C1248" s="13">
        <f>Tabelle1[[#This Row],[Datum]]</f>
        <v>44488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8" s="14" t="str">
        <f>IFERROR(VLOOKUP(Tabelle3[[#This Row],[Artikelnr.]],Artikel!A:C,3,FALSE),Tabelle3[[#This Row],[Artikelnr.]])</f>
        <v>VOS Schwarzer Pfeffer R</v>
      </c>
      <c r="F1248" s="11" t="str">
        <f>VLOOKUP(Eintragen!D1248,'Liste Gründe'!A:D,2,FALSE)</f>
        <v>Schimmel</v>
      </c>
      <c r="G1248" s="13" t="str">
        <f>IF(ISBLANK(Eintragen!F1248),VLOOKUP(Tabelle3[[#This Row],[Grund Ziffer]],'Liste Gründe'!A:D,3,FALSE),Eintragen!F1248)</f>
        <v>Schimmel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>
        <f>IFERROR(VLOOKUP(Tabelle3[[#This Row],[Artikelnr.]],Kennzahlen!S:U,3,FALSE)*Tabelle3[[#This Row],[Menge]],"0")</f>
        <v>6.5</v>
      </c>
      <c r="N1248" s="14" t="str">
        <f>Eintragen!A1248</f>
        <v>BU4</v>
      </c>
      <c r="O1248" s="16">
        <f>Eintragen!B1248</f>
        <v>29500482</v>
      </c>
      <c r="P1248" s="15">
        <f>Eintragen!D1248</f>
        <v>12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BU1</v>
      </c>
      <c r="B1249" s="12">
        <f>Eintragen!C1249</f>
        <v>80.400000000000006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9" s="14" t="str">
        <f>IFERROR(VLOOKUP(Tabelle3[[#This Row],[Artikelnr.]],Artikel!A:C,3,FALSE),Tabelle3[[#This Row],[Artikelnr.]])</f>
        <v>-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Reinigung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>
        <f>Eintragen!A1249</f>
        <v>3020</v>
      </c>
      <c r="O1249" s="16" t="str">
        <f>Eintragen!B1249</f>
        <v>-</v>
      </c>
      <c r="P1249" s="15">
        <f>Eintragen!D1249</f>
        <v>10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BU3</v>
      </c>
      <c r="B1250" s="12">
        <f>Eintragen!C1250</f>
        <v>424</v>
      </c>
      <c r="C1250" s="13">
        <f>Tabelle1[[#This Row],[Datum]]</f>
        <v>44481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50" s="14" t="str">
        <f>IFERROR(VLOOKUP(Tabelle3[[#This Row],[Artikelnr.]],Artikel!A:C,3,FALSE),Tabelle3[[#This Row],[Artikelnr.]])</f>
        <v>VOS Würste Jalapeno nat</v>
      </c>
      <c r="F1250" s="11" t="str">
        <f>VLOOKUP(Eintragen!D1250,'Liste Gründe'!A:D,2,FALSE)</f>
        <v>Schimmel</v>
      </c>
      <c r="G1250" s="13" t="str">
        <f>IF(ISBLANK(Eintragen!F1250),VLOOKUP(Tabelle3[[#This Row],[Grund Ziffer]],'Liste Gründe'!A:D,3,FALSE),Eintragen!F1250)</f>
        <v>spezifischer Einsatz</v>
      </c>
      <c r="H1250" s="11" t="str">
        <f>IF(ISBLANK(Tabelle1[[#This Row],[noch genauer]]),"-",Tabelle1[[#This Row],[noch genauer]])</f>
        <v>-</v>
      </c>
      <c r="I1250" s="14">
        <f t="shared" si="76"/>
        <v>41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>
        <f>IFERROR(VLOOKUP(Tabelle3[[#This Row],[Artikelnr.]],Kennzahlen!S:U,3,FALSE)*Tabelle3[[#This Row],[Menge]],"0")</f>
        <v>212</v>
      </c>
      <c r="N1250" s="14" t="str">
        <f>Eintragen!A1250</f>
        <v>bu3</v>
      </c>
      <c r="O1250" s="16">
        <f>Eintragen!B1250</f>
        <v>29500606</v>
      </c>
      <c r="P1250" s="15">
        <f>Eintragen!D1250</f>
        <v>12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BU1</v>
      </c>
      <c r="B1251" s="12">
        <f>Eintragen!C1251</f>
        <v>29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1" s="14" t="str">
        <f>IFERROR(VLOOKUP(Tabelle3[[#This Row],[Artikelnr.]],Artikel!A:C,3,FALSE),Tabelle3[[#This Row],[Artikelnr.]])</f>
        <v>-</v>
      </c>
      <c r="F1251" s="11" t="str">
        <f>VLOOKUP(Eintragen!D1251,'Liste Gründe'!A:D,2,FALSE)</f>
        <v>Linienbezogen</v>
      </c>
      <c r="G1251" s="13" t="str">
        <f>IF(ISBLANK(Eintragen!F1251),VLOOKUP(Tabelle3[[#This Row],[Grund Ziffer]],'Liste Gründe'!A:D,3,FALSE),Eintragen!F1251)</f>
        <v>Bodenabfall Abfüllung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>
        <f>Eintragen!A1251</f>
        <v>3020</v>
      </c>
      <c r="O1251" s="16" t="str">
        <f>Eintragen!B1251</f>
        <v>-</v>
      </c>
      <c r="P1251" s="15">
        <f>Eintragen!D1251</f>
        <v>31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BU1</v>
      </c>
      <c r="B1252" s="12">
        <f>Eintragen!C1252</f>
        <v>21.6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2" s="14" t="str">
        <f>IFERROR(VLOOKUP(Tabelle3[[#This Row],[Artikelnr.]],Artikel!A:C,3,FALSE),Tabelle3[[#This Row],[Artikelnr.]])</f>
        <v>-</v>
      </c>
      <c r="F1252" s="11" t="str">
        <f>VLOOKUP(Eintragen!D1252,'Liste Gründe'!A:D,2,FALSE)</f>
        <v>Linienbezogen</v>
      </c>
      <c r="G1252" s="13" t="str">
        <f>IF(ISBLANK(Eintragen!F1252),VLOOKUP(Tabelle3[[#This Row],[Grund Ziffer]],'Liste Gründe'!A:D,3,FALSE),Eintragen!F1252)</f>
        <v>Maschinenabfall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>
        <f>Eintragen!A1252</f>
        <v>3020</v>
      </c>
      <c r="O1252" s="16" t="str">
        <f>Eintragen!B1252</f>
        <v>-</v>
      </c>
      <c r="P1252" s="15">
        <f>Eintragen!D1252</f>
        <v>30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BU1</v>
      </c>
      <c r="B1253" s="12">
        <f>Eintragen!C1253</f>
        <v>50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3" s="14" t="str">
        <f>IFERROR(VLOOKUP(Tabelle3[[#This Row],[Artikelnr.]],Artikel!A:C,3,FALSE),Tabelle3[[#This Row],[Artikelnr.]])</f>
        <v>-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Reinigung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>
        <f>Eintragen!A1253</f>
        <v>3020</v>
      </c>
      <c r="O1253" s="16" t="str">
        <f>Eintragen!B1253</f>
        <v>-</v>
      </c>
      <c r="P1253" s="15">
        <f>Eintragen!D1253</f>
        <v>10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BU1</v>
      </c>
      <c r="B1254" s="12">
        <f>Eintragen!C1254</f>
        <v>58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4" s="14" t="str">
        <f>IFERROR(VLOOKUP(Tabelle3[[#This Row],[Artikelnr.]],Artikel!A:C,3,FALSE),Tabelle3[[#This Row],[Artikelnr.]])</f>
        <v>-</v>
      </c>
      <c r="F1254" s="11" t="str">
        <f>VLOOKUP(Eintragen!D1254,'Liste Gründe'!A:D,2,FALSE)</f>
        <v>Linienbezogen</v>
      </c>
      <c r="G1254" s="13" t="str">
        <f>IF(ISBLANK(Eintragen!F1254),VLOOKUP(Tabelle3[[#This Row],[Grund Ziffer]],'Liste Gründe'!A:D,3,FALSE),Eintragen!F1254)</f>
        <v>Maschinenabfall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>
        <f>Eintragen!A1254</f>
        <v>3020</v>
      </c>
      <c r="O1254" s="16" t="str">
        <f>Eintragen!B1254</f>
        <v>-</v>
      </c>
      <c r="P1254" s="15">
        <f>Eintragen!D1254</f>
        <v>30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14.5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Sensorik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QM</v>
      </c>
      <c r="O1255" s="16" t="str">
        <f>Eintragen!B1255</f>
        <v>-</v>
      </c>
      <c r="P1255" s="15">
        <f>Eintragen!D1255</f>
        <v>74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-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BU1</v>
      </c>
      <c r="B1257" s="12">
        <f>Eintragen!C1257</f>
        <v>173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Linienbezogen</v>
      </c>
      <c r="G1257" s="13" t="str">
        <f>IF(ISBLANK(Eintragen!F1257),VLOOKUP(Tabelle3[[#This Row],[Grund Ziffer]],'Liste Gründe'!A:D,3,FALSE),Eintragen!F1257)</f>
        <v>Reinigung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Schmelze</v>
      </c>
      <c r="O1257" s="16" t="str">
        <f>Eintragen!B1257</f>
        <v>-</v>
      </c>
      <c r="P1257" s="15">
        <f>Eintragen!D1257</f>
        <v>10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BU3</v>
      </c>
      <c r="B1258" s="12">
        <f>Eintragen!C1258</f>
        <v>2.2000000000000002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Maschinenabfall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Spezialitäten</v>
      </c>
      <c r="O1258" s="16" t="str">
        <f>Eintragen!B1258</f>
        <v>-</v>
      </c>
      <c r="P1258" s="15">
        <f>Eintragen!D1258</f>
        <v>30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BU3</v>
      </c>
      <c r="B1259" s="12">
        <f>Eintragen!C1259</f>
        <v>8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Linienbezogen</v>
      </c>
      <c r="G1259" s="13" t="str">
        <f>IF(ISBLANK(Eintragen!F1259),VLOOKUP(Tabelle3[[#This Row],[Grund Ziffer]],'Liste Gründe'!A:D,3,FALSE),Eintragen!F1259)</f>
        <v>Maschinenabfall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L33</v>
      </c>
      <c r="O1259" s="16" t="str">
        <f>Eintragen!B1259</f>
        <v>-</v>
      </c>
      <c r="P1259" s="15">
        <f>Eintragen!D1259</f>
        <v>30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BU3</v>
      </c>
      <c r="B1260" s="12">
        <f>Eintragen!C1260</f>
        <v>7.6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Maschinenabfall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Bu3</v>
      </c>
      <c r="O1260" s="16" t="str">
        <f>Eintragen!B1260</f>
        <v>-</v>
      </c>
      <c r="P1260" s="15">
        <f>Eintragen!D1260</f>
        <v>30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BU2</v>
      </c>
      <c r="B1261" s="12">
        <f>Eintragen!C1261</f>
        <v>75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1" s="14" t="str">
        <f>IFERROR(VLOOKUP(Tabelle3[[#This Row],[Artikelnr.]],Artikel!A:C,3,FALSE),Tabelle3[[#This Row],[Artikelnr.]])</f>
        <v>Blöcke</v>
      </c>
      <c r="F1261" s="11" t="str">
        <f>VLOOKUP(Eintragen!D1261,'Liste Gründe'!A:D,2,FALSE)</f>
        <v>Schimmel</v>
      </c>
      <c r="G1261" s="13" t="str">
        <f>IF(ISBLANK(Eintragen!F1261),VLOOKUP(Tabelle3[[#This Row],[Grund Ziffer]],'Liste Gründe'!A:D,3,FALSE),Eintragen!F1261)</f>
        <v>Luftzieher/Folienriss durch Transport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BU2</v>
      </c>
      <c r="O1261" s="16" t="str">
        <f>Eintragen!B1261</f>
        <v>Blöcke</v>
      </c>
      <c r="P1261" s="15">
        <f>Eintragen!D1261</f>
        <v>12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BU1</v>
      </c>
      <c r="B1262" s="12">
        <f>Eintragen!C1262</f>
        <v>2.6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Reste Zipfel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Maschinenabfall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Reste Zipfel</v>
      </c>
      <c r="P1262" s="15">
        <f>Eintragen!D1262</f>
        <v>30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150</v>
      </c>
      <c r="C1263" s="13">
        <f>Tabelle1[[#This Row],[Datum]]</f>
        <v>44490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3" s="14" t="str">
        <f>IFERROR(VLOOKUP(Tabelle3[[#This Row],[Artikelnr.]],Artikel!A:C,3,FALSE),Tabelle3[[#This Row],[Artikelnr.]])</f>
        <v>-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Laborproben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-</v>
      </c>
      <c r="P1263" s="15">
        <f>Eintragen!D1263</f>
        <v>73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11</v>
      </c>
      <c r="C1264" s="13">
        <f>Tabelle1[[#This Row],[Datum]]</f>
        <v>44490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Laborproben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QM</v>
      </c>
      <c r="O1264" s="16" t="str">
        <f>Eintragen!B1264</f>
        <v>-</v>
      </c>
      <c r="P1264" s="15">
        <f>Eintragen!D1264</f>
        <v>73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2.5</v>
      </c>
      <c r="C1265" s="13">
        <f>Tabelle1[[#This Row],[Datum]]</f>
        <v>44490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-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Sensorik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-</v>
      </c>
      <c r="P1265" s="15">
        <f>Eintragen!D1265</f>
        <v>74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BU1</v>
      </c>
      <c r="B1266" s="12">
        <f>Eintragen!C1266</f>
        <v>30</v>
      </c>
      <c r="C1266" s="13">
        <f>Tabelle1[[#This Row],[Datum]]</f>
        <v>44491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6" s="14" t="str">
        <f>IFERROR(VLOOKUP(Tabelle3[[#This Row],[Artikelnr.]],Artikel!A:C,3,FALSE),Tabelle3[[#This Row],[Artikelnr.]])</f>
        <v>Konzentrat in Würsten 1</v>
      </c>
      <c r="F1266" s="11" t="str">
        <f>VLOOKUP(Eintragen!D1266,'Liste Gründe'!A:D,2,FALSE)</f>
        <v>Linienbezogen</v>
      </c>
      <c r="G1266" s="13" t="str">
        <f>IF(ISBLANK(Eintragen!F1266),VLOOKUP(Tabelle3[[#This Row],[Grund Ziffer]],'Liste Gründe'!A:D,3,FALSE),Eintragen!F1266)</f>
        <v>Maschinenabfall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>
        <f>Eintragen!A1266</f>
        <v>3010</v>
      </c>
      <c r="O1266" s="16">
        <f>Eintragen!B1266</f>
        <v>24000493</v>
      </c>
      <c r="P1266" s="15">
        <f>Eintragen!D1266</f>
        <v>30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BU1</v>
      </c>
      <c r="B1267" s="12">
        <f>Eintragen!C1267</f>
        <v>40</v>
      </c>
      <c r="C1267" s="13">
        <f>Tabelle1[[#This Row],[Datum]]</f>
        <v>44491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7" s="14" t="str">
        <f>IFERROR(VLOOKUP(Tabelle3[[#This Row],[Artikelnr.]],Artikel!A:C,3,FALSE),Tabelle3[[#This Row],[Artikelnr.]])</f>
        <v>Konzentrat in Würsten 1</v>
      </c>
      <c r="F1267" s="11" t="str">
        <f>VLOOKUP(Eintragen!D1267,'Liste Gründe'!A:D,2,FALSE)</f>
        <v>Linienbezogen</v>
      </c>
      <c r="G1267" s="13" t="str">
        <f>IF(ISBLANK(Eintragen!F1267),VLOOKUP(Tabelle3[[#This Row],[Grund Ziffer]],'Liste Gründe'!A:D,3,FALSE),Eintragen!F1267)</f>
        <v>Bodenabfall Abfüllung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>
        <f>Eintragen!A1267</f>
        <v>3010</v>
      </c>
      <c r="O1267" s="16">
        <f>Eintragen!B1267</f>
        <v>24000493</v>
      </c>
      <c r="P1267" s="15">
        <f>Eintragen!D1267</f>
        <v>34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BU1</v>
      </c>
      <c r="B1268" s="12">
        <f>Eintragen!C1268</f>
        <v>10</v>
      </c>
      <c r="C1268" s="13">
        <f>Tabelle1[[#This Row],[Datum]]</f>
        <v>44491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8" s="14" t="str">
        <f>IFERROR(VLOOKUP(Tabelle3[[#This Row],[Artikelnr.]],Artikel!A:C,3,FALSE),Tabelle3[[#This Row],[Artikelnr.]])</f>
        <v>VOS SKZ Mozzarella 40%</v>
      </c>
      <c r="F1268" s="11" t="str">
        <f>VLOOKUP(Eintragen!D1268,'Liste Gründe'!A:D,2,FALSE)</f>
        <v>Schimmel</v>
      </c>
      <c r="G1268" s="13" t="str">
        <f>IF(ISBLANK(Eintragen!F1268),VLOOKUP(Tabelle3[[#This Row],[Grund Ziffer]],'Liste Gründe'!A:D,3,FALSE),Eintragen!F1268)</f>
        <v>VOS &gt; Einsatz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>
        <f>IFERROR(VLOOKUP(Tabelle3[[#This Row],[Artikelnr.]],Kennzahlen!S:U,3,FALSE)*Tabelle3[[#This Row],[Menge]],"0")</f>
        <v>5</v>
      </c>
      <c r="N1268" s="14" t="str">
        <f>Eintragen!A1268</f>
        <v>Abfüllung</v>
      </c>
      <c r="O1268" s="16">
        <f>Eintragen!B1268</f>
        <v>29500539</v>
      </c>
      <c r="P1268" s="15">
        <f>Eintragen!D1268</f>
        <v>12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BU1</v>
      </c>
      <c r="B1269" s="12">
        <f>Eintragen!C1269</f>
        <v>20</v>
      </c>
      <c r="C1269" s="13">
        <f>Tabelle1[[#This Row],[Datum]]</f>
        <v>44491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69" s="14" t="str">
        <f>IFERROR(VLOOKUP(Tabelle3[[#This Row],[Artikelnr.]],Artikel!A:C,3,FALSE),Tabelle3[[#This Row],[Artikelnr.]])</f>
        <v>VOS SKZ Camembert</v>
      </c>
      <c r="F1269" s="11" t="str">
        <f>VLOOKUP(Eintragen!D1269,'Liste Gründe'!A:D,2,FALSE)</f>
        <v>Schimmel</v>
      </c>
      <c r="G1269" s="13" t="str">
        <f>IF(ISBLANK(Eintragen!F1269),VLOOKUP(Tabelle3[[#This Row],[Grund Ziffer]],'Liste Gründe'!A:D,3,FALSE),Eintragen!F1269)</f>
        <v>VOS &gt; Einsatz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>
        <f>IFERROR(VLOOKUP(Tabelle3[[#This Row],[Artikelnr.]],Kennzahlen!S:U,3,FALSE)*Tabelle3[[#This Row],[Menge]],"0")</f>
        <v>10</v>
      </c>
      <c r="N1269" s="14" t="str">
        <f>Eintragen!A1269</f>
        <v>Abfüllung</v>
      </c>
      <c r="O1269" s="16">
        <f>Eintragen!B1269</f>
        <v>29500605</v>
      </c>
      <c r="P1269" s="15">
        <f>Eintragen!D1269</f>
        <v>12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BU1</v>
      </c>
      <c r="B1270" s="12">
        <f>Eintragen!C1270</f>
        <v>5</v>
      </c>
      <c r="C1270" s="13">
        <f>Tabelle1[[#This Row],[Datum]]</f>
        <v>44491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0" s="14" t="str">
        <f>IFERROR(VLOOKUP(Tabelle3[[#This Row],[Artikelnr.]],Artikel!A:C,3,FALSE),Tabelle3[[#This Row],[Artikelnr.]])</f>
        <v>VOS SKZ mit Pfeffer</v>
      </c>
      <c r="F1270" s="11" t="str">
        <f>VLOOKUP(Eintragen!D1270,'Liste Gründe'!A:D,2,FALSE)</f>
        <v>Rest</v>
      </c>
      <c r="G1270" s="13" t="str">
        <f>IF(ISBLANK(Eintragen!F1270),VLOOKUP(Tabelle3[[#This Row],[Grund Ziffer]],'Liste Gründe'!A:D,3,FALSE),Eintragen!F1270)</f>
        <v>Schmutz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>
        <f>IFERROR(VLOOKUP(Tabelle3[[#This Row],[Artikelnr.]],Kennzahlen!S:U,3,FALSE)*Tabelle3[[#This Row],[Menge]],"0")</f>
        <v>2.5</v>
      </c>
      <c r="N1270" s="14" t="str">
        <f>Eintragen!A1270</f>
        <v>Abfüllung</v>
      </c>
      <c r="O1270" s="16">
        <f>Eintragen!B1270</f>
        <v>29500616</v>
      </c>
      <c r="P1270" s="15">
        <f>Eintragen!D1270</f>
        <v>42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BU1</v>
      </c>
      <c r="B1271" s="12">
        <f>Eintragen!C1271</f>
        <v>20</v>
      </c>
      <c r="C1271" s="13">
        <f>Tabelle1[[#This Row],[Datum]]</f>
        <v>44491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1" s="14" t="str">
        <f>IFERROR(VLOOKUP(Tabelle3[[#This Row],[Artikelnr.]],Artikel!A:C,3,FALSE),Tabelle3[[#This Row],[Artikelnr.]])</f>
        <v>VOS SKZ-GOU</v>
      </c>
      <c r="F1271" s="11" t="str">
        <f>VLOOKUP(Eintragen!D1271,'Liste Gründe'!A:D,2,FALSE)</f>
        <v>Schimmel</v>
      </c>
      <c r="G1271" s="13" t="str">
        <f>IF(ISBLANK(Eintragen!F1271),VLOOKUP(Tabelle3[[#This Row],[Grund Ziffer]],'Liste Gründe'!A:D,3,FALSE),Eintragen!F1271)</f>
        <v>VOS &gt; Einsatz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>
        <f>IFERROR(VLOOKUP(Tabelle3[[#This Row],[Artikelnr.]],Kennzahlen!S:U,3,FALSE)*Tabelle3[[#This Row],[Menge]],"0")</f>
        <v>10</v>
      </c>
      <c r="N1271" s="14" t="str">
        <f>Eintragen!A1271</f>
        <v>Abfüllung</v>
      </c>
      <c r="O1271" s="16">
        <f>Eintragen!B1271</f>
        <v>29500918</v>
      </c>
      <c r="P1271" s="15">
        <f>Eintragen!D1271</f>
        <v>12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BU1</v>
      </c>
      <c r="B1272" s="12">
        <f>Eintragen!C1272</f>
        <v>24</v>
      </c>
      <c r="C1272" s="13">
        <f>Tabelle1[[#This Row],[Datum]]</f>
        <v>44491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2" s="14" t="str">
        <f>IFERROR(VLOOKUP(Tabelle3[[#This Row],[Artikelnr.]],Artikel!A:C,3,FALSE),Tabelle3[[#This Row],[Artikelnr.]])</f>
        <v>VOS SKZ-GOU</v>
      </c>
      <c r="F1272" s="11" t="str">
        <f>VLOOKUP(Eintragen!D1272,'Liste Gründe'!A:D,2,FALSE)</f>
        <v>Schimmel</v>
      </c>
      <c r="G1272" s="13" t="str">
        <f>IF(ISBLANK(Eintragen!F1272),VLOOKUP(Tabelle3[[#This Row],[Grund Ziffer]],'Liste Gründe'!A:D,3,FALSE),Eintragen!F1272)</f>
        <v>VOS &gt; Einsatz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>
        <f>IFERROR(VLOOKUP(Tabelle3[[#This Row],[Artikelnr.]],Kennzahlen!S:U,3,FALSE)*Tabelle3[[#This Row],[Menge]],"0")</f>
        <v>12</v>
      </c>
      <c r="N1272" s="14" t="str">
        <f>Eintragen!A1272</f>
        <v>Abfüllung</v>
      </c>
      <c r="O1272" s="16">
        <f>Eintragen!B1272</f>
        <v>29500918</v>
      </c>
      <c r="P1272" s="15">
        <f>Eintragen!D1272</f>
        <v>12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BU1</v>
      </c>
      <c r="B1273" s="12">
        <f>Eintragen!C1273</f>
        <v>20</v>
      </c>
      <c r="C1273" s="13">
        <f>Tabelle1[[#This Row],[Datum]]</f>
        <v>44491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3" s="14" t="str">
        <f>IFERROR(VLOOKUP(Tabelle3[[#This Row],[Artikelnr.]],Artikel!A:C,3,FALSE),Tabelle3[[#This Row],[Artikelnr.]])</f>
        <v>VOS URW-GRS-KRÄU OGT</v>
      </c>
      <c r="F1273" s="11" t="str">
        <f>VLOOKUP(Eintragen!D1273,'Liste Gründe'!A:D,2,FALSE)</f>
        <v>Schimmel</v>
      </c>
      <c r="G1273" s="13" t="str">
        <f>IF(ISBLANK(Eintragen!F1273),VLOOKUP(Tabelle3[[#This Row],[Grund Ziffer]],'Liste Gründe'!A:D,3,FALSE),Eintragen!F1273)</f>
        <v>VOS &gt; Einsatz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>
        <f>IFERROR(VLOOKUP(Tabelle3[[#This Row],[Artikelnr.]],Kennzahlen!S:U,3,FALSE)*Tabelle3[[#This Row],[Menge]],"0")</f>
        <v>10</v>
      </c>
      <c r="N1273" s="14" t="str">
        <f>Eintragen!A1273</f>
        <v>Abfüllung</v>
      </c>
      <c r="O1273" s="16">
        <f>Eintragen!B1273</f>
        <v>29500939</v>
      </c>
      <c r="P1273" s="15">
        <f>Eintragen!D1273</f>
        <v>12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BU1</v>
      </c>
      <c r="B1274" s="12">
        <f>Eintragen!C1274</f>
        <v>16</v>
      </c>
      <c r="C1274" s="13">
        <f>Tabelle1[[#This Row],[Datum]]</f>
        <v>44491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4" s="14" t="str">
        <f>IFERROR(VLOOKUP(Tabelle3[[#This Row],[Artikelnr.]],Artikel!A:C,3,FALSE),Tabelle3[[#This Row],[Artikelnr.]])</f>
        <v>VOS URW-SCHI-NAT</v>
      </c>
      <c r="F1274" s="11" t="str">
        <f>VLOOKUP(Eintragen!D1274,'Liste Gründe'!A:D,2,FALSE)</f>
        <v>Schimmel</v>
      </c>
      <c r="G1274" s="13" t="str">
        <f>IF(ISBLANK(Eintragen!F1274),VLOOKUP(Tabelle3[[#This Row],[Grund Ziffer]],'Liste Gründe'!A:D,3,FALSE),Eintragen!F1274)</f>
        <v>VOS &gt; Einsatz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>
        <f>IFERROR(VLOOKUP(Tabelle3[[#This Row],[Artikelnr.]],Kennzahlen!S:U,3,FALSE)*Tabelle3[[#This Row],[Menge]],"0")</f>
        <v>8</v>
      </c>
      <c r="N1274" s="14" t="str">
        <f>Eintragen!A1274</f>
        <v>Abfüllung</v>
      </c>
      <c r="O1274" s="16">
        <f>Eintragen!B1274</f>
        <v>29500945</v>
      </c>
      <c r="P1274" s="15">
        <f>Eintragen!D1274</f>
        <v>12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BU1</v>
      </c>
      <c r="B1275" s="12">
        <f>Eintragen!C1275</f>
        <v>25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 URW-VS-SCHI</v>
      </c>
      <c r="F1275" s="11" t="str">
        <f>VLOOKUP(Eintragen!D1275,'Liste Gründe'!A:D,2,FALSE)</f>
        <v>Schimmel</v>
      </c>
      <c r="G1275" s="13" t="str">
        <f>IF(ISBLANK(Eintragen!F1275),VLOOKUP(Tabelle3[[#This Row],[Grund Ziffer]],'Liste Gründe'!A:D,3,FALSE),Eintragen!F1275)</f>
        <v>VOS &gt; Einsatz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>
        <f>IFERROR(VLOOKUP(Tabelle3[[#This Row],[Artikelnr.]],Kennzahlen!S:U,3,FALSE)*Tabelle3[[#This Row],[Menge]],"0")</f>
        <v>12.5</v>
      </c>
      <c r="N1275" s="14" t="str">
        <f>Eintragen!A1275</f>
        <v>Abfüllung</v>
      </c>
      <c r="O1275" s="16">
        <f>Eintragen!B1275</f>
        <v>29500949</v>
      </c>
      <c r="P1275" s="15">
        <f>Eintragen!D1275</f>
        <v>12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BU1</v>
      </c>
      <c r="B1276" s="12">
        <f>Eintragen!C1276</f>
        <v>10</v>
      </c>
      <c r="C1276" s="13">
        <f>Tabelle1[[#This Row],[Datum]]</f>
        <v>44491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6" s="14" t="str">
        <f>IFERROR(VLOOKUP(Tabelle3[[#This Row],[Artikelnr.]],Artikel!A:C,3,FALSE),Tabelle3[[#This Row],[Artikelnr.]])</f>
        <v>ABS Bunter Pfeffer 50%</v>
      </c>
      <c r="F1276" s="11" t="str">
        <f>VLOOKUP(Eintragen!D1276,'Liste Gründe'!A:D,2,FALSE)</f>
        <v>Schimmel</v>
      </c>
      <c r="G1276" s="13" t="str">
        <f>IF(ISBLANK(Eintragen!F1276),VLOOKUP(Tabelle3[[#This Row],[Grund Ziffer]],'Liste Gründe'!A:D,3,FALSE),Eintragen!F1276)</f>
        <v>keine Verarbeitung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>
        <f>IFERROR(VLOOKUP(Tabelle3[[#This Row],[Artikelnr.]],Kennzahlen!S:U,3,FALSE)*Tabelle3[[#This Row],[Menge]],"0")</f>
        <v>10</v>
      </c>
      <c r="N1276" s="14" t="str">
        <f>Eintragen!A1276</f>
        <v>Schmelze</v>
      </c>
      <c r="O1276" s="16">
        <f>Eintragen!B1276</f>
        <v>29501002</v>
      </c>
      <c r="P1276" s="15">
        <f>Eintragen!D1276</f>
        <v>12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BU3</v>
      </c>
      <c r="B1277" s="12">
        <f>Eintragen!C1277</f>
        <v>117</v>
      </c>
      <c r="C1277" s="13">
        <f>Tabelle1[[#This Row],[Datum]]</f>
        <v>44491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7" s="14" t="str">
        <f>IFERROR(VLOOKUP(Tabelle3[[#This Row],[Artikelnr.]],Artikel!A:C,3,FALSE),Tabelle3[[#This Row],[Artikelnr.]])</f>
        <v>ABS CHED-PF-KRÄUK gemis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gemischtes Produkt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>
        <f>IFERROR(VLOOKUP(Tabelle3[[#This Row],[Artikelnr.]],Kennzahlen!S:U,3,FALSE)*Tabelle3[[#This Row],[Menge]],"0")</f>
        <v>117</v>
      </c>
      <c r="N1277" s="14" t="str">
        <f>Eintragen!A1277</f>
        <v>BU3</v>
      </c>
      <c r="O1277" s="16">
        <f>Eintragen!B1277</f>
        <v>29501003</v>
      </c>
      <c r="P1277" s="15">
        <f>Eintragen!D1277</f>
        <v>81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BU3</v>
      </c>
      <c r="B1278" s="12">
        <f>Eintragen!C1278</f>
        <v>32</v>
      </c>
      <c r="C1278" s="13">
        <f>Tabelle1[[#This Row],[Datum]]</f>
        <v>44491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8" s="14" t="str">
        <f>IFERROR(VLOOKUP(Tabelle3[[#This Row],[Artikelnr.]],Artikel!A:C,3,FALSE),Tabelle3[[#This Row],[Artikelnr.]])</f>
        <v>ABS CHED-ROT MIT ß-CARO</v>
      </c>
      <c r="F1278" s="11" t="str">
        <f>VLOOKUP(Eintragen!D1278,'Liste Gründe'!A:D,2,FALSE)</f>
        <v>Rest</v>
      </c>
      <c r="G1278" s="13" t="str">
        <f>IF(ISBLANK(Eintragen!F1278),VLOOKUP(Tabelle3[[#This Row],[Grund Ziffer]],'Liste Gründe'!A:D,3,FALSE),Eintragen!F1278)</f>
        <v>Schmutz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>
        <f>IFERROR(VLOOKUP(Tabelle3[[#This Row],[Artikelnr.]],Kennzahlen!S:U,3,FALSE)*Tabelle3[[#This Row],[Menge]],"0")</f>
        <v>32</v>
      </c>
      <c r="N1278" s="14" t="str">
        <f>Eintragen!A1278</f>
        <v>BU3</v>
      </c>
      <c r="O1278" s="16">
        <f>Eintragen!B1278</f>
        <v>29501032</v>
      </c>
      <c r="P1278" s="15">
        <f>Eintragen!D1278</f>
        <v>42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Verkauf</v>
      </c>
      <c r="B1279" s="12">
        <f>Eintragen!C1279</f>
        <v>10</v>
      </c>
      <c r="C1279" s="13">
        <f>Tabelle1[[#This Row],[Datum]]</f>
        <v>44491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79" s="14" t="str">
        <f>IFERROR(VLOOKUP(Tabelle3[[#This Row],[Artikelnr.]],Artikel!A:C,3,FALSE),Tabelle3[[#This Row],[Artikelnr.]])</f>
        <v>VOS RW-NATUR ZIPFEL 350</v>
      </c>
      <c r="F1279" s="11" t="str">
        <f>VLOOKUP(Eintragen!D1279,'Liste Gründe'!A:D,2,FALSE)</f>
        <v>Schimmel</v>
      </c>
      <c r="G1279" s="13" t="str">
        <f>IF(ISBLANK(Eintragen!F1279),VLOOKUP(Tabelle3[[#This Row],[Grund Ziffer]],'Liste Gründe'!A:D,3,FALSE),Eintragen!F1279)</f>
        <v>keinen Abnehmer/kein Schälpersonal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5</v>
      </c>
      <c r="N1279" s="14" t="str">
        <f>Eintragen!A1279</f>
        <v>Verkauf</v>
      </c>
      <c r="O1279" s="16">
        <f>Eintragen!B1279</f>
        <v>29501060</v>
      </c>
      <c r="P1279" s="15">
        <f>Eintragen!D1279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BU1</v>
      </c>
      <c r="B1280" s="12">
        <f>Eintragen!C1280</f>
        <v>60</v>
      </c>
      <c r="C1280" s="13">
        <f>Tabelle1[[#This Row],[Datum]]</f>
        <v>44491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0" s="14" t="str">
        <f>IFERROR(VLOOKUP(Tabelle3[[#This Row],[Artikelnr.]],Artikel!A:C,3,FALSE),Tabelle3[[#This Row],[Artikelnr.]])</f>
        <v>VS RW Schinken mit Rind</v>
      </c>
      <c r="F1280" s="11" t="str">
        <f>VLOOKUP(Eintragen!D1280,'Liste Gründe'!A:D,2,FALSE)</f>
        <v>Schimmel</v>
      </c>
      <c r="G1280" s="13" t="str">
        <f>IF(ISBLANK(Eintragen!F1280),VLOOKUP(Tabelle3[[#This Row],[Grund Ziffer]],'Liste Gründe'!A:D,3,FALSE),Eintragen!F1280)</f>
        <v>keine Verarbeitung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>
        <f>IFERROR(VLOOKUP(Tabelle3[[#This Row],[Artikelnr.]],Kennzahlen!S:U,3,FALSE)*Tabelle3[[#This Row],[Menge]],"0")</f>
        <v>30</v>
      </c>
      <c r="N1280" s="14" t="str">
        <f>Eintragen!A1280</f>
        <v>Schmelze</v>
      </c>
      <c r="O1280" s="16">
        <f>Eintragen!B1280</f>
        <v>29600017</v>
      </c>
      <c r="P1280" s="15">
        <f>Eintragen!D1280</f>
        <v>12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BU1</v>
      </c>
      <c r="B1281" s="12">
        <f>Eintragen!C1281</f>
        <v>20</v>
      </c>
      <c r="C1281" s="13">
        <f>Tabelle1[[#This Row],[Datum]]</f>
        <v>44491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1" s="14" t="str">
        <f>IFERROR(VLOOKUP(Tabelle3[[#This Row],[Artikelnr.]],Artikel!A:C,3,FALSE),Tabelle3[[#This Row],[Artikelnr.]])</f>
        <v>VS Chili geschält</v>
      </c>
      <c r="F1281" s="11" t="str">
        <f>VLOOKUP(Eintragen!D1281,'Liste Gründe'!A:D,2,FALSE)</f>
        <v>Schimmel</v>
      </c>
      <c r="G1281" s="13" t="str">
        <f>IF(ISBLANK(Eintragen!F1281),VLOOKUP(Tabelle3[[#This Row],[Grund Ziffer]],'Liste Gründe'!A:D,3,FALSE),Eintragen!F1281)</f>
        <v>VOS &gt; Einsatz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>
        <f>IFERROR(VLOOKUP(Tabelle3[[#This Row],[Artikelnr.]],Kennzahlen!S:U,3,FALSE)*Tabelle3[[#This Row],[Menge]],"0")</f>
        <v>18.641999999999999</v>
      </c>
      <c r="N1281" s="14" t="str">
        <f>Eintragen!A1281</f>
        <v>Abfüllung</v>
      </c>
      <c r="O1281" s="16">
        <f>Eintragen!B1281</f>
        <v>29600027</v>
      </c>
      <c r="P1281" s="15">
        <f>Eintragen!D1281</f>
        <v>12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BU1</v>
      </c>
      <c r="B1282" s="12">
        <f>Eintragen!C1282</f>
        <v>29.5</v>
      </c>
      <c r="C1282" s="13">
        <f>Tabelle1[[#This Row],[Datum]]</f>
        <v>44491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2" s="14" t="str">
        <f>IFERROR(VLOOKUP(Tabelle3[[#This Row],[Artikelnr.]],Artikel!A:C,3,FALSE),Tabelle3[[#This Row],[Artikelnr.]])</f>
        <v>GRW SCHI-NAT 7,2GK NEUE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45" si="80">_xlfn.ISOWEEKNUM(C1282)</f>
        <v>42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>
        <f>Eintragen!A1282</f>
        <v>3020</v>
      </c>
      <c r="O1282" s="16">
        <f>Eintragen!B1282</f>
        <v>32000106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BU1</v>
      </c>
      <c r="B1283" s="12">
        <f>Eintragen!C1283</f>
        <v>60</v>
      </c>
      <c r="C1283" s="13">
        <f>Tabelle1[[#This Row],[Datum]]</f>
        <v>44491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3" s="14" t="str">
        <f>IFERROR(VLOOKUP(Tabelle3[[#This Row],[Artikelnr.]],Artikel!A:C,3,FALSE),Tabelle3[[#This Row],[Artikelnr.]])</f>
        <v>GRW SCHI-NAT 7,2GK NEUE</v>
      </c>
      <c r="F1283" s="11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Bodenabfall Abfüllung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>
        <f>Eintragen!A1283</f>
        <v>3020</v>
      </c>
      <c r="O1283" s="16">
        <f>Eintragen!B1283</f>
        <v>32000106</v>
      </c>
      <c r="P1283" s="15">
        <f>Eintragen!D1283</f>
        <v>34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zu hohe Produktion</v>
      </c>
      <c r="H1284" s="11" t="str">
        <f>IF(ISBLANK(Tabelle1[[#This Row],[noch genauer]]),"-",Tabelle1[[#This Row],[noch genauer]])</f>
        <v>keine Verlängerung, da Ananas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525</v>
      </c>
      <c r="C1285" s="13">
        <f>Tabelle1[[#This Row],[Datum]]</f>
        <v>44491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MHD abgelaufen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Eintragen!A1285</f>
        <v>Weisenhorn</v>
      </c>
      <c r="O1285" s="16">
        <f>Eintragen!B1285</f>
        <v>50000275</v>
      </c>
      <c r="P1285" s="15">
        <f>Eintragen!D1285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BU2</v>
      </c>
      <c r="B1286" s="12">
        <f>Eintragen!C1286</f>
        <v>27</v>
      </c>
      <c r="C1286" s="13">
        <f>Tabelle1[[#This Row],[Datum]]</f>
        <v>44491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6" s="14" t="str">
        <f>IFERROR(VLOOKUP(Tabelle3[[#This Row],[Artikelnr.]],Artikel!A:C,3,FALSE),Tabelle3[[#This Row],[Artikelnr.]])</f>
        <v>-</v>
      </c>
      <c r="F1286" s="11" t="str">
        <f>VLOOKUP(Eintragen!D1286,'Liste Gründe'!A:D,2,FALSE)</f>
        <v>Linienbezogen</v>
      </c>
      <c r="G1286" s="13" t="str">
        <f>IF(ISBLANK(Eintragen!F1286),VLOOKUP(Tabelle3[[#This Row],[Grund Ziffer]],'Liste Gründe'!A:D,3,FALSE),Eintragen!F1286)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BU2</v>
      </c>
      <c r="O1286" s="16" t="str">
        <f>Eintragen!B1286</f>
        <v>-</v>
      </c>
      <c r="P1286" s="15">
        <f>Eintragen!D1286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BU4</v>
      </c>
      <c r="B1287" s="12">
        <f>Eintragen!C1287</f>
        <v>29</v>
      </c>
      <c r="C1287" s="13">
        <f>Tabelle1[[#This Row],[Datum]]</f>
        <v>44491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7" s="14" t="str">
        <f>IFERROR(VLOOKUP(Tabelle3[[#This Row],[Artikelnr.]],Artikel!A:C,3,FALSE),Tabelle3[[#This Row],[Artikelnr.]])</f>
        <v>-</v>
      </c>
      <c r="F1287" s="11" t="str">
        <f>VLOOKUP(Eintragen!D1287,'Liste Gründe'!A:D,2,FALSE)</f>
        <v>Linienbezogen</v>
      </c>
      <c r="G1287" s="13" t="str">
        <f>IF(ISBLANK(Eintragen!F1287),VLOOKUP(Tabelle3[[#This Row],[Grund Ziffer]],'Liste Gründe'!A:D,3,FALSE),Eintragen!F1287)</f>
        <v>Maschinenabfall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BU4</v>
      </c>
      <c r="O1287" s="16" t="str">
        <f>Eintragen!B1287</f>
        <v>-</v>
      </c>
      <c r="P1287" s="15">
        <f>Eintragen!D1287</f>
        <v>30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BU3</v>
      </c>
      <c r="B1288" s="12">
        <f>Eintragen!C1288</f>
        <v>30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Linienbezogen</v>
      </c>
      <c r="G1288" s="13" t="str">
        <f>IF(ISBLANK(Eintragen!F1288),VLOOKUP(Tabelle3[[#This Row],[Grund Ziffer]],'Liste Gründe'!A:D,3,FALSE),Eintragen!F1288)</f>
        <v>Maschinenabfall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BU3</v>
      </c>
      <c r="O1288" s="16" t="str">
        <f>Eintragen!B1288</f>
        <v>-</v>
      </c>
      <c r="P1288" s="15">
        <f>Eintragen!D1288</f>
        <v>30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BU1</v>
      </c>
      <c r="B1289" s="12">
        <f>Eintragen!C1289</f>
        <v>80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Schimmel</v>
      </c>
      <c r="G1289" s="13" t="str">
        <f>IF(ISBLANK(Eintragen!F1289),VLOOKUP(Tabelle3[[#This Row],[Grund Ziffer]],'Liste Gründe'!A:D,3,FALSE),Eintragen!F1289)</f>
        <v>VOS &gt; Einsatz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Abfüllung</v>
      </c>
      <c r="O1289" s="16" t="str">
        <f>Eintragen!B1289</f>
        <v>-</v>
      </c>
      <c r="P1289" s="15">
        <f>Eintragen!D1289</f>
        <v>12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7.5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Sensorik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QM</v>
      </c>
      <c r="O1290" s="16" t="str">
        <f>Eintragen!B1290</f>
        <v>-</v>
      </c>
      <c r="P1290" s="15">
        <f>Eintragen!D1290</f>
        <v>74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170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Laborproben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73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BU1</v>
      </c>
      <c r="B1293" s="12">
        <f>Eintragen!C1293</f>
        <v>39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3" s="14" t="str">
        <f>IFERROR(VLOOKUP(Tabelle3[[#This Row],[Artikelnr.]],Artikel!A:C,3,FALSE),Tabelle3[[#This Row],[Artikelnr.]])</f>
        <v>-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Abfüllung</v>
      </c>
      <c r="O1293" s="16" t="str">
        <f>Eintragen!B1293</f>
        <v>-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BU1</v>
      </c>
      <c r="B1294" s="12">
        <f>Eintragen!C1294</f>
        <v>46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4" s="14" t="str">
        <f>IFERROR(VLOOKUP(Tabelle3[[#This Row],[Artikelnr.]],Artikel!A:C,3,FALSE),Tabelle3[[#This Row],[Artikelnr.]])</f>
        <v>-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3020</v>
      </c>
      <c r="O1294" s="16" t="str">
        <f>Eintragen!B1294</f>
        <v>-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BU4</v>
      </c>
      <c r="B1295" s="12">
        <f>Eintragen!C1295</f>
        <v>35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Bu4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BU1</v>
      </c>
      <c r="B1296" s="12">
        <f>Eintragen!C1296</f>
        <v>10.8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6" s="14" t="str">
        <f>IFERROR(VLOOKUP(Tabelle3[[#This Row],[Artikelnr.]],Artikel!A:C,3,FALSE),Tabelle3[[#This Row],[Artikelnr.]])</f>
        <v>Becher</v>
      </c>
      <c r="F1296" s="11" t="str">
        <f>VLOOKUP(Eintragen!D1296,'Liste Gründe'!A:D,2,FALSE)</f>
        <v>Rest</v>
      </c>
      <c r="G1296" s="13" t="str">
        <f>IF(ISBLANK(Eintragen!F1296),VLOOKUP(Tabelle3[[#This Row],[Grund Ziffer]],'Liste Gründe'!A:D,3,FALSE),Eintragen!F1296)</f>
        <v>Metall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Becher</v>
      </c>
      <c r="P1296" s="15">
        <f>Eintragen!D1296</f>
        <v>40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BU2</v>
      </c>
      <c r="B1297" s="12">
        <f>Eintragen!C1297</f>
        <v>105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7" s="14" t="str">
        <f>IFERROR(VLOOKUP(Tabelle3[[#This Row],[Artikelnr.]],Artikel!A:C,3,FALSE),Tabelle3[[#This Row],[Artikelnr.]])</f>
        <v>Blöcke</v>
      </c>
      <c r="F1297" s="11" t="str">
        <f>VLOOKUP(Eintragen!D1297,'Liste Gründe'!A:D,2,FALSE)</f>
        <v>Schimmel</v>
      </c>
      <c r="G1297" s="13" t="str">
        <f>IF(ISBLANK(Eintragen!F1297),VLOOKUP(Tabelle3[[#This Row],[Grund Ziffer]],'Liste Gründe'!A:D,3,FALSE),Eintragen!F1297)</f>
        <v>Luftzieher/Folienriss durch Transport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BU2</v>
      </c>
      <c r="O1297" s="16" t="str">
        <f>Eintragen!B1297</f>
        <v>Blöcke</v>
      </c>
      <c r="P1297" s="15">
        <f>Eintragen!D1297</f>
        <v>12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Verkauf</v>
      </c>
      <c r="B1298" s="12">
        <f>Eintragen!C1298</f>
        <v>9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98" s="14" t="str">
        <f>IFERROR(VLOOKUP(Tabelle3[[#This Row],[Artikelnr.]],Artikel!A:C,3,FALSE),Tabelle3[[#This Row],[Artikelnr.]])</f>
        <v>Räu-End</v>
      </c>
      <c r="F1298" s="11" t="str">
        <f>VLOOKUP(Eintragen!D1298,'Liste Gründe'!A:D,2,FALSE)</f>
        <v>Schimmel</v>
      </c>
      <c r="G1298" s="13" t="str">
        <f>IF(ISBLANK(Eintragen!F1298),VLOOKUP(Tabelle3[[#This Row],[Grund Ziffer]],'Liste Gründe'!A:D,3,FALSE),Eintragen!F1298)</f>
        <v>Schimmel durch Luftzieher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Verkauf</v>
      </c>
      <c r="O1298" s="16" t="str">
        <f>Eintragen!B1298</f>
        <v>Räu-End</v>
      </c>
      <c r="P1298" s="15">
        <f>Eintragen!D1298</f>
        <v>99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BU3</v>
      </c>
      <c r="B1299" s="12">
        <f>Eintragen!C1299</f>
        <v>25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9" s="14" t="str">
        <f>IFERROR(VLOOKUP(Tabelle3[[#This Row],[Artikelnr.]],Artikel!A:C,3,FALSE),Tabelle3[[#This Row],[Artikelnr.]])</f>
        <v>Würfel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L35</v>
      </c>
      <c r="O1299" s="16" t="str">
        <f>Eintragen!B1299</f>
        <v>Würfel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BU3</v>
      </c>
      <c r="B1301" s="12">
        <f>Eintragen!C1301</f>
        <v>309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1" s="14" t="str">
        <f>IFERROR(VLOOKUP(Tabelle3[[#This Row],[Artikelnr.]],Artikel!A:C,3,FALSE),Tabelle3[[#This Row],[Artikelnr.]])</f>
        <v>VOS Räucher Natur Natri</v>
      </c>
      <c r="F1301" s="11" t="str">
        <f>VLOOKUP(Eintragen!D1301,'Liste Gründe'!A:D,2,FALSE)</f>
        <v>Schimmel</v>
      </c>
      <c r="G1301" s="13" t="str">
        <f>IF(ISBLANK(Eintragen!F1301),VLOOKUP(Tabelle3[[#This Row],[Grund Ziffer]],'Liste Gründe'!A:D,3,FALSE),Eintragen!F1301)</f>
        <v>VOS &gt; Einsatz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154.5</v>
      </c>
      <c r="N1301" s="14" t="str">
        <f>Eintragen!A1301</f>
        <v>BU3</v>
      </c>
      <c r="O1301" s="16">
        <f>Eintragen!B1301</f>
        <v>29500498</v>
      </c>
      <c r="P1301" s="15">
        <f>Eintragen!D1301</f>
        <v>12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BU3</v>
      </c>
      <c r="B1302" s="12">
        <f>Eintragen!C1302</f>
        <v>321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2" s="14" t="str">
        <f>IFERROR(VLOOKUP(Tabelle3[[#This Row],[Artikelnr.]],Artikel!A:C,3,FALSE),Tabelle3[[#This Row],[Artikelnr.]])</f>
        <v>VOS Räucher Natur Natri</v>
      </c>
      <c r="F1302" s="11" t="str">
        <f>VLOOKUP(Eintragen!D1302,'Liste Gründe'!A:D,2,FALSE)</f>
        <v>Schimmel</v>
      </c>
      <c r="G1302" s="13" t="str">
        <f>IF(ISBLANK(Eintragen!F1302),VLOOKUP(Tabelle3[[#This Row],[Grund Ziffer]],'Liste Gründe'!A:D,3,FALSE),Eintragen!F1302)</f>
        <v>VOS &gt; Einsatz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160.5</v>
      </c>
      <c r="N1302" s="14" t="str">
        <f>Eintragen!A1302</f>
        <v>BU3</v>
      </c>
      <c r="O1302" s="16">
        <f>Eintragen!B1302</f>
        <v>29500498</v>
      </c>
      <c r="P1302" s="15">
        <f>Eintragen!D1302</f>
        <v>12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BU3</v>
      </c>
      <c r="B1303" s="12">
        <f>Eintragen!C1303</f>
        <v>246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3" s="14" t="str">
        <f>IFERROR(VLOOKUP(Tabelle3[[#This Row],[Artikelnr.]],Artikel!A:C,3,FALSE),Tabelle3[[#This Row],[Artikelnr.]])</f>
        <v>VOS Räucher Chili Vorsc</v>
      </c>
      <c r="F1303" s="11" t="str">
        <f>VLOOKUP(Eintragen!D1303,'Liste Gründe'!A:D,2,FALSE)</f>
        <v>Schimmel</v>
      </c>
      <c r="G1303" s="13" t="str">
        <f>IF(ISBLANK(Eintragen!F1303),VLOOKUP(Tabelle3[[#This Row],[Grund Ziffer]],'Liste Gründe'!A:D,3,FALSE),Eintragen!F1303)</f>
        <v>VOS &gt; Einsatz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123</v>
      </c>
      <c r="N1303" s="14" t="str">
        <f>Eintragen!A1303</f>
        <v>Bu3</v>
      </c>
      <c r="O1303" s="16">
        <f>Eintragen!B1303</f>
        <v>29500527</v>
      </c>
      <c r="P1303" s="15">
        <f>Eintragen!D1303</f>
        <v>12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BU1</v>
      </c>
      <c r="B1304" s="12">
        <f>Eintragen!C1304</f>
        <v>101.8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04" s="14" t="str">
        <f>IFERROR(VLOOKUP(Tabelle3[[#This Row],[Artikelnr.]],Artikel!A:C,3,FALSE),Tabelle3[[#This Row],[Artikelnr.]])</f>
        <v>VOS mit Lachskonzentrat</v>
      </c>
      <c r="F1304" s="11" t="str">
        <f>VLOOKUP(Eintragen!D1304,'Liste Gründe'!A:D,2,FALSE)</f>
        <v>Schimmel</v>
      </c>
      <c r="G1304" s="13" t="str">
        <f>IF(ISBLANK(Eintragen!F1304),VLOOKUP(Tabelle3[[#This Row],[Grund Ziffer]],'Liste Gründe'!A:D,3,FALSE),Eintragen!F1304)</f>
        <v>nicht vakuumiert von Schmelze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50.9</v>
      </c>
      <c r="N1304" s="14" t="str">
        <f>Eintragen!A1304</f>
        <v>schmelze</v>
      </c>
      <c r="O1304" s="16">
        <f>Eintragen!B1304</f>
        <v>29500532</v>
      </c>
      <c r="P1304" s="15">
        <f>Eintragen!D1304</f>
        <v>12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BU3</v>
      </c>
      <c r="B1305" s="12">
        <f>Eintragen!C1305</f>
        <v>245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5" s="14" t="str">
        <f>IFERROR(VLOOKUP(Tabelle3[[#This Row],[Artikelnr.]],Artikel!A:C,3,FALSE),Tabelle3[[#This Row],[Artikelnr.]])</f>
        <v>VOS Würste Jalapeno nat</v>
      </c>
      <c r="F1305" s="11" t="str">
        <f>VLOOKUP(Eintragen!D1305,'Liste Gründe'!A:D,2,FALSE)</f>
        <v>Schimmel</v>
      </c>
      <c r="G1305" s="13" t="str">
        <f>IF(ISBLANK(Eintragen!F1305),VLOOKUP(Tabelle3[[#This Row],[Grund Ziffer]],'Liste Gründe'!A:D,3,FALSE),Eintragen!F1305)</f>
        <v>spezifischer Einsatz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122.5</v>
      </c>
      <c r="N1305" s="14" t="str">
        <f>Eintragen!A1305</f>
        <v>BU3</v>
      </c>
      <c r="O1305" s="16">
        <f>Eintragen!B1305</f>
        <v>29500606</v>
      </c>
      <c r="P1305" s="15">
        <f>Eintragen!D1305</f>
        <v>12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BU4</v>
      </c>
      <c r="B1306" s="12">
        <f>Eintragen!C1306</f>
        <v>204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MEDI-KRÄUK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306</v>
      </c>
      <c r="N1306" s="14" t="str">
        <f>Eintragen!A1306</f>
        <v>BU4</v>
      </c>
      <c r="O1306" s="16">
        <f>Eintragen!B1306</f>
        <v>29500886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BU4</v>
      </c>
      <c r="B1307" s="12">
        <f>Eintragen!C1307</f>
        <v>11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7" s="14" t="str">
        <f>IFERROR(VLOOKUP(Tabelle3[[#This Row],[Artikelnr.]],Artikel!A:C,3,FALSE),Tabelle3[[#This Row],[Artikelnr.]])</f>
        <v>ABS SCH-PAUL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0.11</v>
      </c>
      <c r="N1307" s="14" t="str">
        <f>Eintragen!A1307</f>
        <v>BU4</v>
      </c>
      <c r="O1307" s="16">
        <f>Eintragen!B1307</f>
        <v>29500906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BU4</v>
      </c>
      <c r="B1308" s="12">
        <f>Eintragen!C1308</f>
        <v>12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8" s="14" t="str">
        <f>IFERROR(VLOOKUP(Tabelle3[[#This Row],[Artikelnr.]],Artikel!A:C,3,FALSE),Tabelle3[[#This Row],[Artikelnr.]])</f>
        <v>ABS Unser Blütenkäse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0.12</v>
      </c>
      <c r="N1308" s="14" t="str">
        <f>Eintragen!A1308</f>
        <v>BU4</v>
      </c>
      <c r="O1308" s="16">
        <f>Eintragen!B1308</f>
        <v>29500910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BU1</v>
      </c>
      <c r="B1309" s="12">
        <f>Eintragen!C1309</f>
        <v>30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Rest</v>
      </c>
      <c r="G1309" s="13" t="str">
        <f>IF(ISBLANK(Eintragen!F1309),VLOOKUP(Tabelle3[[#This Row],[Grund Ziffer]],'Liste Gründe'!A:D,3,FALSE),Eintragen!F1309)</f>
        <v>geschälte Rinde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0.3</v>
      </c>
      <c r="N1309" s="14" t="str">
        <f>Eintragen!A1309</f>
        <v>RWV</v>
      </c>
      <c r="O1309" s="16">
        <f>Eintragen!B1309</f>
        <v>29500917</v>
      </c>
      <c r="P1309" s="15">
        <f>Eintragen!D1309</f>
        <v>60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BU4</v>
      </c>
      <c r="B1310" s="12">
        <f>Eintragen!C1310</f>
        <v>3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GRÜN-PESTO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4.5</v>
      </c>
      <c r="N1310" s="14" t="str">
        <f>Eintragen!A1310</f>
        <v>BU4</v>
      </c>
      <c r="O1310" s="16">
        <f>Eintragen!B1310</f>
        <v>29500952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BU4</v>
      </c>
      <c r="B1311" s="12">
        <f>Eintragen!C1311</f>
        <v>66</v>
      </c>
      <c r="C1311" s="13">
        <f>Tabelle1[[#This Row],[Datum]]</f>
        <v>44488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1" s="14" t="str">
        <f>IFERROR(VLOOKUP(Tabelle3[[#This Row],[Artikelnr.]],Artikel!A:C,3,FALSE),Tabelle3[[#This Row],[Artikelnr.]])</f>
        <v>VOS-ABS ENTSORGUNG</v>
      </c>
      <c r="F1311" s="11" t="str">
        <f>VLOOKUP(Eintragen!D1311,'Liste Gründe'!A:D,2,FALSE)</f>
        <v>Schimmel</v>
      </c>
      <c r="G1311" s="13" t="str">
        <f>IF(ISBLANK(Eintragen!F1311),VLOOKUP(Tabelle3[[#This Row],[Grund Ziffer]],'Liste Gründe'!A:D,3,FALSE),Eintragen!F1311)</f>
        <v>Schimmel</v>
      </c>
      <c r="H1311" s="11" t="str">
        <f>IF(ISBLANK(Tabelle1[[#This Row],[noch genauer]]),"-",Tabelle1[[#This Row],[noch genauer]])</f>
        <v>-</v>
      </c>
      <c r="I1311" s="14">
        <f t="shared" si="80"/>
        <v>42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0.66</v>
      </c>
      <c r="N1311" s="14" t="str">
        <f>Eintragen!A1311</f>
        <v>BU4</v>
      </c>
      <c r="O1311" s="16">
        <f>Eintragen!B1311</f>
        <v>29500917</v>
      </c>
      <c r="P1311" s="15">
        <f>Eintragen!D1311</f>
        <v>12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BU4</v>
      </c>
      <c r="B1312" s="12">
        <f>Eintragen!C1312</f>
        <v>20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AT-ROTWEIN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2E-3</v>
      </c>
      <c r="N1312" s="14" t="str">
        <f>Eintragen!A1312</f>
        <v>BU4</v>
      </c>
      <c r="O1312" s="16">
        <f>Eintragen!B1312</f>
        <v>29501013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BU4</v>
      </c>
      <c r="B1313" s="12">
        <f>Eintragen!C1313</f>
        <v>4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3" s="14" t="str">
        <f>IFERROR(VLOOKUP(Tabelle3[[#This Row],[Artikelnr.]],Artikel!A:C,3,FALSE),Tabelle3[[#This Row],[Artikelnr.]])</f>
        <v>VOS WAL-THEKE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2</v>
      </c>
      <c r="N1313" s="14" t="str">
        <f>Eintragen!A1313</f>
        <v>BU4</v>
      </c>
      <c r="O1313" s="16">
        <f>Eintragen!B1313</f>
        <v>29501020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BU4</v>
      </c>
      <c r="B1314" s="12">
        <f>Eintragen!C1314</f>
        <v>16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 WAL-THEKE</v>
      </c>
      <c r="F1314" s="11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8</v>
      </c>
      <c r="N1314" s="14" t="str">
        <f>Eintragen!A1314</f>
        <v>BU4</v>
      </c>
      <c r="O1314" s="16">
        <f>Eintragen!B1314</f>
        <v>29501020</v>
      </c>
      <c r="P1314" s="15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BU4</v>
      </c>
      <c r="B1315" s="12">
        <f>Eintragen!C1315</f>
        <v>17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5" s="14" t="str">
        <f>IFERROR(VLOOKUP(Tabelle3[[#This Row],[Artikelnr.]],Artikel!A:C,3,FALSE),Tabelle3[[#This Row],[Artikelnr.]])</f>
        <v>ABS KELLERGEIST</v>
      </c>
      <c r="F1315" s="11" t="str">
        <f>VLOOKUP(Eintragen!D1315,'Liste Gründe'!A:D,2,FALSE)</f>
        <v>keinen Verwendungszweck</v>
      </c>
      <c r="G1315" s="13" t="str">
        <f>IF(ISBLANK(Eintragen!F1315),VLOOKUP(Tabelle3[[#This Row],[Grund Ziffer]],'Liste Gründe'!A:D,3,FALSE),Eintragen!F1315)</f>
        <v>keinen Verwendungszweck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>
        <f>IFERROR(VLOOKUP(Tabelle3[[#This Row],[Artikelnr.]],Kennzahlen!S:U,3,FALSE)*Tabelle3[[#This Row],[Menge]],"0")</f>
        <v>1.7000000000000001E-3</v>
      </c>
      <c r="N1315" s="14" t="str">
        <f>Eintragen!A1315</f>
        <v>BU4</v>
      </c>
      <c r="O1315" s="16">
        <f>Eintragen!B1315</f>
        <v>29501028</v>
      </c>
      <c r="P1315" s="15">
        <f>Eintragen!D1315</f>
        <v>61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BU4</v>
      </c>
      <c r="B1316" s="12">
        <f>Eintragen!C1316</f>
        <v>20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6" s="14" t="str">
        <f>IFERROR(VLOOKUP(Tabelle3[[#This Row],[Artikelnr.]],Artikel!A:C,3,FALSE),Tabelle3[[#This Row],[Artikelnr.]])</f>
        <v>ABS KELLERGEIST</v>
      </c>
      <c r="F1316" s="11" t="str">
        <f>VLOOKUP(Eintragen!D1316,'Liste Gründe'!A:D,2,FALSE)</f>
        <v>keinen Verwendungszweck</v>
      </c>
      <c r="G1316" s="13" t="str">
        <f>IF(ISBLANK(Eintragen!F1316),VLOOKUP(Tabelle3[[#This Row],[Grund Ziffer]],'Liste Gründe'!A:D,3,FALSE),Eintragen!F1316)</f>
        <v>keinen Verwendungszweck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>
        <f>IFERROR(VLOOKUP(Tabelle3[[#This Row],[Artikelnr.]],Kennzahlen!S:U,3,FALSE)*Tabelle3[[#This Row],[Menge]],"0")</f>
        <v>2E-3</v>
      </c>
      <c r="N1316" s="14" t="str">
        <f>Eintragen!A1316</f>
        <v>BU4</v>
      </c>
      <c r="O1316" s="16">
        <f>Eintragen!B1316</f>
        <v>29501028</v>
      </c>
      <c r="P1316" s="15">
        <f>Eintragen!D1316</f>
        <v>61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BU4</v>
      </c>
      <c r="B1317" s="12">
        <f>Eintragen!C1317</f>
        <v>12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7" s="14" t="str">
        <f>IFERROR(VLOOKUP(Tabelle3[[#This Row],[Artikelnr.]],Artikel!A:C,3,FALSE),Tabelle3[[#This Row],[Artikelnr.]])</f>
        <v>ABS BRUSCHETTA</v>
      </c>
      <c r="F1317" s="11" t="str">
        <f>VLOOKUP(Eintragen!D1317,'Liste Gründe'!A:D,2,FALSE)</f>
        <v>keinen Verwendungszweck</v>
      </c>
      <c r="G1317" s="13" t="str">
        <f>IF(ISBLANK(Eintragen!F1317),VLOOKUP(Tabelle3[[#This Row],[Grund Ziffer]],'Liste Gründe'!A:D,3,FALSE),Eintragen!F1317)</f>
        <v>keinen Verwendungszweck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>
        <f>IFERROR(VLOOKUP(Tabelle3[[#This Row],[Artikelnr.]],Kennzahlen!S:U,3,FALSE)*Tabelle3[[#This Row],[Menge]],"0")</f>
        <v>18</v>
      </c>
      <c r="N1317" s="14" t="str">
        <f>Eintragen!A1317</f>
        <v>BU4</v>
      </c>
      <c r="O1317" s="16">
        <f>Eintragen!B1317</f>
        <v>29501029</v>
      </c>
      <c r="P1317" s="15">
        <f>Eintragen!D1317</f>
        <v>61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BU4</v>
      </c>
      <c r="B1318" s="12">
        <f>Eintragen!C1318</f>
        <v>27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8" s="14" t="str">
        <f>IFERROR(VLOOKUP(Tabelle3[[#This Row],[Artikelnr.]],Artikel!A:C,3,FALSE),Tabelle3[[#This Row],[Artikelnr.]])</f>
        <v>ABS CHED-ROT MIT ß-CARO</v>
      </c>
      <c r="F1318" s="11" t="str">
        <f>VLOOKUP(Eintragen!D1318,'Liste Gründe'!A:D,2,FALSE)</f>
        <v>keinen Verwendungszweck</v>
      </c>
      <c r="G1318" s="13" t="str">
        <f>IF(ISBLANK(Eintragen!F1318),VLOOKUP(Tabelle3[[#This Row],[Grund Ziffer]],'Liste Gründe'!A:D,3,FALSE),Eintragen!F1318)</f>
        <v>keinen Verwendungszweck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>
        <f>IFERROR(VLOOKUP(Tabelle3[[#This Row],[Artikelnr.]],Kennzahlen!S:U,3,FALSE)*Tabelle3[[#This Row],[Menge]],"0")</f>
        <v>27</v>
      </c>
      <c r="N1318" s="14" t="str">
        <f>Eintragen!A1318</f>
        <v>BU4</v>
      </c>
      <c r="O1318" s="16">
        <f>Eintragen!B1318</f>
        <v>29501032</v>
      </c>
      <c r="P1318" s="15">
        <f>Eintragen!D1318</f>
        <v>61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27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9" s="14" t="str">
        <f>IFERROR(VLOOKUP(Tabelle3[[#This Row],[Artikelnr.]],Artikel!A:C,3,FALSE),Tabelle3[[#This Row],[Artikelnr.]])</f>
        <v>ABS CHED-ROT MIT ß-CARO</v>
      </c>
      <c r="F1319" s="11" t="str">
        <f>VLOOKUP(Eintragen!D1319,'Liste Gründe'!A:D,2,FALSE)</f>
        <v>Rest</v>
      </c>
      <c r="G1319" s="13" t="str">
        <f>IF(ISBLANK(Eintragen!F1319),VLOOKUP(Tabelle3[[#This Row],[Grund Ziffer]],'Liste Gründe'!A:D,3,FALSE),Eintragen!F1319)</f>
        <v>Schmutz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>
        <f>IFERROR(VLOOKUP(Tabelle3[[#This Row],[Artikelnr.]],Kennzahlen!S:U,3,FALSE)*Tabelle3[[#This Row],[Menge]],"0")</f>
        <v>27</v>
      </c>
      <c r="N1319" s="14" t="str">
        <f>Eintragen!A1319</f>
        <v>L33</v>
      </c>
      <c r="O1319" s="16">
        <f>Eintragen!B1319</f>
        <v>29501032</v>
      </c>
      <c r="P1319" s="15">
        <f>Eintragen!D1319</f>
        <v>42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BU4</v>
      </c>
      <c r="B1320" s="12">
        <f>Eintragen!C1320</f>
        <v>20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0" s="14" t="str">
        <f>IFERROR(VLOOKUP(Tabelle3[[#This Row],[Artikelnr.]],Artikel!A:C,3,FALSE),Tabelle3[[#This Row],[Artikelnr.]])</f>
        <v>ABS OLD-AMSTERDAM</v>
      </c>
      <c r="F1320" s="11" t="str">
        <f>VLOOKUP(Eintragen!D1320,'Liste Gründe'!A:D,2,FALSE)</f>
        <v>keinen Verwendungszweck</v>
      </c>
      <c r="G1320" s="13" t="str">
        <f>IF(ISBLANK(Eintragen!F1320),VLOOKUP(Tabelle3[[#This Row],[Grund Ziffer]],'Liste Gründe'!A:D,3,FALSE),Eintragen!F1320)</f>
        <v>keinen Verwendungszweck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2E-3</v>
      </c>
      <c r="N1320" s="14" t="str">
        <f>Eintragen!A1320</f>
        <v>BU4</v>
      </c>
      <c r="O1320" s="16">
        <f>Eintragen!B1320</f>
        <v>29501039</v>
      </c>
      <c r="P1320" s="15">
        <f>Eintragen!D1320</f>
        <v>61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BU4</v>
      </c>
      <c r="B1321" s="12">
        <f>Eintragen!C1321</f>
        <v>17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1" s="14" t="str">
        <f>IFERROR(VLOOKUP(Tabelle3[[#This Row],[Artikelnr.]],Artikel!A:C,3,FALSE),Tabelle3[[#This Row],[Artikelnr.]])</f>
        <v>ABS OLD-AMSTERDAM</v>
      </c>
      <c r="F1321" s="11" t="str">
        <f>VLOOKUP(Eintragen!D1321,'Liste Gründe'!A:D,2,FALSE)</f>
        <v>keinen Verwendungszweck</v>
      </c>
      <c r="G1321" s="13" t="str">
        <f>IF(ISBLANK(Eintragen!F1321),VLOOKUP(Tabelle3[[#This Row],[Grund Ziffer]],'Liste Gründe'!A:D,3,FALSE),Eintragen!F1321)</f>
        <v>keinen Verwendungszweck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1.7000000000000001E-3</v>
      </c>
      <c r="N1321" s="14" t="str">
        <f>Eintragen!A1321</f>
        <v>BU4</v>
      </c>
      <c r="O1321" s="16">
        <f>Eintragen!B1321</f>
        <v>29501039</v>
      </c>
      <c r="P1321" s="15">
        <f>Eintragen!D1321</f>
        <v>61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Verkauf</v>
      </c>
      <c r="B1322" s="12">
        <f>Eintragen!C1322</f>
        <v>35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2" s="14" t="str">
        <f>IFERROR(VLOOKUP(Tabelle3[[#This Row],[Artikelnr.]],Artikel!A:C,3,FALSE),Tabelle3[[#This Row],[Artikelnr.]])</f>
        <v>VOS RW-NATUR ENDSTÜCK 3</v>
      </c>
      <c r="F1322" s="11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keinen Abnehmer/kein Schälpersonal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>
        <f>IFERROR(VLOOKUP(Tabelle3[[#This Row],[Artikelnr.]],Kennzahlen!S:U,3,FALSE)*Tabelle3[[#This Row],[Menge]],"0")</f>
        <v>17.5</v>
      </c>
      <c r="N1322" s="14" t="str">
        <f>Eintragen!A1322</f>
        <v>Verkauf</v>
      </c>
      <c r="O1322" s="16">
        <f>Eintragen!B1322</f>
        <v>29501066</v>
      </c>
      <c r="P1322" s="15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Verkauf</v>
      </c>
      <c r="B1323" s="12">
        <f>Eintragen!C1323</f>
        <v>452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3" s="14" t="str">
        <f>IFERROR(VLOOKUP(Tabelle3[[#This Row],[Artikelnr.]],Artikel!A:C,3,FALSE),Tabelle3[[#This Row],[Artikelnr.]])</f>
        <v>VOS GRW-NATUR ENDSTÜCK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keinen Abnehmer/kein Schälpersonal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>
        <f>IFERROR(VLOOKUP(Tabelle3[[#This Row],[Artikelnr.]],Kennzahlen!S:U,3,FALSE)*Tabelle3[[#This Row],[Menge]],"0")</f>
        <v>226</v>
      </c>
      <c r="N1323" s="14" t="str">
        <f>Eintragen!A1323</f>
        <v>Verkauf</v>
      </c>
      <c r="O1323" s="16">
        <f>Eintragen!B1323</f>
        <v>29501069</v>
      </c>
      <c r="P1323" s="15">
        <f>Eintragen!D1323</f>
        <v>12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Verkauf</v>
      </c>
      <c r="B1324" s="12">
        <f>Eintragen!C1324</f>
        <v>75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4" s="14" t="str">
        <f>IFERROR(VLOOKUP(Tabelle3[[#This Row],[Artikelnr.]],Artikel!A:C,3,FALSE),Tabelle3[[#This Row],[Artikelnr.]])</f>
        <v>VOS RW-NATUR-NAT ENDSTÜ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keinen Abnehmer/kein Schälpersonal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>
        <f>IFERROR(VLOOKUP(Tabelle3[[#This Row],[Artikelnr.]],Kennzahlen!S:U,3,FALSE)*Tabelle3[[#This Row],[Menge]],"0")</f>
        <v>37.5</v>
      </c>
      <c r="N1324" s="14" t="str">
        <f>Eintragen!A1324</f>
        <v>Verkauf</v>
      </c>
      <c r="O1324" s="16">
        <f>Eintragen!B1324</f>
        <v>29501071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BU1</v>
      </c>
      <c r="B1325" s="12">
        <f>Eintragen!C1325</f>
        <v>26.5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GRW NATUR 7,2KG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Bodenabfall Abfüllung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>
        <f>Eintragen!B1325</f>
        <v>32000049</v>
      </c>
      <c r="P1325" s="15">
        <f>Eintragen!D1325</f>
        <v>33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BU1</v>
      </c>
      <c r="B1326" s="12">
        <f>Eintragen!C1326</f>
        <v>20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6" s="14" t="str">
        <f>IFERROR(VLOOKUP(Tabelle3[[#This Row],[Artikelnr.]],Artikel!A:C,3,FALSE),Tabelle3[[#This Row],[Artikelnr.]])</f>
        <v>Creme Noblesse 250g Cha</v>
      </c>
      <c r="F1326" s="11" t="str">
        <f>VLOOKUP(Eintragen!D1326,'Liste Gründe'!A:D,2,FALSE)</f>
        <v>Rest</v>
      </c>
      <c r="G1326" s="13" t="str">
        <f>IF(ISBLANK(Eintragen!F1326),VLOOKUP(Tabelle3[[#This Row],[Grund Ziffer]],'Liste Gründe'!A:D,3,FALSE),Eintragen!F1326)</f>
        <v>Metall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>
        <f>Eintragen!A1326</f>
        <v>3110</v>
      </c>
      <c r="O1326" s="16">
        <f>Eintragen!B1326</f>
        <v>47000260</v>
      </c>
      <c r="P1326" s="15">
        <f>Eintragen!D1326</f>
        <v>40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BU3</v>
      </c>
      <c r="B1327" s="12">
        <f>Eintragen!C1327</f>
        <v>188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VOS GRW-SCHI-NAT-VAKU</v>
      </c>
      <c r="F1327" s="11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VOS &gt; Einsatz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96.632000000000005</v>
      </c>
      <c r="N1327" s="14" t="str">
        <f>Eintragen!A1327</f>
        <v>BU3</v>
      </c>
      <c r="O1327" s="16">
        <f>Eintragen!B1327</f>
        <v>49500204</v>
      </c>
      <c r="P1327" s="15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Rest</v>
      </c>
      <c r="B1328" s="12">
        <f>Eintragen!C1328</f>
        <v>65.400000000000006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Qualitätssicherung</v>
      </c>
      <c r="G1328" s="13" t="str">
        <f>IF(ISBLANK(Eintragen!F1328),VLOOKUP(Tabelle3[[#This Row],[Grund Ziffer]],'Liste Gründe'!A:D,3,FALSE),Eintragen!F1328)</f>
        <v>Rückstellproben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Labor</v>
      </c>
      <c r="O1328" s="16" t="str">
        <f>Eintragen!B1328</f>
        <v>-</v>
      </c>
      <c r="P1328" s="15">
        <f>Eintragen!D1328</f>
        <v>70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Rest</v>
      </c>
      <c r="B1329" s="12">
        <f>Eintragen!C1329</f>
        <v>3.5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Qualitätssicherung</v>
      </c>
      <c r="G1329" s="13" t="str">
        <f>IF(ISBLANK(Eintragen!F1329),VLOOKUP(Tabelle3[[#This Row],[Grund Ziffer]],'Liste Gründe'!A:D,3,FALSE),Eintragen!F1329)</f>
        <v>Sensorik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Labor</v>
      </c>
      <c r="O1329" s="16" t="str">
        <f>Eintragen!B1329</f>
        <v>-</v>
      </c>
      <c r="P1329" s="15">
        <f>Eintragen!D1329</f>
        <v>74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Rest</v>
      </c>
      <c r="B1330" s="12">
        <f>Eintragen!C1330</f>
        <v>20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Qualitätssicherung</v>
      </c>
      <c r="G1330" s="13" t="str">
        <f>IF(ISBLANK(Eintragen!F1330),VLOOKUP(Tabelle3[[#This Row],[Grund Ziffer]],'Liste Gründe'!A:D,3,FALSE),Eintragen!F1330)</f>
        <v>Muster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Labor</v>
      </c>
      <c r="O1330" s="16" t="str">
        <f>Eintragen!B1330</f>
        <v>-</v>
      </c>
      <c r="P1330" s="15">
        <f>Eintragen!D1330</f>
        <v>72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BU1</v>
      </c>
      <c r="B1331" s="12">
        <f>Eintragen!C1331</f>
        <v>23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Bodenabfall Abfüllung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>
        <f>Eintragen!A1331</f>
        <v>3010</v>
      </c>
      <c r="O1331" s="16" t="str">
        <f>Eintragen!B1331</f>
        <v>-</v>
      </c>
      <c r="P1331" s="15">
        <f>Eintragen!D1331</f>
        <v>31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BU1</v>
      </c>
      <c r="B1332" s="12">
        <f>Eintragen!C1332</f>
        <v>227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Abfüllung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94.4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L33</v>
      </c>
      <c r="O1333" s="16" t="str">
        <f>Eintragen!B1333</f>
        <v>-</v>
      </c>
      <c r="P1333" s="15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BU4</v>
      </c>
      <c r="B1334" s="12">
        <f>Eintragen!C1334</f>
        <v>15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Bu4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44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Spezialitäten</v>
      </c>
      <c r="O1335" s="16" t="str">
        <f>Eintragen!B1335</f>
        <v>-</v>
      </c>
      <c r="P1335" s="15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BU1</v>
      </c>
      <c r="B1336" s="12">
        <f>Eintragen!C1336</f>
        <v>345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-</v>
      </c>
      <c r="F1336" s="11" t="str">
        <f>VLOOKUP(Eintragen!D1336,'Liste Gründe'!A:D,2,FALSE)</f>
        <v>Linienbezogen</v>
      </c>
      <c r="G1336" s="13" t="str">
        <f>IF(ISBLANK(Eintragen!F1336),VLOOKUP(Tabelle3[[#This Row],[Grund Ziffer]],'Liste Gründe'!A:D,3,FALSE),Eintragen!F1336)</f>
        <v>Reinigung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Schmelze</v>
      </c>
      <c r="O1336" s="16" t="str">
        <f>Eintragen!B1336</f>
        <v>-</v>
      </c>
      <c r="P1336" s="15">
        <f>Eintragen!D1336</f>
        <v>10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BU2</v>
      </c>
      <c r="B1337" s="12">
        <f>Eintragen!C1337</f>
        <v>79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-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 t="str">
        <f>Eintragen!A1337</f>
        <v>BU2</v>
      </c>
      <c r="O1337" s="16" t="str">
        <f>Eintragen!B1337</f>
        <v>-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BU3</v>
      </c>
      <c r="B1338" s="12">
        <f>Eintragen!C1338</f>
        <v>26.2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-</v>
      </c>
      <c r="F1338" s="11" t="str">
        <f>VLOOKUP(Eintragen!D1338,'Liste Gründe'!A:D,2,FALSE)</f>
        <v>Linienbezogen</v>
      </c>
      <c r="G1338" s="13" t="str">
        <f>IF(ISBLANK(Eintragen!F1338),VLOOKUP(Tabelle3[[#This Row],[Grund Ziffer]],'Liste Gründe'!A:D,3,FALSE),Eintragen!F1338)</f>
        <v>Maschinenabfall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L35</v>
      </c>
      <c r="O1338" s="16" t="str">
        <f>Eintragen!B1338</f>
        <v>-</v>
      </c>
      <c r="P1338" s="15">
        <f>Eintragen!D1338</f>
        <v>30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BU3</v>
      </c>
      <c r="B1339" s="12">
        <f>Eintragen!C1339</f>
        <v>126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39" s="14" t="str">
        <f>IFERROR(VLOOKUP(Tabelle3[[#This Row],[Artikelnr.]],Artikel!A:C,3,FALSE),Tabelle3[[#This Row],[Artikelnr.]])</f>
        <v>RW Natur</v>
      </c>
      <c r="F1339" s="11" t="str">
        <f>VLOOKUP(Eintragen!D1339,'Liste Gründe'!A:D,2,FALSE)</f>
        <v>Linienbezogen</v>
      </c>
      <c r="G1339" s="13" t="str">
        <f>IF(ISBLANK(Eintragen!F1339),VLOOKUP(Tabelle3[[#This Row],[Grund Ziffer]],'Liste Gründe'!A:D,3,FALSE),Eintragen!F1339)</f>
        <v>Maschinenabfall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L9</v>
      </c>
      <c r="O1339" s="16" t="str">
        <f>Eintragen!B1339</f>
        <v>RW Natur</v>
      </c>
      <c r="P1339" s="15">
        <f>Eintragen!D1339</f>
        <v>30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hidden="1" customHeight="1" x14ac:dyDescent="0.25">
      <c r="A1340" s="11" t="str">
        <f>VLOOKUP(N1340,'Linien - BU'!A:B,2,FALSE)</f>
        <v>BU1</v>
      </c>
      <c r="B1340" s="12">
        <f>Eintragen!C1340</f>
        <v>106.2</v>
      </c>
      <c r="C1340" s="13">
        <f>Tabelle1[[#This Row],[Datum]]</f>
        <v>44495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40" s="14" t="str">
        <f>IFERROR(VLOOKUP(Tabelle3[[#This Row],[Artikelnr.]],Artikel!A:C,3,FALSE),Tabelle3[[#This Row],[Artikelnr.]])</f>
        <v>VOS SKZ AMMERLAND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keine Verarbeitung</v>
      </c>
      <c r="H1340" s="11" t="str">
        <f>IF(ISBLANK(Tabelle1[[#This Row],[noch genauer]]),"-",Tabelle1[[#This Row],[noch genauer]])</f>
        <v>-</v>
      </c>
      <c r="I1340" s="14">
        <f t="shared" si="80"/>
        <v>43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>
        <f>IFERROR(VLOOKUP(Tabelle3[[#This Row],[Artikelnr.]],Kennzahlen!S:U,3,FALSE)*Tabelle3[[#This Row],[Menge]],"0")</f>
        <v>53.1</v>
      </c>
      <c r="N1340" s="14" t="str">
        <f>Eintragen!A1340</f>
        <v>Schmelze</v>
      </c>
      <c r="O1340" s="16">
        <f>Eintragen!B1340</f>
        <v>29500879</v>
      </c>
      <c r="P1340" s="16">
        <f>Eintragen!D1340</f>
        <v>12</v>
      </c>
    </row>
    <row r="1341" spans="1:34" ht="30" hidden="1" customHeight="1" x14ac:dyDescent="0.25">
      <c r="A1341" s="11" t="str">
        <f>VLOOKUP(N1341,'Linien - BU'!A:B,2,FALSE)</f>
        <v>BU1</v>
      </c>
      <c r="B1341" s="12">
        <f>Eintragen!C1341</f>
        <v>184.2</v>
      </c>
      <c r="C1341" s="13">
        <f>Tabelle1[[#This Row],[Datum]]</f>
        <v>44495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41" s="14" t="str">
        <f>IFERROR(VLOOKUP(Tabelle3[[#This Row],[Artikelnr.]],Artikel!A:C,3,FALSE),Tabelle3[[#This Row],[Artikelnr.]])</f>
        <v>VOS VEG-SCH MILD</v>
      </c>
      <c r="F1341" s="14" t="str">
        <f>VLOOKUP(Eintragen!D1341,'Liste Gründe'!A:D,2,FALSE)</f>
        <v>keinen Verwendungszweck</v>
      </c>
      <c r="G1341" s="13" t="str">
        <f>IF(ISBLANK(Eintragen!F1341),VLOOKUP(Tabelle3[[#This Row],[Grund Ziffer]],'Liste Gründe'!A:D,3,FALSE),Eintragen!F1341)</f>
        <v>VOS &gt; Einsatz</v>
      </c>
      <c r="H1341" s="11" t="str">
        <f>IF(ISBLANK(Tabelle1[[#This Row],[noch genauer]]),"-",Tabelle1[[#This Row],[noch genauer]])</f>
        <v>-</v>
      </c>
      <c r="I1341" s="14">
        <f t="shared" si="80"/>
        <v>43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>
        <f>IFERROR(VLOOKUP(Tabelle3[[#This Row],[Artikelnr.]],Kennzahlen!S:U,3,FALSE)*Tabelle3[[#This Row],[Menge]],"0")</f>
        <v>92.1</v>
      </c>
      <c r="N1341" s="14" t="str">
        <f>Eintragen!A1341</f>
        <v>Abfüllung</v>
      </c>
      <c r="O1341" s="16">
        <f>Eintragen!B1341</f>
        <v>29900002</v>
      </c>
      <c r="P1341" s="16">
        <f>Eintragen!D1341</f>
        <v>61</v>
      </c>
    </row>
    <row r="1342" spans="1:34" ht="30" hidden="1" customHeight="1" x14ac:dyDescent="0.25">
      <c r="A1342" s="11" t="str">
        <f>VLOOKUP(N1342,'Linien - BU'!A:B,2,FALSE)</f>
        <v>BU3</v>
      </c>
      <c r="B1342" s="12">
        <f>Eintragen!C1342</f>
        <v>688</v>
      </c>
      <c r="C1342" s="13">
        <f>Tabelle1[[#This Row],[Datum]]</f>
        <v>44495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42" s="14" t="str">
        <f>IFERROR(VLOOKUP(Tabelle3[[#This Row],[Artikelnr.]],Artikel!A:C,3,FALSE),Tabelle3[[#This Row],[Artikelnr.]])</f>
        <v>VOS VEG-SCH WÜRZIG</v>
      </c>
      <c r="F1342" s="14" t="str">
        <f>VLOOKUP(Eintragen!D1342,'Liste Gründe'!A:D,2,FALSE)</f>
        <v>keinen Verwendungszweck</v>
      </c>
      <c r="G1342" s="13" t="str">
        <f>IF(ISBLANK(Eintragen!F1342),VLOOKUP(Tabelle3[[#This Row],[Grund Ziffer]],'Liste Gründe'!A:D,3,FALSE),Eintragen!F1342)</f>
        <v>VOS &gt; Einsatz</v>
      </c>
      <c r="H1342" s="11" t="str">
        <f>IF(ISBLANK(Tabelle1[[#This Row],[noch genauer]]),"-",Tabelle1[[#This Row],[noch genauer]])</f>
        <v>-</v>
      </c>
      <c r="I1342" s="14">
        <f t="shared" si="80"/>
        <v>43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>
        <f>IFERROR(VLOOKUP(Tabelle3[[#This Row],[Artikelnr.]],Kennzahlen!S:U,3,FALSE)*Tabelle3[[#This Row],[Menge]],"0")</f>
        <v>344</v>
      </c>
      <c r="N1342" s="14" t="str">
        <f>Eintragen!A1342</f>
        <v>Bu3</v>
      </c>
      <c r="O1342" s="16">
        <f>Eintragen!B1342</f>
        <v>29900003</v>
      </c>
      <c r="P1342" s="16">
        <f>Eintragen!D1342</f>
        <v>61</v>
      </c>
    </row>
    <row r="1343" spans="1:34" ht="30" hidden="1" customHeight="1" x14ac:dyDescent="0.25">
      <c r="A1343" s="11" t="str">
        <f>VLOOKUP(N1343,'Linien - BU'!A:B,2,FALSE)</f>
        <v>BU1</v>
      </c>
      <c r="B1343" s="12">
        <f>Eintragen!C1343</f>
        <v>40</v>
      </c>
      <c r="C1343" s="13">
        <f>Tabelle1[[#This Row],[Datum]]</f>
        <v>44495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 NATUR 9,3KG AN</v>
      </c>
      <c r="F1343" s="14" t="str">
        <f>VLOOKUP(Eintragen!D1343,'Liste Gründe'!A:D,2,FALSE)</f>
        <v>Rest</v>
      </c>
      <c r="G1343" s="13" t="str">
        <f>IF(ISBLANK(Eintragen!F1343),VLOOKUP(Tabelle3[[#This Row],[Grund Ziffer]],'Liste Gründe'!A:D,3,FALSE),Eintragen!F1343)</f>
        <v>Metall</v>
      </c>
      <c r="H1343" s="11" t="str">
        <f>IF(ISBLANK(Tabelle1[[#This Row],[noch genauer]]),"-",Tabelle1[[#This Row],[noch genauer]])</f>
        <v>-</v>
      </c>
      <c r="I1343" s="14">
        <f t="shared" si="80"/>
        <v>43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>
        <f>Eintragen!A1343</f>
        <v>3020</v>
      </c>
      <c r="O1343" s="16">
        <f>Eintragen!B1343</f>
        <v>32000067</v>
      </c>
      <c r="P1343" s="16">
        <f>Eintragen!D1343</f>
        <v>40</v>
      </c>
    </row>
    <row r="1344" spans="1:34" ht="30" hidden="1" customHeight="1" x14ac:dyDescent="0.25">
      <c r="A1344" s="11" t="str">
        <f>VLOOKUP(N1344,'Linien - BU'!A:B,2,FALSE)</f>
        <v>BU1</v>
      </c>
      <c r="B1344" s="12">
        <f>Eintragen!C1344</f>
        <v>20</v>
      </c>
      <c r="C1344" s="13">
        <f>Tabelle1[[#This Row],[Datum]]</f>
        <v>44495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 CHILI 9,3KG AN</v>
      </c>
      <c r="F1344" s="14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Darm geplatzt</v>
      </c>
      <c r="H1344" s="11" t="str">
        <f>IF(ISBLANK(Tabelle1[[#This Row],[noch genauer]]),"-",Tabelle1[[#This Row],[noch genauer]])</f>
        <v>-</v>
      </c>
      <c r="I1344" s="14">
        <f t="shared" si="80"/>
        <v>43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>
        <f>Eintragen!A1344</f>
        <v>3020</v>
      </c>
      <c r="O1344" s="16">
        <f>Eintragen!B1344</f>
        <v>32000069</v>
      </c>
      <c r="P1344" s="16">
        <f>Eintragen!D1344</f>
        <v>34</v>
      </c>
    </row>
    <row r="1345" spans="1:16" ht="30" hidden="1" customHeight="1" x14ac:dyDescent="0.25">
      <c r="A1345" s="11" t="str">
        <f>VLOOKUP(N1345,'Linien - BU'!A:B,2,FALSE)</f>
        <v>BU3</v>
      </c>
      <c r="B1345" s="12">
        <f>Eintragen!C1345</f>
        <v>121</v>
      </c>
      <c r="C1345" s="13">
        <f>Tabelle1[[#This Row],[Datum]]</f>
        <v>44495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5" s="14" t="str">
        <f>IFERROR(VLOOKUP(Tabelle3[[#This Row],[Artikelnr.]],Artikel!A:C,3,FALSE),Tabelle3[[#This Row],[Artikelnr.]])</f>
        <v>ABS BUN-PF 50% L33 vaku</v>
      </c>
      <c r="F1345" s="14" t="str">
        <f>VLOOKUP(Eintragen!D1345,'Liste Gründe'!A:D,2,FALSE)</f>
        <v>Schimmel</v>
      </c>
      <c r="G1345" s="13" t="str">
        <f>IF(ISBLANK(Eintragen!F1345),VLOOKUP(Tabelle3[[#This Row],[Grund Ziffer]],'Liste Gründe'!A:D,3,FALSE),Eintragen!F1345)</f>
        <v>spezifischer Einsatz</v>
      </c>
      <c r="H1345" s="11" t="str">
        <f>IF(ISBLANK(Tabelle1[[#This Row],[noch genauer]]),"-",Tabelle1[[#This Row],[noch genauer]])</f>
        <v>-</v>
      </c>
      <c r="I1345" s="14">
        <f t="shared" si="80"/>
        <v>43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>
        <f>IFERROR(VLOOKUP(Tabelle3[[#This Row],[Artikelnr.]],Kennzahlen!S:U,3,FALSE)*Tabelle3[[#This Row],[Menge]],"0")</f>
        <v>122.694</v>
      </c>
      <c r="N1345" s="14" t="str">
        <f>Eintragen!A1345</f>
        <v>bu3</v>
      </c>
      <c r="O1345" s="16">
        <f>Eintragen!B1345</f>
        <v>49500166</v>
      </c>
      <c r="P1345" s="16">
        <f>Eintragen!D1345</f>
        <v>12</v>
      </c>
    </row>
    <row r="1346" spans="1:16" ht="30" hidden="1" customHeight="1" x14ac:dyDescent="0.25">
      <c r="A1346" s="11" t="str">
        <f>VLOOKUP(N1346,'Linien - BU'!A:B,2,FALSE)</f>
        <v>Rest</v>
      </c>
      <c r="B1346" s="12">
        <f>Eintragen!C1346</f>
        <v>159.68</v>
      </c>
      <c r="C1346" s="13">
        <f>Tabelle1[[#This Row],[Datum]]</f>
        <v>44495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46" s="14" t="str">
        <f>IFERROR(VLOOKUP(Tabelle3[[#This Row],[Artikelnr.]],Artikel!A:C,3,FALSE),Tabelle3[[#This Row],[Artikelnr.]])</f>
        <v>Emmentaler "W" 5.000g,</v>
      </c>
      <c r="F1346" s="14" t="str">
        <f>VLOOKUP(Eintragen!D1346,'Liste Gründe'!A:D,2,FALSE)</f>
        <v>Rest</v>
      </c>
      <c r="G1346" s="13" t="str">
        <f>IF(ISBLANK(Eintragen!F1346),VLOOKUP(Tabelle3[[#This Row],[Grund Ziffer]],'Liste Gründe'!A:D,3,FALSE),Eintragen!F1346)</f>
        <v>Schimmel</v>
      </c>
      <c r="H1346" s="11" t="str">
        <f>IF(ISBLANK(Tabelle1[[#This Row],[noch genauer]]),"-",Tabelle1[[#This Row],[noch genauer]])</f>
        <v>-</v>
      </c>
      <c r="I1346" s="14">
        <f t="shared" ref="I1346:I1372" si="84">_xlfn.ISOWEEKNUM(C1346)</f>
        <v>43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Rest</v>
      </c>
      <c r="O1346" s="16">
        <f>Eintragen!B1346</f>
        <v>59000034</v>
      </c>
      <c r="P1346" s="16">
        <f>Eintragen!D1346</f>
        <v>22</v>
      </c>
    </row>
    <row r="1347" spans="1:16" ht="30" hidden="1" customHeight="1" x14ac:dyDescent="0.25">
      <c r="A1347" s="11" t="str">
        <f>VLOOKUP(N1347,'Linien - BU'!A:B,2,FALSE)</f>
        <v>BU3</v>
      </c>
      <c r="B1347" s="12">
        <f>Eintragen!C1347</f>
        <v>33</v>
      </c>
      <c r="C1347" s="13">
        <f>Tabelle1[[#This Row],[Datum]]</f>
        <v>44495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7" s="14" t="str">
        <f>IFERROR(VLOOKUP(Tabelle3[[#This Row],[Artikelnr.]],Artikel!A:C,3,FALSE),Tabelle3[[#This Row],[Artikelnr.]])</f>
        <v>-</v>
      </c>
      <c r="F1347" s="14" t="str">
        <f>VLOOKUP(Eintragen!D1347,'Liste Gründe'!A:D,2,FALSE)</f>
        <v>Linienbezogen</v>
      </c>
      <c r="G1347" s="13" t="str">
        <f>IF(ISBLANK(Eintragen!F1347),VLOOKUP(Tabelle3[[#This Row],[Grund Ziffer]],'Liste Gründe'!A:D,3,FALSE),Eintragen!F1347)</f>
        <v>Maschinenabfall</v>
      </c>
      <c r="H1347" s="11" t="str">
        <f>IF(ISBLANK(Tabelle1[[#This Row],[noch genauer]]),"-",Tabelle1[[#This Row],[noch genauer]])</f>
        <v>-</v>
      </c>
      <c r="I1347" s="14">
        <f t="shared" si="84"/>
        <v>43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bu3</v>
      </c>
      <c r="O1347" s="16" t="str">
        <f>Eintragen!B1347</f>
        <v>-</v>
      </c>
      <c r="P1347" s="16">
        <f>Eintragen!D1347</f>
        <v>30</v>
      </c>
    </row>
    <row r="1348" spans="1:16" ht="30" hidden="1" customHeight="1" x14ac:dyDescent="0.25">
      <c r="A1348" s="11" t="str">
        <f>VLOOKUP(N1348,'Linien - BU'!A:B,2,FALSE)</f>
        <v>BU4</v>
      </c>
      <c r="B1348" s="12">
        <f>Eintragen!C1348</f>
        <v>26</v>
      </c>
      <c r="C1348" s="13">
        <f>Tabelle1[[#This Row],[Datum]]</f>
        <v>44495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8" s="14" t="str">
        <f>IFERROR(VLOOKUP(Tabelle3[[#This Row],[Artikelnr.]],Artikel!A:C,3,FALSE),Tabelle3[[#This Row],[Artikelnr.]])</f>
        <v>-</v>
      </c>
      <c r="F1348" s="14" t="str">
        <f>VLOOKUP(Eintragen!D1348,'Liste Gründe'!A:D,2,FALSE)</f>
        <v>Linienbezogen</v>
      </c>
      <c r="G1348" s="13" t="str">
        <f>IF(ISBLANK(Eintragen!F1348),VLOOKUP(Tabelle3[[#This Row],[Grund Ziffer]],'Liste Gründe'!A:D,3,FALSE),Eintragen!F1348)</f>
        <v>Maschinenabfall</v>
      </c>
      <c r="H1348" s="11" t="str">
        <f>IF(ISBLANK(Tabelle1[[#This Row],[noch genauer]]),"-",Tabelle1[[#This Row],[noch genauer]])</f>
        <v>-</v>
      </c>
      <c r="I1348" s="14">
        <f t="shared" si="84"/>
        <v>43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bu4</v>
      </c>
      <c r="O1348" s="16" t="str">
        <f>Eintragen!B1348</f>
        <v>-</v>
      </c>
      <c r="P1348" s="16">
        <f>Eintragen!D1348</f>
        <v>30</v>
      </c>
    </row>
    <row r="1349" spans="1:16" ht="30" hidden="1" customHeight="1" x14ac:dyDescent="0.25">
      <c r="A1349" s="11" t="str">
        <f>VLOOKUP(N1349,'Linien - BU'!A:B,2,FALSE)</f>
        <v>BU1</v>
      </c>
      <c r="B1349" s="12">
        <f>Eintragen!C1349</f>
        <v>60</v>
      </c>
      <c r="C1349" s="13">
        <f>Tabelle1[[#This Row],[Datum]]</f>
        <v>44495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-</v>
      </c>
      <c r="F1349" s="14" t="str">
        <f>VLOOKUP(Eintragen!D1349,'Liste Gründe'!A:D,2,FALSE)</f>
        <v>Linienbezogen</v>
      </c>
      <c r="G1349" s="13" t="str">
        <f>IF(ISBLANK(Eintragen!F1349),VLOOKUP(Tabelle3[[#This Row],[Grund Ziffer]],'Liste Gründe'!A:D,3,FALSE),Eintragen!F1349)</f>
        <v>Maschinenabfall</v>
      </c>
      <c r="H1349" s="11" t="str">
        <f>IF(ISBLANK(Tabelle1[[#This Row],[noch genauer]]),"-",Tabelle1[[#This Row],[noch genauer]])</f>
        <v>-</v>
      </c>
      <c r="I1349" s="14">
        <f t="shared" si="84"/>
        <v>43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Abfüllung</v>
      </c>
      <c r="O1349" s="16" t="str">
        <f>Eintragen!B1349</f>
        <v>-</v>
      </c>
      <c r="P1349" s="16">
        <f>Eintragen!D1349</f>
        <v>30</v>
      </c>
    </row>
    <row r="1350" spans="1:16" ht="30" hidden="1" customHeight="1" x14ac:dyDescent="0.25">
      <c r="A1350" s="11" t="str">
        <f>VLOOKUP(N1350,'Linien - BU'!A:B,2,FALSE)</f>
        <v>BU1</v>
      </c>
      <c r="B1350" s="12">
        <f>Eintragen!C1350</f>
        <v>90</v>
      </c>
      <c r="C1350" s="13">
        <f>Tabelle1[[#This Row],[Datum]]</f>
        <v>44495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50" s="14" t="str">
        <f>IFERROR(VLOOKUP(Tabelle3[[#This Row],[Artikelnr.]],Artikel!A:C,3,FALSE),Tabelle3[[#This Row],[Artikelnr.]])</f>
        <v>Becher</v>
      </c>
      <c r="F1350" s="14" t="str">
        <f>VLOOKUP(Eintragen!D1350,'Liste Gründe'!A:D,2,FALSE)</f>
        <v>Rest</v>
      </c>
      <c r="G1350" s="13" t="str">
        <f>IF(ISBLANK(Eintragen!F1350),VLOOKUP(Tabelle3[[#This Row],[Grund Ziffer]],'Liste Gründe'!A:D,3,FALSE),Eintragen!F1350)</f>
        <v>Metall</v>
      </c>
      <c r="H1350" s="11" t="str">
        <f>IF(ISBLANK(Tabelle1[[#This Row],[noch genauer]]),"-",Tabelle1[[#This Row],[noch genauer]])</f>
        <v>-</v>
      </c>
      <c r="I1350" s="14">
        <f t="shared" si="84"/>
        <v>43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>
        <f>Eintragen!A1350</f>
        <v>3110</v>
      </c>
      <c r="O1350" s="16" t="str">
        <f>Eintragen!B1350</f>
        <v>Becher</v>
      </c>
      <c r="P1350" s="16">
        <f>Eintragen!D1350</f>
        <v>40</v>
      </c>
    </row>
    <row r="1351" spans="1:16" ht="30" hidden="1" customHeight="1" x14ac:dyDescent="0.25">
      <c r="A1351" s="11" t="str">
        <f>VLOOKUP(N1351,'Linien - BU'!A:B,2,FALSE)</f>
        <v>BU1</v>
      </c>
      <c r="B1351" s="12">
        <f>Eintragen!C1351</f>
        <v>701</v>
      </c>
      <c r="C1351" s="13">
        <f>Tabelle1[[#This Row],[Datum]]</f>
        <v>44488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1" s="14" t="str">
        <f>IFERROR(VLOOKUP(Tabelle3[[#This Row],[Artikelnr.]],Artikel!A:C,3,FALSE),Tabelle3[[#This Row],[Artikelnr.]])</f>
        <v>VS SKZ Premium Würfel</v>
      </c>
      <c r="F1351" s="14" t="str">
        <f>VLOOKUP(Eintragen!D1351,'Liste Gründe'!A:D,2,FALSE)</f>
        <v>Schimmel</v>
      </c>
      <c r="G1351" s="13" t="str">
        <f>IF(ISBLANK(Eintragen!F1351),VLOOKUP(Tabelle3[[#This Row],[Grund Ziffer]],'Liste Gründe'!A:D,3,FALSE),Eintragen!F1351)</f>
        <v>Schimmel</v>
      </c>
      <c r="H1351" s="11" t="str">
        <f>IF(ISBLANK(Tabelle1[[#This Row],[noch genauer]]),"-",Tabelle1[[#This Row],[noch genauer]])</f>
        <v>-</v>
      </c>
      <c r="I1351" s="14">
        <f t="shared" si="84"/>
        <v>42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>
        <f>IFERROR(VLOOKUP(Tabelle3[[#This Row],[Artikelnr.]],Kennzahlen!S:U,3,FALSE)*Tabelle3[[#This Row],[Menge]],"0")</f>
        <v>402.37399999999997</v>
      </c>
      <c r="N1351" s="14" t="str">
        <f>Eintragen!A1351</f>
        <v>RWV</v>
      </c>
      <c r="O1351" s="16">
        <f>Eintragen!B1351</f>
        <v>29600030</v>
      </c>
      <c r="P1351" s="16">
        <f>Eintragen!D1351</f>
        <v>12</v>
      </c>
    </row>
    <row r="1352" spans="1:16" ht="30" hidden="1" customHeight="1" x14ac:dyDescent="0.25">
      <c r="A1352" s="11" t="str">
        <f>VLOOKUP(N1352,'Linien - BU'!A:B,2,FALSE)</f>
        <v>BU4</v>
      </c>
      <c r="B1352" s="12">
        <f>Eintragen!C1352</f>
        <v>204</v>
      </c>
      <c r="C1352" s="13">
        <f>Tabelle1[[#This Row],[Datum]]</f>
        <v>44496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2" s="14" t="str">
        <f>IFERROR(VLOOKUP(Tabelle3[[#This Row],[Artikelnr.]],Artikel!A:C,3,FALSE),Tabelle3[[#This Row],[Artikelnr.]])</f>
        <v>ABS MEDI-KRÄUK</v>
      </c>
      <c r="F1352" s="14" t="str">
        <f>VLOOKUP(Eintragen!D1352,'Liste Gründe'!A:D,2,FALSE)</f>
        <v>keinen Verwendungszweck</v>
      </c>
      <c r="G1352" s="13" t="str">
        <f>IF(ISBLANK(Eintragen!F1352),VLOOKUP(Tabelle3[[#This Row],[Grund Ziffer]],'Liste Gründe'!A:D,3,FALSE),Eintragen!F1352)</f>
        <v>keinen Verwendungszweck</v>
      </c>
      <c r="H1352" s="11" t="str">
        <f>IF(ISBLANK(Tabelle1[[#This Row],[noch genauer]]),"-",Tabelle1[[#This Row],[noch genauer]])</f>
        <v>-</v>
      </c>
      <c r="I1352" s="14">
        <f t="shared" si="84"/>
        <v>43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>
        <f>IFERROR(VLOOKUP(Tabelle3[[#This Row],[Artikelnr.]],Kennzahlen!S:U,3,FALSE)*Tabelle3[[#This Row],[Menge]],"0")</f>
        <v>306</v>
      </c>
      <c r="N1352" s="14" t="str">
        <f>Eintragen!A1352</f>
        <v>bu4</v>
      </c>
      <c r="O1352" s="16">
        <f>Eintragen!B1352</f>
        <v>29500886</v>
      </c>
      <c r="P1352" s="16">
        <f>Eintragen!D1352</f>
        <v>61</v>
      </c>
    </row>
    <row r="1353" spans="1:16" ht="30" hidden="1" customHeight="1" x14ac:dyDescent="0.25">
      <c r="A1353" s="11" t="str">
        <f>VLOOKUP(N1353,'Linien - BU'!A:B,2,FALSE)</f>
        <v>BU4</v>
      </c>
      <c r="B1353" s="12">
        <f>Eintragen!C1353</f>
        <v>15</v>
      </c>
      <c r="C1353" s="13">
        <f>Tabelle1[[#This Row],[Datum]]</f>
        <v>44496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3" s="14" t="str">
        <f>IFERROR(VLOOKUP(Tabelle3[[#This Row],[Artikelnr.]],Artikel!A:C,3,FALSE),Tabelle3[[#This Row],[Artikelnr.]])</f>
        <v>ABS ZIEGE-GOU</v>
      </c>
      <c r="F1353" s="14" t="str">
        <f>VLOOKUP(Eintragen!D1353,'Liste Gründe'!A:D,2,FALSE)</f>
        <v>Qualitätsprobleme</v>
      </c>
      <c r="G1353" s="13" t="str">
        <f>IF(ISBLANK(Eintragen!F1353),VLOOKUP(Tabelle3[[#This Row],[Grund Ziffer]],'Liste Gründe'!A:D,3,FALSE),Eintragen!F1353)</f>
        <v>Wachs nicht entfernen</v>
      </c>
      <c r="H1353" s="11" t="str">
        <f>IF(ISBLANK(Tabelle1[[#This Row],[noch genauer]]),"-",Tabelle1[[#This Row],[noch genauer]])</f>
        <v>-</v>
      </c>
      <c r="I1353" s="14">
        <f t="shared" si="84"/>
        <v>43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>
        <f>IFERROR(VLOOKUP(Tabelle3[[#This Row],[Artikelnr.]],Kennzahlen!S:U,3,FALSE)*Tabelle3[[#This Row],[Menge]],"0")</f>
        <v>15</v>
      </c>
      <c r="N1353" s="14" t="str">
        <f>Eintragen!A1353</f>
        <v>bu4</v>
      </c>
      <c r="O1353" s="16">
        <f>Eintragen!B1353</f>
        <v>29500887</v>
      </c>
      <c r="P1353" s="16">
        <f>Eintragen!D1353</f>
        <v>55</v>
      </c>
    </row>
    <row r="1354" spans="1:16" ht="30" hidden="1" customHeight="1" x14ac:dyDescent="0.25">
      <c r="A1354" s="11" t="str">
        <f>VLOOKUP(N1354,'Linien - BU'!A:B,2,FALSE)</f>
        <v>BU4</v>
      </c>
      <c r="B1354" s="12">
        <f>Eintragen!C1354</f>
        <v>11</v>
      </c>
      <c r="C1354" s="13">
        <f>Tabelle1[[#This Row],[Datum]]</f>
        <v>44496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4" s="14" t="str">
        <f>IFERROR(VLOOKUP(Tabelle3[[#This Row],[Artikelnr.]],Artikel!A:C,3,FALSE),Tabelle3[[#This Row],[Artikelnr.]])</f>
        <v>ABS SCH-PAUL</v>
      </c>
      <c r="F1354" s="14" t="str">
        <f>VLOOKUP(Eintragen!D1354,'Liste Gründe'!A:D,2,FALSE)</f>
        <v>keinen Verwendungszweck</v>
      </c>
      <c r="G1354" s="13" t="str">
        <f>IF(ISBLANK(Eintragen!F1354),VLOOKUP(Tabelle3[[#This Row],[Grund Ziffer]],'Liste Gründe'!A:D,3,FALSE),Eintragen!F1354)</f>
        <v>keinen Verwendungszweck</v>
      </c>
      <c r="H1354" s="11" t="str">
        <f>IF(ISBLANK(Tabelle1[[#This Row],[noch genauer]]),"-",Tabelle1[[#This Row],[noch genauer]])</f>
        <v>-</v>
      </c>
      <c r="I1354" s="14">
        <f t="shared" si="84"/>
        <v>43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>
        <f>IFERROR(VLOOKUP(Tabelle3[[#This Row],[Artikelnr.]],Kennzahlen!S:U,3,FALSE)*Tabelle3[[#This Row],[Menge]],"0")</f>
        <v>0.11</v>
      </c>
      <c r="N1354" s="14" t="str">
        <f>Eintragen!A1354</f>
        <v>bu4</v>
      </c>
      <c r="O1354" s="16">
        <f>Eintragen!B1354</f>
        <v>29500906</v>
      </c>
      <c r="P1354" s="16">
        <f>Eintragen!D1354</f>
        <v>61</v>
      </c>
    </row>
    <row r="1355" spans="1:16" ht="30" hidden="1" customHeight="1" x14ac:dyDescent="0.25">
      <c r="A1355" s="11" t="str">
        <f>VLOOKUP(N1355,'Linien - BU'!A:B,2,FALSE)</f>
        <v>BU4</v>
      </c>
      <c r="B1355" s="12">
        <f>Eintragen!C1355</f>
        <v>12</v>
      </c>
      <c r="C1355" s="13">
        <f>Tabelle1[[#This Row],[Datum]]</f>
        <v>44496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5" s="14" t="str">
        <f>IFERROR(VLOOKUP(Tabelle3[[#This Row],[Artikelnr.]],Artikel!A:C,3,FALSE),Tabelle3[[#This Row],[Artikelnr.]])</f>
        <v>ABS Unser Blütenkäse</v>
      </c>
      <c r="F1355" s="14" t="str">
        <f>VLOOKUP(Eintragen!D1355,'Liste Gründe'!A:D,2,FALSE)</f>
        <v>keinen Verwendungszweck</v>
      </c>
      <c r="G1355" s="13" t="str">
        <f>IF(ISBLANK(Eintragen!F1355),VLOOKUP(Tabelle3[[#This Row],[Grund Ziffer]],'Liste Gründe'!A:D,3,FALSE),Eintragen!F1355)</f>
        <v>keinen Verwendungszweck</v>
      </c>
      <c r="H1355" s="11" t="str">
        <f>IF(ISBLANK(Tabelle1[[#This Row],[noch genauer]]),"-",Tabelle1[[#This Row],[noch genauer]])</f>
        <v>-</v>
      </c>
      <c r="I1355" s="14">
        <f t="shared" si="84"/>
        <v>43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>
        <f>IFERROR(VLOOKUP(Tabelle3[[#This Row],[Artikelnr.]],Kennzahlen!S:U,3,FALSE)*Tabelle3[[#This Row],[Menge]],"0")</f>
        <v>0.12</v>
      </c>
      <c r="N1355" s="14" t="str">
        <f>Eintragen!A1355</f>
        <v>bu4</v>
      </c>
      <c r="O1355" s="16">
        <f>Eintragen!B1355</f>
        <v>29500910</v>
      </c>
      <c r="P1355" s="16">
        <f>Eintragen!D1355</f>
        <v>61</v>
      </c>
    </row>
    <row r="1356" spans="1:16" ht="30" hidden="1" customHeight="1" x14ac:dyDescent="0.25">
      <c r="A1356" s="11" t="str">
        <f>VLOOKUP(N1356,'Linien - BU'!A:B,2,FALSE)</f>
        <v>BU4</v>
      </c>
      <c r="B1356" s="12">
        <f>Eintragen!C1356</f>
        <v>3</v>
      </c>
      <c r="C1356" s="13">
        <f>Tabelle1[[#This Row],[Datum]]</f>
        <v>44496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6" s="14" t="str">
        <f>IFERROR(VLOOKUP(Tabelle3[[#This Row],[Artikelnr.]],Artikel!A:C,3,FALSE),Tabelle3[[#This Row],[Artikelnr.]])</f>
        <v>ABS GRÜN-PESTO</v>
      </c>
      <c r="F1356" s="14" t="str">
        <f>VLOOKUP(Eintragen!D1356,'Liste Gründe'!A:D,2,FALSE)</f>
        <v>keinen Verwendungszweck</v>
      </c>
      <c r="G1356" s="13" t="str">
        <f>IF(ISBLANK(Eintragen!F1356),VLOOKUP(Tabelle3[[#This Row],[Grund Ziffer]],'Liste Gründe'!A:D,3,FALSE),Eintragen!F1356)</f>
        <v>keinen Verwendungszweck</v>
      </c>
      <c r="H1356" s="11" t="str">
        <f>IF(ISBLANK(Tabelle1[[#This Row],[noch genauer]]),"-",Tabelle1[[#This Row],[noch genauer]])</f>
        <v>-</v>
      </c>
      <c r="I1356" s="14">
        <f t="shared" si="84"/>
        <v>43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>
        <f>IFERROR(VLOOKUP(Tabelle3[[#This Row],[Artikelnr.]],Kennzahlen!S:U,3,FALSE)*Tabelle3[[#This Row],[Menge]],"0")</f>
        <v>4.5</v>
      </c>
      <c r="N1356" s="14" t="str">
        <f>Eintragen!A1356</f>
        <v>bu4</v>
      </c>
      <c r="O1356" s="16">
        <f>Eintragen!B1356</f>
        <v>29500952</v>
      </c>
      <c r="P1356" s="16">
        <f>Eintragen!D1356</f>
        <v>61</v>
      </c>
    </row>
    <row r="1357" spans="1:16" ht="30" hidden="1" customHeight="1" x14ac:dyDescent="0.25">
      <c r="A1357" s="11" t="str">
        <f>VLOOKUP(N1357,'Linien - BU'!A:B,2,FALSE)</f>
        <v>BU4</v>
      </c>
      <c r="B1357" s="12">
        <f>Eintragen!C1357</f>
        <v>20</v>
      </c>
      <c r="C1357" s="13">
        <f>Tabelle1[[#This Row],[Datum]]</f>
        <v>44496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7" s="14" t="str">
        <f>IFERROR(VLOOKUP(Tabelle3[[#This Row],[Artikelnr.]],Artikel!A:C,3,FALSE),Tabelle3[[#This Row],[Artikelnr.]])</f>
        <v>ABS AT-ROTWEIN</v>
      </c>
      <c r="F1357" s="14" t="str">
        <f>VLOOKUP(Eintragen!D1357,'Liste Gründe'!A:D,2,FALSE)</f>
        <v>keinen Verwendungszweck</v>
      </c>
      <c r="G1357" s="13" t="str">
        <f>IF(ISBLANK(Eintragen!F1357),VLOOKUP(Tabelle3[[#This Row],[Grund Ziffer]],'Liste Gründe'!A:D,3,FALSE),Eintragen!F1357)</f>
        <v>keinen Verwendungszweck</v>
      </c>
      <c r="H1357" s="11" t="str">
        <f>IF(ISBLANK(Tabelle1[[#This Row],[noch genauer]]),"-",Tabelle1[[#This Row],[noch genauer]])</f>
        <v>-</v>
      </c>
      <c r="I1357" s="14">
        <f t="shared" si="84"/>
        <v>43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>
        <f>IFERROR(VLOOKUP(Tabelle3[[#This Row],[Artikelnr.]],Kennzahlen!S:U,3,FALSE)*Tabelle3[[#This Row],[Menge]],"0")</f>
        <v>2E-3</v>
      </c>
      <c r="N1357" s="14" t="str">
        <f>Eintragen!A1357</f>
        <v>bu4</v>
      </c>
      <c r="O1357" s="16">
        <f>Eintragen!B1357</f>
        <v>29501013</v>
      </c>
      <c r="P1357" s="16">
        <f>Eintragen!D1357</f>
        <v>61</v>
      </c>
    </row>
    <row r="1358" spans="1:16" ht="30" hidden="1" customHeight="1" x14ac:dyDescent="0.25">
      <c r="A1358" s="11" t="str">
        <f>VLOOKUP(N1358,'Linien - BU'!A:B,2,FALSE)</f>
        <v>BU4</v>
      </c>
      <c r="B1358" s="12">
        <f>Eintragen!C1358</f>
        <v>4</v>
      </c>
      <c r="C1358" s="13">
        <f>Tabelle1[[#This Row],[Datum]]</f>
        <v>44496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8" s="14" t="str">
        <f>IFERROR(VLOOKUP(Tabelle3[[#This Row],[Artikelnr.]],Artikel!A:C,3,FALSE),Tabelle3[[#This Row],[Artikelnr.]])</f>
        <v>VOS WAL-THEKE</v>
      </c>
      <c r="F1358" s="14" t="str">
        <f>VLOOKUP(Eintragen!D1358,'Liste Gründe'!A:D,2,FALSE)</f>
        <v>keinen Verwendungszweck</v>
      </c>
      <c r="G1358" s="13" t="str">
        <f>IF(ISBLANK(Eintragen!F1358),VLOOKUP(Tabelle3[[#This Row],[Grund Ziffer]],'Liste Gründe'!A:D,3,FALSE),Eintragen!F1358)</f>
        <v>keinen Verwendungszweck</v>
      </c>
      <c r="H1358" s="11" t="str">
        <f>IF(ISBLANK(Tabelle1[[#This Row],[noch genauer]]),"-",Tabelle1[[#This Row],[noch genauer]])</f>
        <v>-</v>
      </c>
      <c r="I1358" s="14">
        <f t="shared" si="84"/>
        <v>43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>
        <f>IFERROR(VLOOKUP(Tabelle3[[#This Row],[Artikelnr.]],Kennzahlen!S:U,3,FALSE)*Tabelle3[[#This Row],[Menge]],"0")</f>
        <v>2</v>
      </c>
      <c r="N1358" s="14" t="str">
        <f>Eintragen!A1358</f>
        <v>bu4</v>
      </c>
      <c r="O1358" s="16">
        <f>Eintragen!B1358</f>
        <v>29501020</v>
      </c>
      <c r="P1358" s="16">
        <f>Eintragen!D1358</f>
        <v>61</v>
      </c>
    </row>
    <row r="1359" spans="1:16" ht="30" hidden="1" customHeight="1" x14ac:dyDescent="0.25">
      <c r="A1359" s="11" t="str">
        <f>VLOOKUP(N1359,'Linien - BU'!A:B,2,FALSE)</f>
        <v>BU4</v>
      </c>
      <c r="B1359" s="12">
        <f>Eintragen!C1359</f>
        <v>16</v>
      </c>
      <c r="C1359" s="13">
        <f>Tabelle1[[#This Row],[Datum]]</f>
        <v>44496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9" s="14" t="str">
        <f>IFERROR(VLOOKUP(Tabelle3[[#This Row],[Artikelnr.]],Artikel!A:C,3,FALSE),Tabelle3[[#This Row],[Artikelnr.]])</f>
        <v>VOS WAL-THEKE</v>
      </c>
      <c r="F1359" s="14" t="str">
        <f>VLOOKUP(Eintragen!D1359,'Liste Gründe'!A:D,2,FALSE)</f>
        <v>keinen Verwendungszweck</v>
      </c>
      <c r="G1359" s="13" t="str">
        <f>IF(ISBLANK(Eintragen!F1359),VLOOKUP(Tabelle3[[#This Row],[Grund Ziffer]],'Liste Gründe'!A:D,3,FALSE),Eintragen!F1359)</f>
        <v>keinen Verwendungszweck</v>
      </c>
      <c r="H1359" s="11" t="str">
        <f>IF(ISBLANK(Tabelle1[[#This Row],[noch genauer]]),"-",Tabelle1[[#This Row],[noch genauer]])</f>
        <v>-</v>
      </c>
      <c r="I1359" s="14">
        <f t="shared" si="84"/>
        <v>43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>
        <f>IFERROR(VLOOKUP(Tabelle3[[#This Row],[Artikelnr.]],Kennzahlen!S:U,3,FALSE)*Tabelle3[[#This Row],[Menge]],"0")</f>
        <v>8</v>
      </c>
      <c r="N1359" s="14" t="str">
        <f>Eintragen!A1359</f>
        <v>bu4</v>
      </c>
      <c r="O1359" s="16">
        <f>Eintragen!B1359</f>
        <v>29501020</v>
      </c>
      <c r="P1359" s="16">
        <f>Eintragen!D1359</f>
        <v>61</v>
      </c>
    </row>
    <row r="1360" spans="1:16" ht="30" hidden="1" customHeight="1" x14ac:dyDescent="0.25">
      <c r="A1360" s="11" t="str">
        <f>VLOOKUP(N1360,'Linien - BU'!A:B,2,FALSE)</f>
        <v>BU4</v>
      </c>
      <c r="B1360" s="12">
        <f>Eintragen!C1360</f>
        <v>17</v>
      </c>
      <c r="C1360" s="13">
        <f>Tabelle1[[#This Row],[Datum]]</f>
        <v>44496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0" s="14" t="str">
        <f>IFERROR(VLOOKUP(Tabelle3[[#This Row],[Artikelnr.]],Artikel!A:C,3,FALSE),Tabelle3[[#This Row],[Artikelnr.]])</f>
        <v>ABS KELLERGEIST</v>
      </c>
      <c r="F1360" s="14" t="str">
        <f>VLOOKUP(Eintragen!D1360,'Liste Gründe'!A:D,2,FALSE)</f>
        <v>keinen Verwendungszweck</v>
      </c>
      <c r="G1360" s="13" t="str">
        <f>IF(ISBLANK(Eintragen!F1360),VLOOKUP(Tabelle3[[#This Row],[Grund Ziffer]],'Liste Gründe'!A:D,3,FALSE),Eintragen!F1360)</f>
        <v>keinen Verwendungszweck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>
        <f>IFERROR(VLOOKUP(Tabelle3[[#This Row],[Artikelnr.]],Kennzahlen!S:U,3,FALSE)*Tabelle3[[#This Row],[Menge]],"0")</f>
        <v>1.7000000000000001E-3</v>
      </c>
      <c r="N1360" s="14" t="str">
        <f>Eintragen!A1360</f>
        <v>bu4</v>
      </c>
      <c r="O1360" s="16">
        <f>Eintragen!B1360</f>
        <v>29501028</v>
      </c>
      <c r="P1360" s="16">
        <f>Eintragen!D1360</f>
        <v>61</v>
      </c>
    </row>
    <row r="1361" spans="1:16" ht="30" hidden="1" customHeight="1" x14ac:dyDescent="0.25">
      <c r="A1361" s="11" t="str">
        <f>VLOOKUP(N1361,'Linien - BU'!A:B,2,FALSE)</f>
        <v>BU4</v>
      </c>
      <c r="B1361" s="12">
        <f>Eintragen!C1361</f>
        <v>20</v>
      </c>
      <c r="C1361" s="13">
        <f>Tabelle1[[#This Row],[Datum]]</f>
        <v>44496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1" s="14" t="str">
        <f>IFERROR(VLOOKUP(Tabelle3[[#This Row],[Artikelnr.]],Artikel!A:C,3,FALSE),Tabelle3[[#This Row],[Artikelnr.]])</f>
        <v>ABS KELLERGEIST</v>
      </c>
      <c r="F1361" s="14" t="str">
        <f>VLOOKUP(Eintragen!D1361,'Liste Gründe'!A:D,2,FALSE)</f>
        <v>keinen Verwendungszweck</v>
      </c>
      <c r="G1361" s="13" t="str">
        <f>IF(ISBLANK(Eintragen!F1361),VLOOKUP(Tabelle3[[#This Row],[Grund Ziffer]],'Liste Gründe'!A:D,3,FALSE),Eintragen!F1361)</f>
        <v>keinen Verwendungszweck</v>
      </c>
      <c r="H1361" s="11" t="str">
        <f>IF(ISBLANK(Tabelle1[[#This Row],[noch genauer]]),"-",Tabelle1[[#This Row],[noch genauer]])</f>
        <v>-</v>
      </c>
      <c r="I1361" s="14">
        <f t="shared" si="84"/>
        <v>43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>
        <f>IFERROR(VLOOKUP(Tabelle3[[#This Row],[Artikelnr.]],Kennzahlen!S:U,3,FALSE)*Tabelle3[[#This Row],[Menge]],"0")</f>
        <v>2E-3</v>
      </c>
      <c r="N1361" s="14" t="str">
        <f>Eintragen!A1361</f>
        <v>bu4</v>
      </c>
      <c r="O1361" s="16">
        <f>Eintragen!B1361</f>
        <v>29501028</v>
      </c>
      <c r="P1361" s="16">
        <f>Eintragen!D1361</f>
        <v>61</v>
      </c>
    </row>
    <row r="1362" spans="1:16" ht="30" hidden="1" customHeight="1" x14ac:dyDescent="0.25">
      <c r="A1362" s="11" t="str">
        <f>VLOOKUP(N1362,'Linien - BU'!A:B,2,FALSE)</f>
        <v>BU4</v>
      </c>
      <c r="B1362" s="12">
        <f>Eintragen!C1362</f>
        <v>12</v>
      </c>
      <c r="C1362" s="13">
        <f>Tabelle1[[#This Row],[Datum]]</f>
        <v>44496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2" s="14" t="str">
        <f>IFERROR(VLOOKUP(Tabelle3[[#This Row],[Artikelnr.]],Artikel!A:C,3,FALSE),Tabelle3[[#This Row],[Artikelnr.]])</f>
        <v>ABS BRUSCHETTA</v>
      </c>
      <c r="F1362" s="14" t="str">
        <f>VLOOKUP(Eintragen!D1362,'Liste Gründe'!A:D,2,FALSE)</f>
        <v>keinen Verwendungszweck</v>
      </c>
      <c r="G1362" s="13" t="str">
        <f>IF(ISBLANK(Eintragen!F1362),VLOOKUP(Tabelle3[[#This Row],[Grund Ziffer]],'Liste Gründe'!A:D,3,FALSE),Eintragen!F1362)</f>
        <v>keinen Verwendungszweck</v>
      </c>
      <c r="H1362" s="11" t="str">
        <f>IF(ISBLANK(Tabelle1[[#This Row],[noch genauer]]),"-",Tabelle1[[#This Row],[noch genauer]])</f>
        <v>-</v>
      </c>
      <c r="I1362" s="14">
        <f t="shared" si="84"/>
        <v>43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>
        <f>IFERROR(VLOOKUP(Tabelle3[[#This Row],[Artikelnr.]],Kennzahlen!S:U,3,FALSE)*Tabelle3[[#This Row],[Menge]],"0")</f>
        <v>18</v>
      </c>
      <c r="N1362" s="14" t="str">
        <f>Eintragen!A1362</f>
        <v>bu4</v>
      </c>
      <c r="O1362" s="16">
        <f>Eintragen!B1362</f>
        <v>29501029</v>
      </c>
      <c r="P1362" s="16">
        <f>Eintragen!D1362</f>
        <v>61</v>
      </c>
    </row>
    <row r="1363" spans="1:16" ht="30" hidden="1" customHeight="1" x14ac:dyDescent="0.25">
      <c r="A1363" s="11" t="str">
        <f>VLOOKUP(N1363,'Linien - BU'!A:B,2,FALSE)</f>
        <v>BU3</v>
      </c>
      <c r="B1363" s="12">
        <f>Eintragen!C1363</f>
        <v>512</v>
      </c>
      <c r="C1363" s="13">
        <f>Tabelle1[[#This Row],[Datum]]</f>
        <v>44496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3" s="14" t="str">
        <f>IFERROR(VLOOKUP(Tabelle3[[#This Row],[Artikelnr.]],Artikel!A:C,3,FALSE),Tabelle3[[#This Row],[Artikelnr.]])</f>
        <v>VOS VEG-SCH MILD</v>
      </c>
      <c r="F1363" s="14" t="str">
        <f>VLOOKUP(Eintragen!D1363,'Liste Gründe'!A:D,2,FALSE)</f>
        <v>keinen Verwendungszweck</v>
      </c>
      <c r="G1363" s="13" t="str">
        <f>IF(ISBLANK(Eintragen!F1363),VLOOKUP(Tabelle3[[#This Row],[Grund Ziffer]],'Liste Gründe'!A:D,3,FALSE),Eintragen!F1363)</f>
        <v>VOS &gt; Einsatz</v>
      </c>
      <c r="H1363" s="11" t="str">
        <f>IF(ISBLANK(Tabelle1[[#This Row],[noch genauer]]),"-",Tabelle1[[#This Row],[noch genauer]])</f>
        <v>-</v>
      </c>
      <c r="I1363" s="14">
        <f t="shared" si="84"/>
        <v>43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>
        <f>IFERROR(VLOOKUP(Tabelle3[[#This Row],[Artikelnr.]],Kennzahlen!S:U,3,FALSE)*Tabelle3[[#This Row],[Menge]],"0")</f>
        <v>256</v>
      </c>
      <c r="N1363" s="14" t="str">
        <f>Eintragen!A1363</f>
        <v>bu3</v>
      </c>
      <c r="O1363" s="16">
        <f>Eintragen!B1363</f>
        <v>29900002</v>
      </c>
      <c r="P1363" s="16">
        <f>Eintragen!D1363</f>
        <v>61</v>
      </c>
    </row>
    <row r="1364" spans="1:16" ht="30" hidden="1" customHeight="1" x14ac:dyDescent="0.25">
      <c r="A1364" s="11" t="str">
        <f>VLOOKUP(N1364,'Linien - BU'!A:B,2,FALSE)</f>
        <v>BU1</v>
      </c>
      <c r="B1364" s="12">
        <f>Eintragen!C1364</f>
        <v>10</v>
      </c>
      <c r="C1364" s="13">
        <f>Tabelle1[[#This Row],[Datum]]</f>
        <v>44496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4" s="14" t="str">
        <f>IFERROR(VLOOKUP(Tabelle3[[#This Row],[Artikelnr.]],Artikel!A:C,3,FALSE),Tabelle3[[#This Row],[Artikelnr.]])</f>
        <v>VOS VEG-SCH WÜRZIG</v>
      </c>
      <c r="F1364" s="14" t="str">
        <f>VLOOKUP(Eintragen!D1364,'Liste Gründe'!A:D,2,FALSE)</f>
        <v>keinen Verwendungszweck</v>
      </c>
      <c r="G1364" s="13" t="str">
        <f>IF(ISBLANK(Eintragen!F1364),VLOOKUP(Tabelle3[[#This Row],[Grund Ziffer]],'Liste Gründe'!A:D,3,FALSE),Eintragen!F1364)</f>
        <v>VOS &gt; Einsatz</v>
      </c>
      <c r="H1364" s="11" t="str">
        <f>IF(ISBLANK(Tabelle1[[#This Row],[noch genauer]]),"-",Tabelle1[[#This Row],[noch genauer]])</f>
        <v>-</v>
      </c>
      <c r="I1364" s="14">
        <f t="shared" si="84"/>
        <v>43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>
        <f>IFERROR(VLOOKUP(Tabelle3[[#This Row],[Artikelnr.]],Kennzahlen!S:U,3,FALSE)*Tabelle3[[#This Row],[Menge]],"0")</f>
        <v>5</v>
      </c>
      <c r="N1364" s="14" t="str">
        <f>Eintragen!A1364</f>
        <v>Abfüllung</v>
      </c>
      <c r="O1364" s="16">
        <f>Eintragen!B1364</f>
        <v>29900003</v>
      </c>
      <c r="P1364" s="16">
        <f>Eintragen!D1364</f>
        <v>61</v>
      </c>
    </row>
    <row r="1365" spans="1:16" ht="30" hidden="1" customHeight="1" x14ac:dyDescent="0.25">
      <c r="A1365" s="11" t="str">
        <f>VLOOKUP(N1365,'Linien - BU'!A:B,2,FALSE)</f>
        <v>BU1</v>
      </c>
      <c r="B1365" s="12">
        <f>Eintragen!C1365</f>
        <v>81.2</v>
      </c>
      <c r="C1365" s="13">
        <f>Tabelle1[[#This Row],[Datum]]</f>
        <v>44496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5" s="14" t="str">
        <f>IFERROR(VLOOKUP(Tabelle3[[#This Row],[Artikelnr.]],Artikel!A:C,3,FALSE),Tabelle3[[#This Row],[Artikelnr.]])</f>
        <v>GRW NATUR 7,2KG</v>
      </c>
      <c r="F1365" s="14" t="str">
        <f>VLOOKUP(Eintragen!D1365,'Liste Gründe'!A:D,2,FALSE)</f>
        <v>Linienbezogen</v>
      </c>
      <c r="G1365" s="13" t="str">
        <f>IF(ISBLANK(Eintragen!F1365),VLOOKUP(Tabelle3[[#This Row],[Grund Ziffer]],'Liste Gründe'!A:D,3,FALSE),Eintragen!F1365)</f>
        <v>Clip gerissen</v>
      </c>
      <c r="H1365" s="11" t="str">
        <f>IF(ISBLANK(Tabelle1[[#This Row],[noch genauer]]),"-",Tabelle1[[#This Row],[noch genauer]])</f>
        <v>-</v>
      </c>
      <c r="I1365" s="14">
        <f t="shared" si="84"/>
        <v>43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>
        <f>Eintragen!A1365</f>
        <v>3020</v>
      </c>
      <c r="O1365" s="16">
        <f>Eintragen!B1365</f>
        <v>32000049</v>
      </c>
      <c r="P1365" s="16">
        <f>Eintragen!D1365</f>
        <v>31</v>
      </c>
    </row>
    <row r="1366" spans="1:16" ht="30" hidden="1" customHeight="1" x14ac:dyDescent="0.25">
      <c r="A1366" s="11" t="str">
        <f>VLOOKUP(N1366,'Linien - BU'!A:B,2,FALSE)</f>
        <v>BU1</v>
      </c>
      <c r="B1366" s="12">
        <f>Eintragen!C1366</f>
        <v>81.2</v>
      </c>
      <c r="C1366" s="13">
        <f>Tabelle1[[#This Row],[Datum]]</f>
        <v>44496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6" s="14" t="str">
        <f>IFERROR(VLOOKUP(Tabelle3[[#This Row],[Artikelnr.]],Artikel!A:C,3,FALSE),Tabelle3[[#This Row],[Artikelnr.]])</f>
        <v>GRW NATUR 7,2KG</v>
      </c>
      <c r="F1366" s="14" t="str">
        <f>VLOOKUP(Eintragen!D1366,'Liste Gründe'!A:D,2,FALSE)</f>
        <v>Linienbezogen</v>
      </c>
      <c r="G1366" s="13" t="str">
        <f>IF(ISBLANK(Eintragen!F1366),VLOOKUP(Tabelle3[[#This Row],[Grund Ziffer]],'Liste Gründe'!A:D,3,FALSE),Eintragen!F1366)</f>
        <v>Clip gerissen</v>
      </c>
      <c r="H1366" s="11" t="str">
        <f>IF(ISBLANK(Tabelle1[[#This Row],[noch genauer]]),"-",Tabelle1[[#This Row],[noch genauer]])</f>
        <v>-</v>
      </c>
      <c r="I1366" s="14">
        <f t="shared" si="84"/>
        <v>43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>
        <f>Eintragen!A1366</f>
        <v>3020</v>
      </c>
      <c r="O1366" s="16">
        <f>Eintragen!B1366</f>
        <v>32000049</v>
      </c>
      <c r="P1366" s="16">
        <f>Eintragen!D1366</f>
        <v>31</v>
      </c>
    </row>
    <row r="1367" spans="1:16" ht="30" hidden="1" customHeight="1" x14ac:dyDescent="0.25">
      <c r="A1367" s="11" t="str">
        <f>VLOOKUP(N1367,'Linien - BU'!A:B,2,FALSE)</f>
        <v>BU1</v>
      </c>
      <c r="B1367" s="12">
        <f>Eintragen!C1367</f>
        <v>20.3</v>
      </c>
      <c r="C1367" s="13">
        <f>Tabelle1[[#This Row],[Datum]]</f>
        <v>44496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7" s="14" t="str">
        <f>IFERROR(VLOOKUP(Tabelle3[[#This Row],[Artikelnr.]],Artikel!A:C,3,FALSE),Tabelle3[[#This Row],[Artikelnr.]])</f>
        <v>GRW GARTK 7,2KG</v>
      </c>
      <c r="F1367" s="14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43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>
        <f>Eintragen!A1367</f>
        <v>2030</v>
      </c>
      <c r="O1367" s="16">
        <f>Eintragen!B1367</f>
        <v>32000061</v>
      </c>
      <c r="P1367" s="16">
        <f>Eintragen!D1367</f>
        <v>10</v>
      </c>
    </row>
    <row r="1368" spans="1:16" ht="30" hidden="1" customHeight="1" x14ac:dyDescent="0.25">
      <c r="A1368" s="11" t="str">
        <f>VLOOKUP(N1368,'Linien - BU'!A:B,2,FALSE)</f>
        <v>BU1</v>
      </c>
      <c r="B1368" s="12">
        <f>Eintragen!C1368</f>
        <v>20.3</v>
      </c>
      <c r="C1368" s="13">
        <f>Tabelle1[[#This Row],[Datum]]</f>
        <v>44496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68" s="14" t="str">
        <f>IFERROR(VLOOKUP(Tabelle3[[#This Row],[Artikelnr.]],Artikel!A:C,3,FALSE),Tabelle3[[#This Row],[Artikelnr.]])</f>
        <v>GRW GARTK 7,2KG</v>
      </c>
      <c r="F1368" s="14" t="str">
        <f>VLOOKUP(Eintragen!D1368,'Liste Gründe'!A:D,2,FALSE)</f>
        <v>Rest</v>
      </c>
      <c r="G1368" s="13" t="str">
        <f>IF(ISBLANK(Eintragen!F1368),VLOOKUP(Tabelle3[[#This Row],[Grund Ziffer]],'Liste Gründe'!A:D,3,FALSE),Eintragen!F1368)</f>
        <v>Metall</v>
      </c>
      <c r="H1368" s="11" t="str">
        <f>IF(ISBLANK(Tabelle1[[#This Row],[noch genauer]]),"-",Tabelle1[[#This Row],[noch genauer]])</f>
        <v>-</v>
      </c>
      <c r="I1368" s="14">
        <f t="shared" si="84"/>
        <v>43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>
        <f>Eintragen!A1368</f>
        <v>3040</v>
      </c>
      <c r="O1368" s="16">
        <f>Eintragen!B1368</f>
        <v>32000061</v>
      </c>
      <c r="P1368" s="16">
        <f>Eintragen!D1368</f>
        <v>40</v>
      </c>
    </row>
    <row r="1369" spans="1:16" ht="30" hidden="1" customHeight="1" x14ac:dyDescent="0.25">
      <c r="A1369" s="11" t="str">
        <f>VLOOKUP(N1369,'Linien - BU'!A:B,2,FALSE)</f>
        <v>BU4</v>
      </c>
      <c r="B1369" s="12">
        <f>Eintragen!C1369</f>
        <v>297</v>
      </c>
      <c r="C1369" s="13">
        <f>Tabelle1[[#This Row],[Datum]]</f>
        <v>44496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9" s="14" t="str">
        <f>IFERROR(VLOOKUP(Tabelle3[[#This Row],[Artikelnr.]],Artikel!A:C,3,FALSE),Tabelle3[[#This Row],[Artikelnr.]])</f>
        <v>ABS CAMBOZOLA-VAKU</v>
      </c>
      <c r="F1369" s="14" t="str">
        <f>VLOOKUP(Eintragen!D1369,'Liste Gründe'!A:D,2,FALSE)</f>
        <v>keinen Verwendungszweck</v>
      </c>
      <c r="G1369" s="13" t="str">
        <f>IF(ISBLANK(Eintragen!F1369),VLOOKUP(Tabelle3[[#This Row],[Grund Ziffer]],'Liste Gründe'!A:D,3,FALSE),Eintragen!F1369)</f>
        <v>keinen Verwendungszweck</v>
      </c>
      <c r="H1369" s="11" t="str">
        <f>IF(ISBLANK(Tabelle1[[#This Row],[noch genauer]]),"-",Tabelle1[[#This Row],[noch genauer]])</f>
        <v>-</v>
      </c>
      <c r="I1369" s="14">
        <f t="shared" si="84"/>
        <v>43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>
        <f>IFERROR(VLOOKUP(Tabelle3[[#This Row],[Artikelnr.]],Kennzahlen!S:U,3,FALSE)*Tabelle3[[#This Row],[Menge]],"0")</f>
        <v>4.1876999999999995</v>
      </c>
      <c r="N1369" s="14" t="str">
        <f>Eintragen!A1369</f>
        <v>bu4</v>
      </c>
      <c r="O1369" s="16">
        <f>Eintragen!B1369</f>
        <v>49500194</v>
      </c>
      <c r="P1369" s="16">
        <f>Eintragen!D1369</f>
        <v>61</v>
      </c>
    </row>
    <row r="1370" spans="1:16" ht="30" hidden="1" customHeight="1" x14ac:dyDescent="0.25">
      <c r="A1370" s="11" t="str">
        <f>VLOOKUP(N1370,'Linien - BU'!A:B,2,FALSE)</f>
        <v>BU4</v>
      </c>
      <c r="B1370" s="12">
        <f>Eintragen!C1370</f>
        <v>15.4</v>
      </c>
      <c r="C1370" s="13">
        <f>Tabelle1[[#This Row],[Datum]]</f>
        <v>44496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0" s="14" t="str">
        <f>IFERROR(VLOOKUP(Tabelle3[[#This Row],[Artikelnr.]],Artikel!A:C,3,FALSE),Tabelle3[[#This Row],[Artikelnr.]])</f>
        <v>-</v>
      </c>
      <c r="F1370" s="14" t="str">
        <f>VLOOKUP(Eintragen!D1370,'Liste Gründe'!A:D,2,FALSE)</f>
        <v>Linienbezogen</v>
      </c>
      <c r="G1370" s="13" t="str">
        <f>IF(ISBLANK(Eintragen!F1370),VLOOKUP(Tabelle3[[#This Row],[Grund Ziffer]],'Liste Gründe'!A:D,3,FALSE),Eintragen!F1370)</f>
        <v>Maschinenabfall</v>
      </c>
      <c r="H1370" s="11" t="str">
        <f>IF(ISBLANK(Tabelle1[[#This Row],[noch genauer]]),"-",Tabelle1[[#This Row],[noch genauer]])</f>
        <v>-</v>
      </c>
      <c r="I1370" s="14">
        <f t="shared" si="84"/>
        <v>43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bu4</v>
      </c>
      <c r="O1370" s="16" t="str">
        <f>Eintragen!B1370</f>
        <v>-</v>
      </c>
      <c r="P1370" s="16">
        <f>Eintragen!D1370</f>
        <v>30</v>
      </c>
    </row>
    <row r="1371" spans="1:16" ht="30" hidden="1" customHeight="1" x14ac:dyDescent="0.25">
      <c r="A1371" s="11" t="str">
        <f>VLOOKUP(N1371,'Linien - BU'!A:B,2,FALSE)</f>
        <v>BU3</v>
      </c>
      <c r="B1371" s="12">
        <f>Eintragen!C1371</f>
        <v>28.4</v>
      </c>
      <c r="C1371" s="13">
        <f>Tabelle1[[#This Row],[Datum]]</f>
        <v>44496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1" s="14" t="str">
        <f>IFERROR(VLOOKUP(Tabelle3[[#This Row],[Artikelnr.]],Artikel!A:C,3,FALSE),Tabelle3[[#This Row],[Artikelnr.]])</f>
        <v>-</v>
      </c>
      <c r="F1371" s="14" t="str">
        <f>VLOOKUP(Eintragen!D1371,'Liste Gründe'!A:D,2,FALSE)</f>
        <v>Linienbezogen</v>
      </c>
      <c r="G1371" s="13" t="str">
        <f>IF(ISBLANK(Eintragen!F1371),VLOOKUP(Tabelle3[[#This Row],[Grund Ziffer]],'Liste Gründe'!A:D,3,FALSE),Eintragen!F1371)</f>
        <v>Maschinenabfall</v>
      </c>
      <c r="H1371" s="11" t="str">
        <f>IF(ISBLANK(Tabelle1[[#This Row],[noch genauer]]),"-",Tabelle1[[#This Row],[noch genauer]])</f>
        <v>-</v>
      </c>
      <c r="I1371" s="14">
        <f t="shared" si="84"/>
        <v>43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bu3</v>
      </c>
      <c r="O1371" s="16" t="str">
        <f>Eintragen!B1371</f>
        <v>-</v>
      </c>
      <c r="P1371" s="16">
        <f>Eintragen!D1371</f>
        <v>30</v>
      </c>
    </row>
    <row r="1372" spans="1:16" ht="30" hidden="1" customHeight="1" x14ac:dyDescent="0.25">
      <c r="A1372" s="11" t="str">
        <f>VLOOKUP(N1372,'Linien - BU'!A:B,2,FALSE)</f>
        <v>BU1</v>
      </c>
      <c r="B1372" s="12">
        <f>Eintragen!C1372</f>
        <v>60.900000000000006</v>
      </c>
      <c r="C1372" s="13">
        <f>Tabelle1[[#This Row],[Datum]]</f>
        <v>44496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72" s="14" t="str">
        <f>IFERROR(VLOOKUP(Tabelle3[[#This Row],[Artikelnr.]],Artikel!A:C,3,FALSE),Tabelle3[[#This Row],[Artikelnr.]])</f>
        <v>-</v>
      </c>
      <c r="F1372" s="14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Reinigung</v>
      </c>
      <c r="H1372" s="11" t="str">
        <f>IF(ISBLANK(Tabelle1[[#This Row],[noch genauer]]),"-",Tabelle1[[#This Row],[noch genauer]])</f>
        <v>-</v>
      </c>
      <c r="I1372" s="14">
        <f t="shared" si="84"/>
        <v>43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>
        <f>Eintragen!A1372</f>
        <v>3100</v>
      </c>
      <c r="O1372" s="16" t="str">
        <f>Eintragen!B1372</f>
        <v>-</v>
      </c>
      <c r="P1372" s="16">
        <f>Eintragen!D1372</f>
        <v>10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D346" sqref="D34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hidden="1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hidden="1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hidden="1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15373</v>
      </c>
    </row>
    <row r="5" spans="1:15" ht="21.75" hidden="1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15376</v>
      </c>
    </row>
    <row r="6" spans="1:15" ht="21.75" hidden="1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15375</v>
      </c>
    </row>
    <row r="7" spans="1:15" ht="21.75" hidden="1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15377</v>
      </c>
    </row>
    <row r="8" spans="1:15" ht="21.75" hidden="1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15374</v>
      </c>
    </row>
    <row r="9" spans="1:15" hidden="1" x14ac:dyDescent="0.25">
      <c r="A9" t="s">
        <v>144</v>
      </c>
      <c r="B9" t="s">
        <v>15151</v>
      </c>
      <c r="E9" s="23"/>
    </row>
    <row r="10" spans="1:15" hidden="1" x14ac:dyDescent="0.25">
      <c r="A10" t="s">
        <v>147</v>
      </c>
      <c r="B10" t="s">
        <v>15151</v>
      </c>
      <c r="E10" s="24"/>
    </row>
    <row r="11" spans="1:15" hidden="1" x14ac:dyDescent="0.25">
      <c r="A11" t="s">
        <v>150</v>
      </c>
      <c r="B11" t="s">
        <v>15151</v>
      </c>
      <c r="E11" s="23"/>
    </row>
    <row r="12" spans="1:15" hidden="1" x14ac:dyDescent="0.25">
      <c r="A12" t="s">
        <v>152</v>
      </c>
      <c r="B12" t="s">
        <v>15151</v>
      </c>
      <c r="E12" s="24"/>
    </row>
    <row r="13" spans="1:15" hidden="1" x14ac:dyDescent="0.25">
      <c r="A13" t="s">
        <v>153</v>
      </c>
      <c r="B13" t="s">
        <v>15151</v>
      </c>
      <c r="E13" s="23"/>
    </row>
    <row r="14" spans="1:15" hidden="1" x14ac:dyDescent="0.25">
      <c r="A14" t="s">
        <v>154</v>
      </c>
      <c r="B14" t="s">
        <v>15151</v>
      </c>
      <c r="E14" s="24"/>
    </row>
    <row r="15" spans="1:15" hidden="1" x14ac:dyDescent="0.25">
      <c r="A15" t="s">
        <v>156</v>
      </c>
      <c r="B15" t="s">
        <v>15151</v>
      </c>
      <c r="E15" s="23"/>
    </row>
    <row r="16" spans="1:1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hidden="1" x14ac:dyDescent="0.25">
      <c r="A71" t="s">
        <v>262</v>
      </c>
      <c r="B71" t="s">
        <v>384</v>
      </c>
      <c r="E71" s="24"/>
    </row>
    <row r="72" spans="1:5" hidden="1" x14ac:dyDescent="0.25">
      <c r="A72" t="s">
        <v>186</v>
      </c>
      <c r="B72" t="s">
        <v>384</v>
      </c>
      <c r="E72" s="23"/>
    </row>
    <row r="73" spans="1:5" hidden="1" x14ac:dyDescent="0.25">
      <c r="A73" t="s">
        <v>331</v>
      </c>
      <c r="B73" t="s">
        <v>384</v>
      </c>
      <c r="E73" s="24"/>
    </row>
    <row r="74" spans="1:5" hidden="1" x14ac:dyDescent="0.25">
      <c r="A74" t="s">
        <v>249</v>
      </c>
      <c r="B74" t="s">
        <v>384</v>
      </c>
      <c r="E74" s="23"/>
    </row>
    <row r="75" spans="1:5" hidden="1" x14ac:dyDescent="0.25">
      <c r="A75" t="s">
        <v>204</v>
      </c>
      <c r="B75" t="s">
        <v>384</v>
      </c>
      <c r="E75" s="24"/>
    </row>
    <row r="76" spans="1:5" hidden="1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x14ac:dyDescent="0.25">
      <c r="A92" t="s">
        <v>335</v>
      </c>
      <c r="B92" t="s">
        <v>362</v>
      </c>
    </row>
    <row r="93" spans="1:5" x14ac:dyDescent="0.25">
      <c r="A93" t="s">
        <v>329</v>
      </c>
      <c r="B93" t="s">
        <v>362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x14ac:dyDescent="0.25">
      <c r="A133" t="s">
        <v>51</v>
      </c>
      <c r="B133" t="s">
        <v>362</v>
      </c>
    </row>
    <row r="134" spans="1:2" x14ac:dyDescent="0.25">
      <c r="A134" t="s">
        <v>53</v>
      </c>
      <c r="B134" t="s">
        <v>362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x14ac:dyDescent="0.25">
      <c r="A169" t="s">
        <v>240</v>
      </c>
      <c r="B169" t="s">
        <v>362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x14ac:dyDescent="0.25">
      <c r="A209" t="s">
        <v>346</v>
      </c>
      <c r="B209" t="s">
        <v>362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x14ac:dyDescent="0.25">
      <c r="A227" s="1" t="s">
        <v>361</v>
      </c>
      <c r="B227" t="s">
        <v>362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x14ac:dyDescent="0.25">
      <c r="A234" t="s">
        <v>362</v>
      </c>
      <c r="B234" t="s">
        <v>362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Diverses QM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Diverses QM</v>
      </c>
      <c r="B239" t="s">
        <v>15151</v>
      </c>
    </row>
    <row r="240" spans="1:2" hidden="1" x14ac:dyDescent="0.25">
      <c r="A240" s="11" t="str">
        <f>IFERROR(VLOOKUP(Tabelle3[[#This Row],[Artikelnr.]],Artikel!#REF!,3,FALSE),Tabelle3[[#This Row],[Artikelnr.]])</f>
        <v>Laborproben</v>
      </c>
      <c r="B240" t="s">
        <v>15151</v>
      </c>
    </row>
    <row r="241" spans="1:2" hidden="1" x14ac:dyDescent="0.25">
      <c r="A241" s="11" t="str">
        <f>IFERROR(VLOOKUP(Tabelle3[[#This Row],[Artikelnr.]],Artikel!#REF!,3,FALSE),Tabelle3[[#This Row],[Artikelnr.]])</f>
        <v>Laborproben</v>
      </c>
      <c r="B241" t="s">
        <v>15151</v>
      </c>
    </row>
    <row r="242" spans="1:2" hidden="1" x14ac:dyDescent="0.25">
      <c r="A242" s="11" t="str">
        <f>IFERROR(VLOOKUP(Tabelle3[[#This Row],[Artikelnr.]],Artikel!#REF!,3,FALSE),Tabelle3[[#This Row],[Artikelnr.]])</f>
        <v>Laborproben</v>
      </c>
      <c r="B242" t="s">
        <v>15151</v>
      </c>
    </row>
    <row r="243" spans="1:2" hidden="1" x14ac:dyDescent="0.25">
      <c r="A243" s="11" t="str">
        <f>IFERROR(VLOOKUP(Tabelle3[[#This Row],[Artikelnr.]],Artikel!#REF!,3,FALSE),Tabelle3[[#This Row],[Artikelnr.]])</f>
        <v>Laborproben</v>
      </c>
      <c r="B243" t="s">
        <v>15370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hidden="1" x14ac:dyDescent="0.25">
      <c r="A249" t="s">
        <v>15226</v>
      </c>
      <c r="B249" t="s">
        <v>384</v>
      </c>
    </row>
    <row r="250" spans="1:2" hidden="1" x14ac:dyDescent="0.25">
      <c r="A250" t="s">
        <v>15227</v>
      </c>
      <c r="B250" t="s">
        <v>384</v>
      </c>
    </row>
    <row r="251" spans="1:2" hidden="1" x14ac:dyDescent="0.25">
      <c r="A251" t="s">
        <v>15227</v>
      </c>
      <c r="B251" t="s">
        <v>384</v>
      </c>
    </row>
    <row r="252" spans="1:2" hidden="1" x14ac:dyDescent="0.25">
      <c r="A252" t="s">
        <v>15228</v>
      </c>
      <c r="B252" t="s">
        <v>384</v>
      </c>
    </row>
    <row r="253" spans="1:2" hidden="1" x14ac:dyDescent="0.25">
      <c r="A253" t="s">
        <v>15228</v>
      </c>
      <c r="B253" t="s">
        <v>384</v>
      </c>
    </row>
    <row r="254" spans="1:2" hidden="1" x14ac:dyDescent="0.25">
      <c r="A254" t="s">
        <v>15230</v>
      </c>
      <c r="B254" t="s">
        <v>384</v>
      </c>
    </row>
    <row r="255" spans="1:2" hidden="1" x14ac:dyDescent="0.25">
      <c r="A255" t="s">
        <v>15229</v>
      </c>
      <c r="B255" t="s">
        <v>384</v>
      </c>
    </row>
    <row r="256" spans="1:2" hidden="1" x14ac:dyDescent="0.25">
      <c r="A256" t="s">
        <v>15231</v>
      </c>
      <c r="B256" t="s">
        <v>384</v>
      </c>
    </row>
    <row r="257" spans="1:2" hidden="1" x14ac:dyDescent="0.25">
      <c r="A257" t="s">
        <v>15231</v>
      </c>
      <c r="B257" t="s">
        <v>384</v>
      </c>
    </row>
    <row r="258" spans="1:2" hidden="1" x14ac:dyDescent="0.25">
      <c r="A258" t="s">
        <v>15232</v>
      </c>
      <c r="B258" t="s">
        <v>384</v>
      </c>
    </row>
    <row r="259" spans="1:2" hidden="1" x14ac:dyDescent="0.25">
      <c r="A259" t="s">
        <v>15231</v>
      </c>
      <c r="B259" t="s">
        <v>384</v>
      </c>
    </row>
    <row r="260" spans="1:2" hidden="1" x14ac:dyDescent="0.25">
      <c r="A260" t="s">
        <v>15234</v>
      </c>
      <c r="B260" t="s">
        <v>384</v>
      </c>
    </row>
    <row r="261" spans="1:2" hidden="1" x14ac:dyDescent="0.25">
      <c r="A261" t="s">
        <v>15233</v>
      </c>
      <c r="B261" t="s">
        <v>384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15250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15252</v>
      </c>
      <c r="B270" t="s">
        <v>388</v>
      </c>
    </row>
    <row r="271" spans="1:2" hidden="1" x14ac:dyDescent="0.25">
      <c r="A271" s="11" t="s">
        <v>3617</v>
      </c>
      <c r="B271" t="s">
        <v>384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15251</v>
      </c>
      <c r="B276" t="s">
        <v>383</v>
      </c>
    </row>
    <row r="277" spans="1:2" hidden="1" x14ac:dyDescent="0.25">
      <c r="A277" t="s">
        <v>15253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15265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15267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15268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15271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15264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15278</v>
      </c>
      <c r="D19" s="39" t="s">
        <v>15278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15378</v>
      </c>
      <c r="D20" s="39" t="s">
        <v>15378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15266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15130</v>
      </c>
      <c r="D23" s="41" t="s">
        <v>15130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284</v>
      </c>
      <c r="D29" s="41" t="s">
        <v>284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2721</v>
      </c>
      <c r="D31" s="39" t="s">
        <v>2721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341</v>
      </c>
      <c r="D33" s="39" t="s">
        <v>341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15262</v>
      </c>
      <c r="D35" s="42" t="s">
        <v>15262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15129</v>
      </c>
      <c r="D40" s="39" t="s">
        <v>15129</v>
      </c>
      <c r="E40" s="44"/>
    </row>
    <row r="41" spans="1:8" x14ac:dyDescent="0.25">
      <c r="A41" s="40">
        <v>80</v>
      </c>
      <c r="B41" s="39" t="s">
        <v>15257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15257</v>
      </c>
      <c r="C42" s="39" t="s">
        <v>305</v>
      </c>
      <c r="D42" s="39" t="s">
        <v>305</v>
      </c>
      <c r="E42" s="44"/>
    </row>
    <row r="43" spans="1:8" x14ac:dyDescent="0.25">
      <c r="A43" s="40">
        <v>82</v>
      </c>
      <c r="B43" s="39" t="s">
        <v>15257</v>
      </c>
      <c r="C43" s="42" t="s">
        <v>306</v>
      </c>
      <c r="D43" s="42" t="s">
        <v>306</v>
      </c>
      <c r="E43" s="44"/>
    </row>
    <row r="44" spans="1:8" x14ac:dyDescent="0.25">
      <c r="A44" s="40">
        <v>83</v>
      </c>
      <c r="B44" s="39" t="s">
        <v>15257</v>
      </c>
      <c r="C44" s="42" t="s">
        <v>15240</v>
      </c>
      <c r="D44" s="42" t="s">
        <v>15240</v>
      </c>
      <c r="E44" s="44"/>
    </row>
    <row r="45" spans="1:8" x14ac:dyDescent="0.25">
      <c r="A45" s="40">
        <v>13</v>
      </c>
      <c r="B45" s="42" t="s">
        <v>15257</v>
      </c>
      <c r="C45" s="42" t="s">
        <v>15240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15249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15259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350</v>
      </c>
    </row>
    <row r="132" spans="1:16" x14ac:dyDescent="0.25">
      <c r="O132" s="33">
        <v>29500734</v>
      </c>
      <c r="P132" s="25" t="s">
        <v>377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C10" sqref="C10:E10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15283</v>
      </c>
      <c r="T1" t="s">
        <v>15285</v>
      </c>
      <c r="U1" t="s">
        <v>15284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15286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15287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15288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15289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15290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15291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15292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15293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15294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15295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15296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15297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15298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15299</v>
      </c>
      <c r="U45">
        <v>0.5</v>
      </c>
    </row>
    <row r="46" spans="1:21" x14ac:dyDescent="0.25">
      <c r="S46">
        <v>29501070</v>
      </c>
      <c r="T46" s="18" t="s">
        <v>15300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15301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15302</v>
      </c>
      <c r="U66">
        <v>5.5120000000000004E-3</v>
      </c>
    </row>
    <row r="67" spans="19:21" x14ac:dyDescent="0.25">
      <c r="S67">
        <v>70001880</v>
      </c>
      <c r="T67" s="18" t="s">
        <v>15303</v>
      </c>
      <c r="U67">
        <v>5.5490000000000001E-3</v>
      </c>
    </row>
    <row r="68" spans="19:21" x14ac:dyDescent="0.25">
      <c r="S68">
        <v>70001881</v>
      </c>
      <c r="T68" s="18" t="s">
        <v>15304</v>
      </c>
      <c r="U68">
        <v>5.6629999999999996E-3</v>
      </c>
    </row>
    <row r="69" spans="19:21" x14ac:dyDescent="0.25">
      <c r="S69">
        <v>70001882</v>
      </c>
      <c r="T69" s="18" t="s">
        <v>15305</v>
      </c>
      <c r="U69">
        <v>6.1279999999999998E-3</v>
      </c>
    </row>
    <row r="70" spans="19:21" x14ac:dyDescent="0.25">
      <c r="S70">
        <v>71000332</v>
      </c>
      <c r="T70" s="18" t="s">
        <v>15306</v>
      </c>
      <c r="U70">
        <v>0.57404999999999995</v>
      </c>
    </row>
    <row r="71" spans="19:21" x14ac:dyDescent="0.25">
      <c r="S71">
        <v>71000333</v>
      </c>
      <c r="T71" s="18" t="s">
        <v>15307</v>
      </c>
      <c r="U71">
        <v>0.48914800000000003</v>
      </c>
    </row>
    <row r="72" spans="19:21" x14ac:dyDescent="0.25">
      <c r="S72">
        <v>71000335</v>
      </c>
      <c r="T72" s="18" t="s">
        <v>15308</v>
      </c>
      <c r="U72">
        <v>0.488089</v>
      </c>
    </row>
    <row r="73" spans="19:21" x14ac:dyDescent="0.25">
      <c r="S73">
        <v>71000371</v>
      </c>
      <c r="T73" s="18" t="s">
        <v>15309</v>
      </c>
      <c r="U73">
        <v>0.40884199999999998</v>
      </c>
    </row>
    <row r="74" spans="19:21" x14ac:dyDescent="0.25">
      <c r="S74">
        <v>71000372</v>
      </c>
      <c r="T74" s="18" t="s">
        <v>15310</v>
      </c>
      <c r="U74">
        <v>0.41107300000000002</v>
      </c>
    </row>
    <row r="75" spans="19:21" x14ac:dyDescent="0.25">
      <c r="S75">
        <v>29500477</v>
      </c>
      <c r="T75" s="18" t="s">
        <v>15311</v>
      </c>
      <c r="U75">
        <v>0.5</v>
      </c>
    </row>
    <row r="76" spans="19:21" x14ac:dyDescent="0.25">
      <c r="S76">
        <v>29500565</v>
      </c>
      <c r="T76" s="18" t="s">
        <v>15312</v>
      </c>
      <c r="U76">
        <v>0.5</v>
      </c>
    </row>
    <row r="77" spans="19:21" x14ac:dyDescent="0.25">
      <c r="S77">
        <v>29500613</v>
      </c>
      <c r="T77" s="18" t="s">
        <v>15313</v>
      </c>
      <c r="U77">
        <v>0.5</v>
      </c>
    </row>
    <row r="78" spans="19:21" x14ac:dyDescent="0.25">
      <c r="S78">
        <v>29500754</v>
      </c>
      <c r="T78" s="18" t="s">
        <v>15314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15315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15316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15317</v>
      </c>
      <c r="U93">
        <v>0.51400000000000001</v>
      </c>
    </row>
    <row r="94" spans="19:21" x14ac:dyDescent="0.25">
      <c r="S94">
        <v>49500147</v>
      </c>
      <c r="T94" s="18" t="s">
        <v>15318</v>
      </c>
      <c r="U94">
        <v>0.51400000000000001</v>
      </c>
    </row>
    <row r="95" spans="19:21" x14ac:dyDescent="0.25">
      <c r="S95">
        <v>49500166</v>
      </c>
      <c r="T95" s="18" t="s">
        <v>15319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15320</v>
      </c>
      <c r="U99">
        <v>0.5</v>
      </c>
    </row>
    <row r="100" spans="19:21" x14ac:dyDescent="0.25">
      <c r="S100">
        <v>29500527</v>
      </c>
      <c r="T100" s="18" t="s">
        <v>15321</v>
      </c>
      <c r="U100">
        <v>0.5</v>
      </c>
    </row>
    <row r="101" spans="19:21" x14ac:dyDescent="0.25">
      <c r="S101">
        <v>29500528</v>
      </c>
      <c r="T101" s="18" t="s">
        <v>15322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15323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15324</v>
      </c>
      <c r="U110">
        <v>0.5</v>
      </c>
    </row>
    <row r="111" spans="19:21" x14ac:dyDescent="0.25">
      <c r="S111">
        <v>29501066</v>
      </c>
      <c r="T111" s="18" t="s">
        <v>15325</v>
      </c>
      <c r="U111">
        <v>0.5</v>
      </c>
    </row>
    <row r="112" spans="19:21" x14ac:dyDescent="0.25">
      <c r="S112">
        <v>29501067</v>
      </c>
      <c r="T112" s="18" t="s">
        <v>15326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15327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15328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15329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15330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15331</v>
      </c>
      <c r="U140">
        <v>7.4440999999999997</v>
      </c>
    </row>
    <row r="141" spans="19:21" x14ac:dyDescent="0.25">
      <c r="S141">
        <v>29500615</v>
      </c>
      <c r="T141" s="18" t="s">
        <v>15332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15333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15334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15335</v>
      </c>
      <c r="U160">
        <v>23.168299999999999</v>
      </c>
    </row>
    <row r="161" spans="19:21" x14ac:dyDescent="0.25">
      <c r="S161">
        <v>58000555</v>
      </c>
      <c r="T161" s="18" t="s">
        <v>15336</v>
      </c>
      <c r="U161">
        <v>34.017600000000002</v>
      </c>
    </row>
    <row r="162" spans="19:21" x14ac:dyDescent="0.25">
      <c r="S162">
        <v>71000358</v>
      </c>
      <c r="T162" s="18" t="s">
        <v>15337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15338</v>
      </c>
      <c r="U164">
        <v>8.84</v>
      </c>
    </row>
    <row r="165" spans="19:21" x14ac:dyDescent="0.25">
      <c r="S165">
        <v>23000587</v>
      </c>
      <c r="T165" s="18" t="s">
        <v>15339</v>
      </c>
      <c r="U165">
        <v>5.35</v>
      </c>
    </row>
    <row r="166" spans="19:21" x14ac:dyDescent="0.25">
      <c r="S166">
        <v>29500514</v>
      </c>
      <c r="T166" s="18" t="s">
        <v>15340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15341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15342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15343</v>
      </c>
      <c r="U179">
        <v>0.30780000000000002</v>
      </c>
    </row>
    <row r="180" spans="19:21" x14ac:dyDescent="0.25">
      <c r="S180">
        <v>49500125</v>
      </c>
      <c r="T180" s="18" t="s">
        <v>15344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15345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15346</v>
      </c>
      <c r="U186">
        <v>3.05</v>
      </c>
    </row>
    <row r="187" spans="19:21" x14ac:dyDescent="0.25">
      <c r="S187">
        <v>29500532</v>
      </c>
      <c r="T187" s="18" t="s">
        <v>15347</v>
      </c>
      <c r="U187">
        <v>0.5</v>
      </c>
    </row>
    <row r="188" spans="19:21" x14ac:dyDescent="0.25">
      <c r="S188">
        <v>29500534</v>
      </c>
      <c r="T188" s="18" t="s">
        <v>15348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15349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15350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15351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15352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15353</v>
      </c>
      <c r="U211">
        <v>41.058599999999998</v>
      </c>
    </row>
    <row r="212" spans="19:21" x14ac:dyDescent="0.25">
      <c r="S212">
        <v>32000012</v>
      </c>
      <c r="T212" s="18" t="s">
        <v>15354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15355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15356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15357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15358</v>
      </c>
      <c r="U221">
        <v>0.5</v>
      </c>
    </row>
    <row r="222" spans="19:21" x14ac:dyDescent="0.25">
      <c r="S222">
        <v>29500605</v>
      </c>
      <c r="T222" s="18" t="s">
        <v>15359</v>
      </c>
      <c r="U222">
        <v>0.5</v>
      </c>
    </row>
    <row r="223" spans="19:21" x14ac:dyDescent="0.25">
      <c r="S223">
        <v>29500821</v>
      </c>
      <c r="T223" s="18" t="s">
        <v>15360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15361</v>
      </c>
      <c r="U229">
        <v>3.55</v>
      </c>
    </row>
    <row r="230" spans="19:21" x14ac:dyDescent="0.25">
      <c r="S230">
        <v>59500021</v>
      </c>
      <c r="T230" s="18" t="s">
        <v>15362</v>
      </c>
      <c r="U230">
        <v>2.6351</v>
      </c>
    </row>
    <row r="231" spans="19:21" x14ac:dyDescent="0.25">
      <c r="S231">
        <v>59500070</v>
      </c>
      <c r="T231" s="18" t="s">
        <v>15363</v>
      </c>
      <c r="U231">
        <v>1.7988999999999999</v>
      </c>
    </row>
    <row r="232" spans="19:21" x14ac:dyDescent="0.25">
      <c r="S232">
        <v>70002019</v>
      </c>
      <c r="T232" s="18" t="s">
        <v>15364</v>
      </c>
      <c r="U232">
        <v>9.3799999999999994E-3</v>
      </c>
    </row>
    <row r="233" spans="19:21" x14ac:dyDescent="0.25">
      <c r="S233">
        <v>70002021</v>
      </c>
      <c r="T233" s="18" t="s">
        <v>15365</v>
      </c>
      <c r="U233">
        <v>3.6269000000000003E-2</v>
      </c>
    </row>
    <row r="234" spans="19:21" x14ac:dyDescent="0.25">
      <c r="S234">
        <v>70002024</v>
      </c>
      <c r="T234" s="18" t="s">
        <v>15366</v>
      </c>
      <c r="U234">
        <v>5.1617999999999997E-2</v>
      </c>
    </row>
    <row r="235" spans="19:21" x14ac:dyDescent="0.25">
      <c r="S235">
        <v>70002025</v>
      </c>
      <c r="T235" s="18" t="s">
        <v>15367</v>
      </c>
      <c r="U235">
        <v>9.3799999999999994E-3</v>
      </c>
    </row>
    <row r="236" spans="19:21" x14ac:dyDescent="0.25">
      <c r="S236">
        <v>70002026</v>
      </c>
      <c r="T236" s="18" t="s">
        <v>15368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15281</v>
      </c>
      <c r="D1744" t="s">
        <v>15281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15265</v>
      </c>
      <c r="C10513" t="s">
        <v>15265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2021-10-28T13:00:38Z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